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ametraux\Documents\Website Documents\Property\Education Property Tax Rates\"/>
    </mc:Choice>
  </mc:AlternateContent>
  <xr:revisionPtr revIDLastSave="0" documentId="8_{A4623C37-7350-4997-9588-7790D23409A5}" xr6:coauthVersionLast="47" xr6:coauthVersionMax="47" xr10:uidLastSave="{00000000-0000-0000-0000-000000000000}"/>
  <bookViews>
    <workbookView xWindow="-120" yWindow="-120" windowWidth="29040" windowHeight="15840" xr2:uid="{00000000-000D-0000-FFFF-FFFF00000000}"/>
  </bookViews>
  <sheets>
    <sheet name="FY24RateExplain" sheetId="2" r:id="rId1"/>
    <sheet name="Terms" sheetId="8" r:id="rId2"/>
    <sheet name="Fin24v14" sheetId="3" state="hidden" r:id="rId3"/>
    <sheet name="23 Reappraisal Towns" sheetId="7" state="hidden" r:id="rId4"/>
    <sheet name="Lists" sheetId="4" state="hidden" r:id="rId5"/>
    <sheet name="Unions" sheetId="5" state="hidden" r:id="rId6"/>
  </sheets>
  <definedNames>
    <definedName name="_xlnm._FilterDatabase" localSheetId="2" hidden="1">Fin24v14!$A$14:$BR$575</definedName>
    <definedName name="_xlnm._FilterDatabase" localSheetId="4" hidden="1">Lists!$A$3:$N$305</definedName>
    <definedName name="_xlnm.Print_Area" localSheetId="0">FY24RateExplain!$A$4:$I$67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D575" i="3" l="1"/>
  <c r="BA575" i="3"/>
  <c r="AP575" i="3"/>
  <c r="AZ575" i="3" s="1"/>
  <c r="AI575" i="3"/>
  <c r="AY575" i="3" s="1"/>
  <c r="AH575" i="3"/>
  <c r="H575" i="3"/>
  <c r="BH574" i="3"/>
  <c r="AY574" i="3"/>
  <c r="X574" i="3"/>
  <c r="M574" i="3"/>
  <c r="O574" i="3"/>
  <c r="P574" i="3"/>
  <c r="U574" i="3" s="1"/>
  <c r="BH573" i="3"/>
  <c r="BI573" i="3" s="1"/>
  <c r="BG573" i="3" s="1"/>
  <c r="BA573" i="3"/>
  <c r="AZ573" i="3"/>
  <c r="AW573" i="3"/>
  <c r="AU573" i="3"/>
  <c r="AS573" i="3"/>
  <c r="AL573" i="3"/>
  <c r="AR573" i="3" s="1"/>
  <c r="X573" i="3"/>
  <c r="E573" i="3"/>
  <c r="BI572" i="3"/>
  <c r="BG572" i="3" s="1"/>
  <c r="BA572" i="3"/>
  <c r="AZ572" i="3"/>
  <c r="AU572" i="3"/>
  <c r="X572" i="3"/>
  <c r="V572" i="3"/>
  <c r="AD572" i="3" s="1"/>
  <c r="U572" i="3"/>
  <c r="Y572" i="3" s="1"/>
  <c r="P572" i="3"/>
  <c r="N572" i="3"/>
  <c r="M572" i="3"/>
  <c r="O572" i="3"/>
  <c r="E572" i="3"/>
  <c r="BI571" i="3"/>
  <c r="BG571" i="3"/>
  <c r="AU571" i="3"/>
  <c r="BE571" i="3"/>
  <c r="X571" i="3"/>
  <c r="V571" i="3"/>
  <c r="E571" i="3"/>
  <c r="BH570" i="3"/>
  <c r="AY570" i="3"/>
  <c r="X570" i="3"/>
  <c r="V570" i="3"/>
  <c r="M570" i="3"/>
  <c r="BH569" i="3"/>
  <c r="AY569" i="3"/>
  <c r="AD569" i="3"/>
  <c r="V569" i="3"/>
  <c r="X569" i="3"/>
  <c r="N569" i="3"/>
  <c r="M569" i="3"/>
  <c r="O569" i="3" s="1"/>
  <c r="P569" i="3"/>
  <c r="U569" i="3" s="1"/>
  <c r="Y569" i="3" s="1"/>
  <c r="BH568" i="3"/>
  <c r="BI568" i="3" s="1"/>
  <c r="BG568" i="3" s="1"/>
  <c r="AU568" i="3"/>
  <c r="E568" i="3"/>
  <c r="BI567" i="3"/>
  <c r="BG567" i="3"/>
  <c r="BA567" i="3"/>
  <c r="AZ567" i="3"/>
  <c r="P567" i="3"/>
  <c r="U567" i="3" s="1"/>
  <c r="Y567" i="3" s="1"/>
  <c r="N567" i="3"/>
  <c r="E567" i="3"/>
  <c r="BI566" i="3"/>
  <c r="BG566" i="3" s="1"/>
  <c r="BA566" i="3"/>
  <c r="AZ566" i="3"/>
  <c r="X566" i="3"/>
  <c r="V566" i="3"/>
  <c r="N566" i="3"/>
  <c r="E566" i="3"/>
  <c r="BI565" i="3"/>
  <c r="BG565" i="3" s="1"/>
  <c r="BH565" i="3"/>
  <c r="BA565" i="3"/>
  <c r="AZ565" i="3"/>
  <c r="AL565" i="3"/>
  <c r="E565" i="3"/>
  <c r="BI564" i="3"/>
  <c r="BG564" i="3"/>
  <c r="AZ564" i="3"/>
  <c r="AL564" i="3"/>
  <c r="AR564" i="3" s="1"/>
  <c r="AD564" i="3"/>
  <c r="X564" i="3"/>
  <c r="V564" i="3"/>
  <c r="P564" i="3"/>
  <c r="U564" i="3" s="1"/>
  <c r="Y564" i="3" s="1"/>
  <c r="N564" i="3"/>
  <c r="E564" i="3"/>
  <c r="BI563" i="3"/>
  <c r="BG563" i="3"/>
  <c r="AW563" i="3"/>
  <c r="BA563" i="3"/>
  <c r="AR563" i="3"/>
  <c r="AL563" i="3"/>
  <c r="X563" i="3"/>
  <c r="V563" i="3"/>
  <c r="N563" i="3"/>
  <c r="M563" i="3"/>
  <c r="E563" i="3"/>
  <c r="BH562" i="3"/>
  <c r="AZ562" i="3"/>
  <c r="AY562" i="3"/>
  <c r="X562" i="3"/>
  <c r="V562" i="3"/>
  <c r="P562" i="3"/>
  <c r="N562" i="3"/>
  <c r="BH561" i="3"/>
  <c r="BA561" i="3"/>
  <c r="AZ561" i="3"/>
  <c r="V561" i="3"/>
  <c r="X561" i="3"/>
  <c r="P561" i="3"/>
  <c r="U561" i="3" s="1"/>
  <c r="Y561" i="3" s="1"/>
  <c r="BH560" i="3"/>
  <c r="AY560" i="3"/>
  <c r="BA560" i="3"/>
  <c r="X560" i="3"/>
  <c r="V560" i="3"/>
  <c r="P560" i="3"/>
  <c r="U560" i="3" s="1"/>
  <c r="Y560" i="3" s="1"/>
  <c r="N560" i="3"/>
  <c r="M560" i="3"/>
  <c r="BH559" i="3"/>
  <c r="AY559" i="3"/>
  <c r="V559" i="3"/>
  <c r="X559" i="3"/>
  <c r="M559" i="3"/>
  <c r="BI558" i="3"/>
  <c r="BG558" i="3" s="1"/>
  <c r="BH558" i="3"/>
  <c r="AW558" i="3"/>
  <c r="AU558" i="3"/>
  <c r="AZ558" i="3"/>
  <c r="AL558" i="3"/>
  <c r="X558" i="3"/>
  <c r="U558" i="3"/>
  <c r="P558" i="3"/>
  <c r="BI557" i="3"/>
  <c r="BG557" i="3" s="1"/>
  <c r="BH557" i="3"/>
  <c r="BA557" i="3"/>
  <c r="AZ557" i="3"/>
  <c r="X557" i="3"/>
  <c r="V557" i="3"/>
  <c r="AD557" i="3" s="1"/>
  <c r="P557" i="3"/>
  <c r="U557" i="3" s="1"/>
  <c r="Y557" i="3" s="1"/>
  <c r="M557" i="3"/>
  <c r="N557" i="3"/>
  <c r="BI556" i="3"/>
  <c r="BG556" i="3" s="1"/>
  <c r="BH556" i="3"/>
  <c r="BE556" i="3"/>
  <c r="BA556" i="3"/>
  <c r="AW556" i="3"/>
  <c r="AU556" i="3"/>
  <c r="AS556" i="3"/>
  <c r="AL556" i="3"/>
  <c r="AY556" i="3"/>
  <c r="M556" i="3"/>
  <c r="BI555" i="3"/>
  <c r="BG555" i="3" s="1"/>
  <c r="BH555" i="3"/>
  <c r="BE555" i="3"/>
  <c r="BA555" i="3"/>
  <c r="AY555" i="3"/>
  <c r="V555" i="3"/>
  <c r="AD555" i="3" s="1"/>
  <c r="X555" i="3"/>
  <c r="O555" i="3"/>
  <c r="N555" i="3"/>
  <c r="M555" i="3"/>
  <c r="P555" i="3"/>
  <c r="U555" i="3" s="1"/>
  <c r="Y555" i="3" s="1"/>
  <c r="BI554" i="3"/>
  <c r="BH554" i="3"/>
  <c r="BG554" i="3"/>
  <c r="AZ554" i="3"/>
  <c r="AU554" i="3"/>
  <c r="AY554" i="3"/>
  <c r="X554" i="3"/>
  <c r="BI553" i="3"/>
  <c r="BH553" i="3"/>
  <c r="BG553" i="3"/>
  <c r="AZ553" i="3"/>
  <c r="AY553" i="3"/>
  <c r="AU553" i="3"/>
  <c r="AR553" i="3"/>
  <c r="AL553" i="3"/>
  <c r="AW553" i="3" s="1"/>
  <c r="BE553" i="3"/>
  <c r="X553" i="3"/>
  <c r="V553" i="3"/>
  <c r="AD553" i="3" s="1"/>
  <c r="N553" i="3"/>
  <c r="P553" i="3"/>
  <c r="U553" i="3" s="1"/>
  <c r="Y553" i="3" s="1"/>
  <c r="BI552" i="3"/>
  <c r="BG552" i="3" s="1"/>
  <c r="BH552" i="3"/>
  <c r="BE552" i="3"/>
  <c r="BA552" i="3"/>
  <c r="AZ552" i="3"/>
  <c r="AY552" i="3"/>
  <c r="AL552" i="3"/>
  <c r="AR552" i="3" s="1"/>
  <c r="X552" i="3"/>
  <c r="V552" i="3"/>
  <c r="AD552" i="3" s="1"/>
  <c r="M552" i="3"/>
  <c r="BI551" i="3"/>
  <c r="BH551" i="3"/>
  <c r="BG551" i="3"/>
  <c r="BA551" i="3"/>
  <c r="AZ551" i="3"/>
  <c r="X551" i="3"/>
  <c r="V551" i="3"/>
  <c r="AD551" i="3" s="1"/>
  <c r="M551" i="3"/>
  <c r="BI550" i="3"/>
  <c r="BH550" i="3"/>
  <c r="BG550" i="3"/>
  <c r="AY550" i="3"/>
  <c r="AW550" i="3"/>
  <c r="AU550" i="3"/>
  <c r="AS550" i="3"/>
  <c r="BA550" i="3"/>
  <c r="AL550" i="3"/>
  <c r="BE550" i="3"/>
  <c r="X550" i="3"/>
  <c r="M550" i="3"/>
  <c r="O550" i="3" s="1"/>
  <c r="P550" i="3"/>
  <c r="U550" i="3" s="1"/>
  <c r="Y550" i="3" s="1"/>
  <c r="BH549" i="3"/>
  <c r="BI549" i="3" s="1"/>
  <c r="BG549" i="3" s="1"/>
  <c r="BA549" i="3"/>
  <c r="AY549" i="3"/>
  <c r="X549" i="3"/>
  <c r="V549" i="3"/>
  <c r="U549" i="3"/>
  <c r="Y549" i="3" s="1"/>
  <c r="O549" i="3"/>
  <c r="N549" i="3"/>
  <c r="M549" i="3"/>
  <c r="P549" i="3"/>
  <c r="BH548" i="3"/>
  <c r="AY548" i="3"/>
  <c r="BA548" i="3"/>
  <c r="M548" i="3"/>
  <c r="O548" i="3" s="1"/>
  <c r="N548" i="3"/>
  <c r="BI547" i="3"/>
  <c r="BG547" i="3" s="1"/>
  <c r="BH547" i="3"/>
  <c r="BA547" i="3"/>
  <c r="AZ547" i="3"/>
  <c r="AY547" i="3"/>
  <c r="V547" i="3"/>
  <c r="U547" i="3"/>
  <c r="Y547" i="3" s="1"/>
  <c r="X547" i="3"/>
  <c r="P547" i="3"/>
  <c r="N547" i="3"/>
  <c r="M547" i="3"/>
  <c r="BH546" i="3"/>
  <c r="AZ546" i="3"/>
  <c r="AY546" i="3"/>
  <c r="X546" i="3"/>
  <c r="V546" i="3"/>
  <c r="M546" i="3"/>
  <c r="O546" i="3" s="1"/>
  <c r="BH545" i="3"/>
  <c r="AY545" i="3"/>
  <c r="M545" i="3"/>
  <c r="P545" i="3"/>
  <c r="U545" i="3" s="1"/>
  <c r="Y545" i="3" s="1"/>
  <c r="BH544" i="3"/>
  <c r="BA544" i="3"/>
  <c r="AY544" i="3"/>
  <c r="V544" i="3"/>
  <c r="X544" i="3"/>
  <c r="M544" i="3"/>
  <c r="O544" i="3" s="1"/>
  <c r="N544" i="3"/>
  <c r="BH543" i="3"/>
  <c r="BI543" i="3" s="1"/>
  <c r="BG543" i="3" s="1"/>
  <c r="AZ543" i="3"/>
  <c r="AD543" i="3"/>
  <c r="X543" i="3"/>
  <c r="V543" i="3"/>
  <c r="P543" i="3"/>
  <c r="BH542" i="3"/>
  <c r="BI542" i="3" s="1"/>
  <c r="BG542" i="3" s="1"/>
  <c r="AY542" i="3"/>
  <c r="BA542" i="3"/>
  <c r="X542" i="3"/>
  <c r="V542" i="3"/>
  <c r="O542" i="3"/>
  <c r="M542" i="3"/>
  <c r="BI541" i="3"/>
  <c r="BG541" i="3" s="1"/>
  <c r="BH541" i="3"/>
  <c r="BA541" i="3"/>
  <c r="AZ541" i="3"/>
  <c r="AU541" i="3"/>
  <c r="E541" i="3"/>
  <c r="BI540" i="3"/>
  <c r="BG540" i="3"/>
  <c r="AZ540" i="3"/>
  <c r="AW540" i="3"/>
  <c r="BA540" i="3"/>
  <c r="AL540" i="3"/>
  <c r="AR540" i="3" s="1"/>
  <c r="X540" i="3"/>
  <c r="V540" i="3"/>
  <c r="AD540" i="3" s="1"/>
  <c r="O540" i="3"/>
  <c r="N540" i="3"/>
  <c r="M540" i="3"/>
  <c r="P540" i="3"/>
  <c r="U540" i="3" s="1"/>
  <c r="Y540" i="3" s="1"/>
  <c r="E540" i="3"/>
  <c r="BI539" i="3"/>
  <c r="BG539" i="3" s="1"/>
  <c r="BA539" i="3"/>
  <c r="AZ539" i="3"/>
  <c r="AL539" i="3"/>
  <c r="AR539" i="3" s="1"/>
  <c r="V539" i="3"/>
  <c r="X539" i="3"/>
  <c r="N539" i="3"/>
  <c r="M539" i="3"/>
  <c r="P539" i="3"/>
  <c r="U539" i="3" s="1"/>
  <c r="Y539" i="3" s="1"/>
  <c r="E539" i="3"/>
  <c r="BI538" i="3"/>
  <c r="BG538" i="3"/>
  <c r="AU538" i="3"/>
  <c r="X538" i="3"/>
  <c r="V538" i="3"/>
  <c r="AD538" i="3" s="1"/>
  <c r="P538" i="3"/>
  <c r="U538" i="3" s="1"/>
  <c r="Y538" i="3" s="1"/>
  <c r="M538" i="3"/>
  <c r="O538" i="3"/>
  <c r="E538" i="3"/>
  <c r="BI537" i="3"/>
  <c r="BG537" i="3" s="1"/>
  <c r="BH537" i="3"/>
  <c r="BA537" i="3"/>
  <c r="AZ537" i="3"/>
  <c r="BH535" i="3"/>
  <c r="E537" i="3"/>
  <c r="BI536" i="3"/>
  <c r="BG536" i="3"/>
  <c r="AY536" i="3"/>
  <c r="AZ536" i="3"/>
  <c r="BE536" i="3"/>
  <c r="AD536" i="3"/>
  <c r="X536" i="3"/>
  <c r="V536" i="3"/>
  <c r="P536" i="3"/>
  <c r="U536" i="3" s="1"/>
  <c r="Y536" i="3" s="1"/>
  <c r="N536" i="3"/>
  <c r="M536" i="3"/>
  <c r="O536" i="3" s="1"/>
  <c r="E536" i="3"/>
  <c r="BI535" i="3"/>
  <c r="BG535" i="3" s="1"/>
  <c r="BA535" i="3"/>
  <c r="X535" i="3"/>
  <c r="V535" i="3"/>
  <c r="N535" i="3"/>
  <c r="M535" i="3"/>
  <c r="P535" i="3"/>
  <c r="U535" i="3" s="1"/>
  <c r="Y535" i="3" s="1"/>
  <c r="E535" i="3"/>
  <c r="BH534" i="3"/>
  <c r="AY534" i="3"/>
  <c r="V534" i="3"/>
  <c r="P534" i="3"/>
  <c r="BH533" i="3"/>
  <c r="AY533" i="3"/>
  <c r="M533" i="3"/>
  <c r="O533" i="3" s="1"/>
  <c r="BH532" i="3"/>
  <c r="BI532" i="3" s="1"/>
  <c r="BG532" i="3" s="1"/>
  <c r="AY532" i="3"/>
  <c r="X532" i="3"/>
  <c r="P532" i="3"/>
  <c r="U532" i="3" s="1"/>
  <c r="N532" i="3"/>
  <c r="M532" i="3"/>
  <c r="O532" i="3"/>
  <c r="BH531" i="3"/>
  <c r="AY531" i="3"/>
  <c r="M531" i="3"/>
  <c r="BH530" i="3"/>
  <c r="BA530" i="3"/>
  <c r="AZ530" i="3"/>
  <c r="AY530" i="3"/>
  <c r="X530" i="3"/>
  <c r="V530" i="3"/>
  <c r="AD530" i="3" s="1"/>
  <c r="N530" i="3"/>
  <c r="M530" i="3"/>
  <c r="O530" i="3"/>
  <c r="BI529" i="3"/>
  <c r="BH529" i="3"/>
  <c r="BG529" i="3"/>
  <c r="BA529" i="3"/>
  <c r="X529" i="3"/>
  <c r="V529" i="3"/>
  <c r="P529" i="3"/>
  <c r="U529" i="3" s="1"/>
  <c r="Y529" i="3" s="1"/>
  <c r="M529" i="3"/>
  <c r="O529" i="3" s="1"/>
  <c r="BI528" i="3"/>
  <c r="BG528" i="3" s="1"/>
  <c r="BH528" i="3"/>
  <c r="AZ528" i="3"/>
  <c r="AY528" i="3"/>
  <c r="AA528" i="3"/>
  <c r="X528" i="3"/>
  <c r="M528" i="3"/>
  <c r="N528" i="3"/>
  <c r="BI527" i="3"/>
  <c r="BG527" i="3" s="1"/>
  <c r="BH527" i="3"/>
  <c r="BE527" i="3"/>
  <c r="BA527" i="3"/>
  <c r="AW527" i="3"/>
  <c r="AU527" i="3"/>
  <c r="AS527" i="3"/>
  <c r="AL527" i="3"/>
  <c r="AY527" i="3"/>
  <c r="N527" i="3"/>
  <c r="M527" i="3"/>
  <c r="O527" i="3" s="1"/>
  <c r="BI526" i="3"/>
  <c r="BH526" i="3"/>
  <c r="BG526" i="3"/>
  <c r="AY526" i="3"/>
  <c r="AU526" i="3"/>
  <c r="AR526" i="3"/>
  <c r="AZ526" i="3"/>
  <c r="AL526" i="3"/>
  <c r="BE526" i="3"/>
  <c r="X526" i="3"/>
  <c r="V526" i="3"/>
  <c r="AD526" i="3" s="1"/>
  <c r="P526" i="3"/>
  <c r="U526" i="3" s="1"/>
  <c r="Y526" i="3" s="1"/>
  <c r="N526" i="3"/>
  <c r="BI525" i="3"/>
  <c r="BH525" i="3"/>
  <c r="BG525" i="3"/>
  <c r="BA525" i="3"/>
  <c r="AZ525" i="3"/>
  <c r="AU525" i="3"/>
  <c r="AS525" i="3"/>
  <c r="AL525" i="3"/>
  <c r="AR525" i="3" s="1"/>
  <c r="AY525" i="3"/>
  <c r="X525" i="3"/>
  <c r="V525" i="3"/>
  <c r="AD525" i="3" s="1"/>
  <c r="M525" i="3"/>
  <c r="BI524" i="3"/>
  <c r="BG524" i="3" s="1"/>
  <c r="BH524" i="3"/>
  <c r="BA524" i="3"/>
  <c r="AZ524" i="3"/>
  <c r="V524" i="3"/>
  <c r="O524" i="3"/>
  <c r="M524" i="3"/>
  <c r="N524" i="3"/>
  <c r="E524" i="3"/>
  <c r="AY524" i="3" s="1"/>
  <c r="BI523" i="3"/>
  <c r="BG523" i="3" s="1"/>
  <c r="BH523" i="3"/>
  <c r="BA523" i="3"/>
  <c r="AZ523" i="3"/>
  <c r="AY523" i="3"/>
  <c r="X523" i="3"/>
  <c r="U523" i="3"/>
  <c r="Y523" i="3" s="1"/>
  <c r="V523" i="3"/>
  <c r="P523" i="3"/>
  <c r="M523" i="3"/>
  <c r="N523" i="3"/>
  <c r="BH522" i="3"/>
  <c r="AY522" i="3"/>
  <c r="X522" i="3"/>
  <c r="V522" i="3"/>
  <c r="M522" i="3"/>
  <c r="N522" i="3"/>
  <c r="BH521" i="3"/>
  <c r="BI521" i="3" s="1"/>
  <c r="BG521" i="3" s="1"/>
  <c r="AZ521" i="3"/>
  <c r="V521" i="3"/>
  <c r="AD521" i="3" s="1"/>
  <c r="X521" i="3"/>
  <c r="E521" i="3"/>
  <c r="BI520" i="3"/>
  <c r="BG520" i="3" s="1"/>
  <c r="BH520" i="3"/>
  <c r="BA520" i="3"/>
  <c r="AZ520" i="3"/>
  <c r="AU520" i="3"/>
  <c r="AY520" i="3"/>
  <c r="AB520" i="3"/>
  <c r="X520" i="3"/>
  <c r="U520" i="3"/>
  <c r="V520" i="3"/>
  <c r="AC520" i="3" s="1"/>
  <c r="P520" i="3"/>
  <c r="M520" i="3"/>
  <c r="N520" i="3"/>
  <c r="BI519" i="3"/>
  <c r="BG519" i="3" s="1"/>
  <c r="BH519" i="3"/>
  <c r="BE519" i="3"/>
  <c r="BA519" i="3"/>
  <c r="AW519" i="3"/>
  <c r="AU519" i="3"/>
  <c r="AS519" i="3"/>
  <c r="AL519" i="3"/>
  <c r="AY519" i="3"/>
  <c r="X519" i="3"/>
  <c r="V519" i="3"/>
  <c r="AD519" i="3" s="1"/>
  <c r="M519" i="3"/>
  <c r="N519" i="3"/>
  <c r="BI518" i="3"/>
  <c r="BG518" i="3" s="1"/>
  <c r="BH518" i="3"/>
  <c r="BE518" i="3"/>
  <c r="BA518" i="3"/>
  <c r="AU518" i="3"/>
  <c r="AS518" i="3"/>
  <c r="AL518" i="3"/>
  <c r="AW518" i="3" s="1"/>
  <c r="AY518" i="3"/>
  <c r="V518" i="3"/>
  <c r="AD518" i="3" s="1"/>
  <c r="O518" i="3"/>
  <c r="M518" i="3"/>
  <c r="N518" i="3"/>
  <c r="BI517" i="3"/>
  <c r="BH517" i="3"/>
  <c r="BI514" i="3" s="1"/>
  <c r="BG514" i="3" s="1"/>
  <c r="BG517" i="3"/>
  <c r="BE517" i="3"/>
  <c r="AZ517" i="3"/>
  <c r="BA517" i="3"/>
  <c r="AL517" i="3"/>
  <c r="AW517" i="3" s="1"/>
  <c r="AY517" i="3"/>
  <c r="M517" i="3"/>
  <c r="O517" i="3" s="1"/>
  <c r="BH516" i="3"/>
  <c r="AY516" i="3"/>
  <c r="M516" i="3"/>
  <c r="P516" i="3"/>
  <c r="BH515" i="3"/>
  <c r="BI515" i="3" s="1"/>
  <c r="BG515" i="3" s="1"/>
  <c r="AY515" i="3"/>
  <c r="Y515" i="3"/>
  <c r="V515" i="3"/>
  <c r="X515" i="3"/>
  <c r="N515" i="3"/>
  <c r="M515" i="3"/>
  <c r="O515" i="3"/>
  <c r="P515" i="3"/>
  <c r="U515" i="3" s="1"/>
  <c r="BH514" i="3"/>
  <c r="X514" i="3"/>
  <c r="V514" i="3"/>
  <c r="P514" i="3"/>
  <c r="U514" i="3" s="1"/>
  <c r="Y514" i="3" s="1"/>
  <c r="N514" i="3"/>
  <c r="M514" i="3"/>
  <c r="O514" i="3"/>
  <c r="BI513" i="3"/>
  <c r="BG513" i="3" s="1"/>
  <c r="BH513" i="3"/>
  <c r="AW513" i="3"/>
  <c r="AU513" i="3"/>
  <c r="AS513" i="3"/>
  <c r="AZ513" i="3"/>
  <c r="AL513" i="3"/>
  <c r="E513" i="3"/>
  <c r="BI512" i="3"/>
  <c r="BG512" i="3"/>
  <c r="AZ512" i="3"/>
  <c r="AL512" i="3"/>
  <c r="AW512" i="3" s="1"/>
  <c r="AY512" i="3"/>
  <c r="X512" i="3"/>
  <c r="V512" i="3"/>
  <c r="AD512" i="3" s="1"/>
  <c r="M512" i="3"/>
  <c r="E512" i="3"/>
  <c r="BI511" i="3"/>
  <c r="BG511" i="3"/>
  <c r="BE511" i="3"/>
  <c r="BA511" i="3"/>
  <c r="AZ511" i="3"/>
  <c r="V511" i="3"/>
  <c r="P511" i="3"/>
  <c r="U511" i="3" s="1"/>
  <c r="Y511" i="3" s="1"/>
  <c r="E511" i="3"/>
  <c r="AY511" i="3" s="1"/>
  <c r="BH510" i="3"/>
  <c r="BI510" i="3" s="1"/>
  <c r="BG510" i="3" s="1"/>
  <c r="BA510" i="3"/>
  <c r="AL510" i="3"/>
  <c r="X510" i="3"/>
  <c r="E510" i="3"/>
  <c r="BI509" i="3"/>
  <c r="BG509" i="3"/>
  <c r="AU509" i="3"/>
  <c r="AS509" i="3"/>
  <c r="BA509" i="3"/>
  <c r="AL509" i="3"/>
  <c r="AD509" i="3"/>
  <c r="X509" i="3"/>
  <c r="V509" i="3"/>
  <c r="U509" i="3"/>
  <c r="Y509" i="3" s="1"/>
  <c r="P509" i="3"/>
  <c r="E509" i="3"/>
  <c r="BI508" i="3"/>
  <c r="BG508" i="3"/>
  <c r="AZ508" i="3"/>
  <c r="AW508" i="3"/>
  <c r="AL508" i="3"/>
  <c r="AR508" i="3" s="1"/>
  <c r="V508" i="3"/>
  <c r="AD508" i="3" s="1"/>
  <c r="X508" i="3"/>
  <c r="P508" i="3"/>
  <c r="E508" i="3"/>
  <c r="BI507" i="3"/>
  <c r="BG507" i="3"/>
  <c r="AZ507" i="3"/>
  <c r="AU507" i="3"/>
  <c r="X507" i="3"/>
  <c r="P507" i="3"/>
  <c r="E507" i="3"/>
  <c r="BI506" i="3"/>
  <c r="BG506" i="3" s="1"/>
  <c r="BA506" i="3"/>
  <c r="AZ506" i="3"/>
  <c r="AU506" i="3"/>
  <c r="AS506" i="3"/>
  <c r="AL506" i="3"/>
  <c r="U506" i="3"/>
  <c r="Y506" i="3" s="1"/>
  <c r="X506" i="3"/>
  <c r="P506" i="3"/>
  <c r="N506" i="3"/>
  <c r="M506" i="3"/>
  <c r="E506" i="3"/>
  <c r="AY506" i="3" s="1"/>
  <c r="BH505" i="3"/>
  <c r="BA505" i="3"/>
  <c r="AY505" i="3"/>
  <c r="AD505" i="3"/>
  <c r="X505" i="3"/>
  <c r="V505" i="3"/>
  <c r="O505" i="3"/>
  <c r="M505" i="3"/>
  <c r="N505" i="3"/>
  <c r="BH504" i="3"/>
  <c r="AY504" i="3"/>
  <c r="X504" i="3"/>
  <c r="V504" i="3"/>
  <c r="P504" i="3"/>
  <c r="U504" i="3" s="1"/>
  <c r="Y504" i="3" s="1"/>
  <c r="N504" i="3"/>
  <c r="BH503" i="3"/>
  <c r="AY503" i="3"/>
  <c r="O503" i="3"/>
  <c r="M503" i="3"/>
  <c r="BH502" i="3"/>
  <c r="BA502" i="3"/>
  <c r="AZ502" i="3"/>
  <c r="AY502" i="3"/>
  <c r="AD502" i="3"/>
  <c r="X502" i="3"/>
  <c r="V502" i="3"/>
  <c r="P502" i="3"/>
  <c r="U502" i="3" s="1"/>
  <c r="Y502" i="3" s="1"/>
  <c r="N502" i="3"/>
  <c r="M502" i="3"/>
  <c r="BH501" i="3"/>
  <c r="AY501" i="3"/>
  <c r="X501" i="3"/>
  <c r="V501" i="3"/>
  <c r="U501" i="3"/>
  <c r="Y501" i="3" s="1"/>
  <c r="P501" i="3"/>
  <c r="BH500" i="3"/>
  <c r="BA500" i="3"/>
  <c r="AZ500" i="3"/>
  <c r="AY500" i="3"/>
  <c r="X500" i="3"/>
  <c r="V500" i="3"/>
  <c r="AD500" i="3" s="1"/>
  <c r="P500" i="3"/>
  <c r="U500" i="3" s="1"/>
  <c r="Y500" i="3" s="1"/>
  <c r="M500" i="3"/>
  <c r="N500" i="3"/>
  <c r="O500" i="3"/>
  <c r="BI499" i="3"/>
  <c r="BG499" i="3" s="1"/>
  <c r="BH499" i="3"/>
  <c r="BE499" i="3"/>
  <c r="BA499" i="3"/>
  <c r="AW499" i="3"/>
  <c r="AU499" i="3"/>
  <c r="AS499" i="3"/>
  <c r="AZ499" i="3"/>
  <c r="AL499" i="3"/>
  <c r="AY499" i="3"/>
  <c r="X499" i="3"/>
  <c r="U499" i="3"/>
  <c r="V499" i="3"/>
  <c r="P499" i="3"/>
  <c r="M499" i="3"/>
  <c r="O499" i="3" s="1"/>
  <c r="N499" i="3"/>
  <c r="BI498" i="3"/>
  <c r="BG498" i="3" s="1"/>
  <c r="BH498" i="3"/>
  <c r="BE498" i="3"/>
  <c r="BA498" i="3"/>
  <c r="AU498" i="3"/>
  <c r="AY498" i="3"/>
  <c r="X498" i="3"/>
  <c r="V498" i="3"/>
  <c r="AD498" i="3" s="1"/>
  <c r="N498" i="3"/>
  <c r="M498" i="3"/>
  <c r="BI497" i="3"/>
  <c r="BH497" i="3"/>
  <c r="BG497" i="3"/>
  <c r="BE497" i="3"/>
  <c r="AU497" i="3"/>
  <c r="BA497" i="3"/>
  <c r="AZ497" i="3"/>
  <c r="AL497" i="3"/>
  <c r="AW497" i="3" s="1"/>
  <c r="AY497" i="3"/>
  <c r="V497" i="3"/>
  <c r="O497" i="3"/>
  <c r="M497" i="3"/>
  <c r="N497" i="3"/>
  <c r="BH496" i="3"/>
  <c r="BI496" i="3" s="1"/>
  <c r="BG496" i="3" s="1"/>
  <c r="AY496" i="3"/>
  <c r="V496" i="3"/>
  <c r="X496" i="3"/>
  <c r="N496" i="3"/>
  <c r="P496" i="3"/>
  <c r="BH495" i="3"/>
  <c r="AY495" i="3"/>
  <c r="O495" i="3"/>
  <c r="M495" i="3"/>
  <c r="BH494" i="3"/>
  <c r="BI494" i="3" s="1"/>
  <c r="BG494" i="3" s="1"/>
  <c r="BA494" i="3"/>
  <c r="AZ494" i="3"/>
  <c r="AY494" i="3"/>
  <c r="X494" i="3"/>
  <c r="V494" i="3"/>
  <c r="P494" i="3"/>
  <c r="U494" i="3" s="1"/>
  <c r="N494" i="3"/>
  <c r="M494" i="3"/>
  <c r="O494" i="3"/>
  <c r="BI493" i="3"/>
  <c r="BG493" i="3" s="1"/>
  <c r="BH493" i="3"/>
  <c r="BA493" i="3"/>
  <c r="AY493" i="3"/>
  <c r="X493" i="3"/>
  <c r="U493" i="3"/>
  <c r="P493" i="3"/>
  <c r="M493" i="3"/>
  <c r="O493" i="3" s="1"/>
  <c r="N493" i="3"/>
  <c r="BI492" i="3"/>
  <c r="BG492" i="3" s="1"/>
  <c r="BH492" i="3"/>
  <c r="BA492" i="3"/>
  <c r="AY492" i="3"/>
  <c r="X492" i="3"/>
  <c r="P492" i="3"/>
  <c r="U492" i="3" s="1"/>
  <c r="M492" i="3"/>
  <c r="N492" i="3"/>
  <c r="O492" i="3"/>
  <c r="BI491" i="3"/>
  <c r="BG491" i="3" s="1"/>
  <c r="BH491" i="3"/>
  <c r="BE491" i="3"/>
  <c r="BA491" i="3"/>
  <c r="AW491" i="3"/>
  <c r="AU491" i="3"/>
  <c r="AS491" i="3"/>
  <c r="AL491" i="3"/>
  <c r="AY491" i="3"/>
  <c r="X491" i="3"/>
  <c r="O491" i="3"/>
  <c r="M491" i="3"/>
  <c r="BI490" i="3"/>
  <c r="BG490" i="3" s="1"/>
  <c r="BH490" i="3"/>
  <c r="BE490" i="3"/>
  <c r="BA490" i="3"/>
  <c r="AU490" i="3"/>
  <c r="AY490" i="3"/>
  <c r="X490" i="3"/>
  <c r="V490" i="3"/>
  <c r="AD490" i="3" s="1"/>
  <c r="N490" i="3"/>
  <c r="M490" i="3"/>
  <c r="BI489" i="3"/>
  <c r="BH489" i="3"/>
  <c r="BG489" i="3"/>
  <c r="BE489" i="3"/>
  <c r="AZ489" i="3"/>
  <c r="BA489" i="3"/>
  <c r="AL489" i="3"/>
  <c r="AW489" i="3" s="1"/>
  <c r="AY489" i="3"/>
  <c r="BH488" i="3"/>
  <c r="AY488" i="3"/>
  <c r="X488" i="3"/>
  <c r="V488" i="3"/>
  <c r="O488" i="3"/>
  <c r="M488" i="3"/>
  <c r="BH487" i="3"/>
  <c r="AY487" i="3"/>
  <c r="V487" i="3"/>
  <c r="AD487" i="3" s="1"/>
  <c r="X487" i="3"/>
  <c r="M487" i="3"/>
  <c r="BH486" i="3"/>
  <c r="BI486" i="3" s="1"/>
  <c r="BG486" i="3" s="1"/>
  <c r="X486" i="3"/>
  <c r="P486" i="3"/>
  <c r="U486" i="3" s="1"/>
  <c r="N486" i="3"/>
  <c r="M486" i="3"/>
  <c r="O486" i="3"/>
  <c r="BI485" i="3"/>
  <c r="BH485" i="3"/>
  <c r="BG485" i="3"/>
  <c r="AY485" i="3"/>
  <c r="X485" i="3"/>
  <c r="BH484" i="3"/>
  <c r="BI484" i="3" s="1"/>
  <c r="BG484" i="3" s="1"/>
  <c r="AU484" i="3"/>
  <c r="AS484" i="3"/>
  <c r="BA484" i="3"/>
  <c r="AL484" i="3"/>
  <c r="X484" i="3"/>
  <c r="E484" i="3"/>
  <c r="BI483" i="3"/>
  <c r="BG483" i="3" s="1"/>
  <c r="AZ483" i="3"/>
  <c r="AW483" i="3"/>
  <c r="AL483" i="3"/>
  <c r="X483" i="3"/>
  <c r="V483" i="3"/>
  <c r="AD483" i="3" s="1"/>
  <c r="E483" i="3"/>
  <c r="BI482" i="3"/>
  <c r="BG482" i="3"/>
  <c r="BE482" i="3"/>
  <c r="AZ482" i="3"/>
  <c r="AU482" i="3"/>
  <c r="AR482" i="3"/>
  <c r="AL482" i="3"/>
  <c r="AD482" i="3"/>
  <c r="X482" i="3"/>
  <c r="V482" i="3"/>
  <c r="E482" i="3"/>
  <c r="AY482" i="3" s="1"/>
  <c r="BI481" i="3"/>
  <c r="BG481" i="3" s="1"/>
  <c r="BA481" i="3"/>
  <c r="AZ481" i="3"/>
  <c r="AU481" i="3"/>
  <c r="AS481" i="3"/>
  <c r="AL481" i="3"/>
  <c r="AW481" i="3" s="1"/>
  <c r="AD481" i="3"/>
  <c r="X481" i="3"/>
  <c r="V481" i="3"/>
  <c r="U481" i="3"/>
  <c r="Y481" i="3" s="1"/>
  <c r="P481" i="3"/>
  <c r="N481" i="3"/>
  <c r="E481" i="3"/>
  <c r="AY481" i="3" s="1"/>
  <c r="BI480" i="3"/>
  <c r="BG480" i="3" s="1"/>
  <c r="BA480" i="3"/>
  <c r="AU480" i="3"/>
  <c r="AZ480" i="3"/>
  <c r="AL480" i="3"/>
  <c r="AR480" i="3" s="1"/>
  <c r="AD480" i="3"/>
  <c r="X480" i="3"/>
  <c r="V480" i="3"/>
  <c r="N480" i="3"/>
  <c r="M480" i="3"/>
  <c r="P480" i="3"/>
  <c r="U480" i="3" s="1"/>
  <c r="Y480" i="3" s="1"/>
  <c r="E480" i="3"/>
  <c r="BI479" i="3"/>
  <c r="BG479" i="3"/>
  <c r="BA479" i="3"/>
  <c r="X479" i="3"/>
  <c r="V479" i="3"/>
  <c r="AD479" i="3" s="1"/>
  <c r="N479" i="3"/>
  <c r="M479" i="3"/>
  <c r="P479" i="3"/>
  <c r="U479" i="3" s="1"/>
  <c r="Y479" i="3" s="1"/>
  <c r="E479" i="3"/>
  <c r="BI478" i="3"/>
  <c r="BG478" i="3"/>
  <c r="AU478" i="3"/>
  <c r="AL478" i="3"/>
  <c r="AW478" i="3" s="1"/>
  <c r="V478" i="3"/>
  <c r="AD478" i="3" s="1"/>
  <c r="P478" i="3"/>
  <c r="U478" i="3" s="1"/>
  <c r="Y478" i="3" s="1"/>
  <c r="M478" i="3"/>
  <c r="O478" i="3"/>
  <c r="N478" i="3"/>
  <c r="E478" i="3"/>
  <c r="BI477" i="3"/>
  <c r="BG477" i="3"/>
  <c r="AU477" i="3"/>
  <c r="BA477" i="3"/>
  <c r="AZ477" i="3"/>
  <c r="AL477" i="3"/>
  <c r="AW477" i="3" s="1"/>
  <c r="AY477" i="3"/>
  <c r="AD477" i="3"/>
  <c r="X477" i="3"/>
  <c r="V477" i="3"/>
  <c r="N477" i="3"/>
  <c r="M477" i="3"/>
  <c r="O477" i="3" s="1"/>
  <c r="P477" i="3"/>
  <c r="U477" i="3" s="1"/>
  <c r="Y477" i="3" s="1"/>
  <c r="E477" i="3"/>
  <c r="BH476" i="3"/>
  <c r="BA476" i="3"/>
  <c r="AY476" i="3"/>
  <c r="M476" i="3"/>
  <c r="BH475" i="3"/>
  <c r="BA475" i="3"/>
  <c r="AY475" i="3"/>
  <c r="X475" i="3"/>
  <c r="M475" i="3"/>
  <c r="O475" i="3"/>
  <c r="BH474" i="3"/>
  <c r="AD474" i="3"/>
  <c r="X474" i="3"/>
  <c r="V474" i="3"/>
  <c r="N474" i="3"/>
  <c r="M474" i="3"/>
  <c r="O474" i="3"/>
  <c r="BH473" i="3"/>
  <c r="AZ473" i="3"/>
  <c r="AY473" i="3"/>
  <c r="X473" i="3"/>
  <c r="V473" i="3"/>
  <c r="M473" i="3"/>
  <c r="N473" i="3"/>
  <c r="P473" i="3"/>
  <c r="U473" i="3" s="1"/>
  <c r="Y473" i="3" s="1"/>
  <c r="BH472" i="3"/>
  <c r="BA472" i="3"/>
  <c r="AY472" i="3"/>
  <c r="X472" i="3"/>
  <c r="V472" i="3"/>
  <c r="M472" i="3"/>
  <c r="O472" i="3"/>
  <c r="N472" i="3"/>
  <c r="BI471" i="3"/>
  <c r="BG471" i="3" s="1"/>
  <c r="BH471" i="3"/>
  <c r="AZ471" i="3"/>
  <c r="AY471" i="3"/>
  <c r="AA471" i="3"/>
  <c r="X471" i="3"/>
  <c r="M471" i="3"/>
  <c r="O471" i="3" s="1"/>
  <c r="P471" i="3"/>
  <c r="U471" i="3" s="1"/>
  <c r="N471" i="3"/>
  <c r="BH470" i="3"/>
  <c r="AZ470" i="3"/>
  <c r="AY470" i="3"/>
  <c r="X470" i="3"/>
  <c r="M470" i="3"/>
  <c r="O470" i="3"/>
  <c r="BH469" i="3"/>
  <c r="AY469" i="3"/>
  <c r="O469" i="3"/>
  <c r="M469" i="3"/>
  <c r="BH468" i="3"/>
  <c r="BI468" i="3" s="1"/>
  <c r="BG468" i="3" s="1"/>
  <c r="AZ468" i="3"/>
  <c r="BA468" i="3"/>
  <c r="AL468" i="3"/>
  <c r="AR468" i="3" s="1"/>
  <c r="X468" i="3"/>
  <c r="E468" i="3"/>
  <c r="BI467" i="3"/>
  <c r="BG467" i="3" s="1"/>
  <c r="BA467" i="3"/>
  <c r="AZ467" i="3"/>
  <c r="X467" i="3"/>
  <c r="M467" i="3"/>
  <c r="E467" i="3"/>
  <c r="BI466" i="3"/>
  <c r="BG466" i="3"/>
  <c r="BA466" i="3"/>
  <c r="AU466" i="3"/>
  <c r="X466" i="3"/>
  <c r="V466" i="3"/>
  <c r="N466" i="3"/>
  <c r="E466" i="3"/>
  <c r="BH465" i="3"/>
  <c r="BB465" i="3"/>
  <c r="AZ465" i="3"/>
  <c r="AD465" i="3"/>
  <c r="X465" i="3"/>
  <c r="V465" i="3"/>
  <c r="P465" i="3"/>
  <c r="U465" i="3" s="1"/>
  <c r="N465" i="3"/>
  <c r="M465" i="3"/>
  <c r="O465" i="3"/>
  <c r="BI465" i="3"/>
  <c r="BG465" i="3" s="1"/>
  <c r="BH464" i="3"/>
  <c r="BA464" i="3"/>
  <c r="AZ464" i="3"/>
  <c r="X464" i="3"/>
  <c r="M464" i="3"/>
  <c r="O464" i="3" s="1"/>
  <c r="P464" i="3"/>
  <c r="U464" i="3" s="1"/>
  <c r="Y464" i="3" s="1"/>
  <c r="BH463" i="3"/>
  <c r="BA463" i="3"/>
  <c r="AY463" i="3"/>
  <c r="X463" i="3"/>
  <c r="V463" i="3"/>
  <c r="AD463" i="3" s="1"/>
  <c r="P463" i="3"/>
  <c r="U463" i="3" s="1"/>
  <c r="Y463" i="3" s="1"/>
  <c r="N463" i="3"/>
  <c r="BI462" i="3"/>
  <c r="BG462" i="3" s="1"/>
  <c r="BH462" i="3"/>
  <c r="BA462" i="3"/>
  <c r="AY462" i="3"/>
  <c r="X462" i="3"/>
  <c r="O462" i="3"/>
  <c r="M462" i="3"/>
  <c r="BH461" i="3"/>
  <c r="BI461" i="3" s="1"/>
  <c r="BG461" i="3" s="1"/>
  <c r="AZ461" i="3"/>
  <c r="AY461" i="3"/>
  <c r="X461" i="3"/>
  <c r="N461" i="3"/>
  <c r="M461" i="3"/>
  <c r="BH460" i="3"/>
  <c r="AY460" i="3"/>
  <c r="O460" i="3"/>
  <c r="M460" i="3"/>
  <c r="BH459" i="3"/>
  <c r="BI459" i="3" s="1"/>
  <c r="BG459" i="3" s="1"/>
  <c r="AZ459" i="3"/>
  <c r="BA459" i="3"/>
  <c r="AY459" i="3"/>
  <c r="X459" i="3"/>
  <c r="P459" i="3"/>
  <c r="U459" i="3" s="1"/>
  <c r="N459" i="3"/>
  <c r="BI458" i="3"/>
  <c r="BH458" i="3"/>
  <c r="BG458" i="3"/>
  <c r="AZ458" i="3"/>
  <c r="AS458" i="3"/>
  <c r="AU458" i="3"/>
  <c r="BE458" i="3"/>
  <c r="M458" i="3"/>
  <c r="BI457" i="3"/>
  <c r="BG457" i="3" s="1"/>
  <c r="BE457" i="3"/>
  <c r="BA457" i="3"/>
  <c r="AW457" i="3"/>
  <c r="AL457" i="3"/>
  <c r="AY457" i="3"/>
  <c r="X457" i="3"/>
  <c r="V457" i="3"/>
  <c r="AD457" i="3" s="1"/>
  <c r="N457" i="3"/>
  <c r="M457" i="3"/>
  <c r="O457" i="3"/>
  <c r="BI456" i="3"/>
  <c r="BG456" i="3"/>
  <c r="AW456" i="3"/>
  <c r="AU456" i="3"/>
  <c r="BA456" i="3"/>
  <c r="AZ456" i="3"/>
  <c r="AS456" i="3"/>
  <c r="AL456" i="3"/>
  <c r="BE456" i="3"/>
  <c r="X456" i="3"/>
  <c r="O456" i="3"/>
  <c r="M456" i="3"/>
  <c r="P456" i="3"/>
  <c r="U456" i="3" s="1"/>
  <c r="Y456" i="3" s="1"/>
  <c r="BI455" i="3"/>
  <c r="BH455" i="3"/>
  <c r="BG455" i="3"/>
  <c r="BA455" i="3"/>
  <c r="AZ455" i="3"/>
  <c r="AY455" i="3"/>
  <c r="X455" i="3"/>
  <c r="V455" i="3"/>
  <c r="AD455" i="3" s="1"/>
  <c r="N455" i="3"/>
  <c r="M455" i="3"/>
  <c r="O455" i="3"/>
  <c r="BI454" i="3"/>
  <c r="BG454" i="3" s="1"/>
  <c r="BE454" i="3"/>
  <c r="BA454" i="3"/>
  <c r="AZ454" i="3"/>
  <c r="AU454" i="3"/>
  <c r="AS454" i="3"/>
  <c r="AL454" i="3"/>
  <c r="AR454" i="3" s="1"/>
  <c r="AY454" i="3"/>
  <c r="M454" i="3"/>
  <c r="O454" i="3" s="1"/>
  <c r="BH453" i="3"/>
  <c r="BI453" i="3" s="1"/>
  <c r="BG453" i="3" s="1"/>
  <c r="AZ453" i="3"/>
  <c r="AY453" i="3"/>
  <c r="X453" i="3"/>
  <c r="N453" i="3"/>
  <c r="M453" i="3"/>
  <c r="P453" i="3"/>
  <c r="BH452" i="3"/>
  <c r="AY452" i="3"/>
  <c r="M452" i="3"/>
  <c r="O452" i="3" s="1"/>
  <c r="BH451" i="3"/>
  <c r="AZ451" i="3"/>
  <c r="BA451" i="3"/>
  <c r="AY451" i="3"/>
  <c r="AD451" i="3"/>
  <c r="X451" i="3"/>
  <c r="V451" i="3"/>
  <c r="P451" i="3"/>
  <c r="U451" i="3" s="1"/>
  <c r="Y451" i="3" s="1"/>
  <c r="N451" i="3"/>
  <c r="M451" i="3"/>
  <c r="O451" i="3"/>
  <c r="BI450" i="3"/>
  <c r="BG450" i="3" s="1"/>
  <c r="BH450" i="3"/>
  <c r="V450" i="3"/>
  <c r="AD450" i="3" s="1"/>
  <c r="P450" i="3"/>
  <c r="U450" i="3" s="1"/>
  <c r="Y450" i="3" s="1"/>
  <c r="M450" i="3"/>
  <c r="O450" i="3" s="1"/>
  <c r="BH449" i="3"/>
  <c r="BA449" i="3"/>
  <c r="AY449" i="3"/>
  <c r="X449" i="3"/>
  <c r="V449" i="3"/>
  <c r="N449" i="3"/>
  <c r="M449" i="3"/>
  <c r="O449" i="3"/>
  <c r="BI448" i="3"/>
  <c r="BH448" i="3"/>
  <c r="BG448" i="3"/>
  <c r="AU448" i="3"/>
  <c r="AL448" i="3"/>
  <c r="AW448" i="3" s="1"/>
  <c r="U448" i="3"/>
  <c r="M448" i="3"/>
  <c r="O448" i="3"/>
  <c r="P448" i="3"/>
  <c r="BI447" i="3"/>
  <c r="BH447" i="3"/>
  <c r="BG447" i="3"/>
  <c r="BA447" i="3"/>
  <c r="AL447" i="3"/>
  <c r="AY447" i="3"/>
  <c r="X447" i="3"/>
  <c r="V447" i="3"/>
  <c r="AD447" i="3" s="1"/>
  <c r="P447" i="3"/>
  <c r="U447" i="3" s="1"/>
  <c r="Y447" i="3" s="1"/>
  <c r="N447" i="3"/>
  <c r="BI446" i="3"/>
  <c r="BG446" i="3" s="1"/>
  <c r="BH446" i="3"/>
  <c r="BE446" i="3"/>
  <c r="BA446" i="3"/>
  <c r="AZ446" i="3"/>
  <c r="AW446" i="3"/>
  <c r="AU446" i="3"/>
  <c r="AR446" i="3"/>
  <c r="AS446" i="3"/>
  <c r="AL446" i="3"/>
  <c r="AY446" i="3"/>
  <c r="X446" i="3"/>
  <c r="V446" i="3"/>
  <c r="P446" i="3"/>
  <c r="U446" i="3" s="1"/>
  <c r="Y446" i="3" s="1"/>
  <c r="M446" i="3"/>
  <c r="O446" i="3" s="1"/>
  <c r="N446" i="3"/>
  <c r="BH445" i="3"/>
  <c r="BI445" i="3" s="1"/>
  <c r="BG445" i="3" s="1"/>
  <c r="BE445" i="3"/>
  <c r="BA445" i="3"/>
  <c r="AR445" i="3"/>
  <c r="AL445" i="3"/>
  <c r="AW445" i="3" s="1"/>
  <c r="AY445" i="3"/>
  <c r="X445" i="3"/>
  <c r="M445" i="3"/>
  <c r="O445" i="3"/>
  <c r="BH444" i="3"/>
  <c r="BI444" i="3"/>
  <c r="BG444" i="3" s="1"/>
  <c r="AU444" i="3"/>
  <c r="AS444" i="3"/>
  <c r="AL444" i="3"/>
  <c r="AW444" i="3" s="1"/>
  <c r="Y444" i="3"/>
  <c r="V444" i="3"/>
  <c r="AD444" i="3" s="1"/>
  <c r="X444" i="3"/>
  <c r="O444" i="3"/>
  <c r="M444" i="3"/>
  <c r="P444" i="3"/>
  <c r="U444" i="3" s="1"/>
  <c r="BI443" i="3"/>
  <c r="BH443" i="3"/>
  <c r="BG443" i="3"/>
  <c r="AY443" i="3"/>
  <c r="AU443" i="3"/>
  <c r="AR443" i="3"/>
  <c r="AL443" i="3"/>
  <c r="BE443" i="3"/>
  <c r="AD443" i="3"/>
  <c r="X443" i="3"/>
  <c r="V443" i="3"/>
  <c r="P443" i="3"/>
  <c r="U443" i="3" s="1"/>
  <c r="Y443" i="3" s="1"/>
  <c r="BI442" i="3"/>
  <c r="BG442" i="3"/>
  <c r="BA442" i="3"/>
  <c r="AZ442" i="3"/>
  <c r="AW442" i="3"/>
  <c r="AR442" i="3"/>
  <c r="AL442" i="3"/>
  <c r="AY442" i="3"/>
  <c r="V442" i="3"/>
  <c r="AD442" i="3" s="1"/>
  <c r="M442" i="3"/>
  <c r="N442" i="3"/>
  <c r="BI441" i="3"/>
  <c r="BG441" i="3" s="1"/>
  <c r="BH441" i="3"/>
  <c r="BA441" i="3"/>
  <c r="AZ441" i="3"/>
  <c r="AW441" i="3"/>
  <c r="AL441" i="3"/>
  <c r="AR441" i="3" s="1"/>
  <c r="AU441" i="3"/>
  <c r="AY441" i="3"/>
  <c r="X441" i="3"/>
  <c r="V441" i="3"/>
  <c r="P441" i="3"/>
  <c r="U441" i="3" s="1"/>
  <c r="Y441" i="3" s="1"/>
  <c r="N441" i="3"/>
  <c r="M441" i="3"/>
  <c r="O441" i="3"/>
  <c r="BH440" i="3"/>
  <c r="AY440" i="3"/>
  <c r="X440" i="3"/>
  <c r="P440" i="3"/>
  <c r="U440" i="3" s="1"/>
  <c r="M440" i="3"/>
  <c r="BI439" i="3"/>
  <c r="BG439" i="3" s="1"/>
  <c r="BH439" i="3"/>
  <c r="BA439" i="3"/>
  <c r="AZ439" i="3"/>
  <c r="AY439" i="3"/>
  <c r="X439" i="3"/>
  <c r="U439" i="3"/>
  <c r="P439" i="3"/>
  <c r="N439" i="3"/>
  <c r="M439" i="3"/>
  <c r="O439" i="3"/>
  <c r="BH438" i="3"/>
  <c r="BA438" i="3"/>
  <c r="AY438" i="3"/>
  <c r="X438" i="3"/>
  <c r="M438" i="3"/>
  <c r="P438" i="3"/>
  <c r="U438" i="3" s="1"/>
  <c r="Y438" i="3" s="1"/>
  <c r="BH437" i="3"/>
  <c r="BI437" i="3" s="1"/>
  <c r="BG437" i="3" s="1"/>
  <c r="AY437" i="3"/>
  <c r="X437" i="3"/>
  <c r="V437" i="3"/>
  <c r="O437" i="3"/>
  <c r="M437" i="3"/>
  <c r="P437" i="3"/>
  <c r="U437" i="3" s="1"/>
  <c r="Y437" i="3" s="1"/>
  <c r="N437" i="3"/>
  <c r="BH436" i="3"/>
  <c r="BI436" i="3" s="1"/>
  <c r="BG436" i="3" s="1"/>
  <c r="BE436" i="3"/>
  <c r="BA436" i="3"/>
  <c r="AZ436" i="3"/>
  <c r="AL436" i="3"/>
  <c r="AW436" i="3" s="1"/>
  <c r="AY436" i="3"/>
  <c r="M436" i="3"/>
  <c r="N436" i="3"/>
  <c r="BI435" i="3"/>
  <c r="BH435" i="3"/>
  <c r="BG435" i="3"/>
  <c r="BE435" i="3"/>
  <c r="AZ435" i="3"/>
  <c r="BA435" i="3"/>
  <c r="AY435" i="3"/>
  <c r="M435" i="3"/>
  <c r="BI434" i="3"/>
  <c r="BG434" i="3"/>
  <c r="BE434" i="3"/>
  <c r="AU434" i="3"/>
  <c r="BA434" i="3"/>
  <c r="AZ434" i="3"/>
  <c r="AL434" i="3"/>
  <c r="AW434" i="3" s="1"/>
  <c r="AY434" i="3"/>
  <c r="Y434" i="3"/>
  <c r="X434" i="3"/>
  <c r="N434" i="3"/>
  <c r="M434" i="3"/>
  <c r="O434" i="3" s="1"/>
  <c r="P434" i="3"/>
  <c r="U434" i="3" s="1"/>
  <c r="BH433" i="3"/>
  <c r="BI433" i="3" s="1"/>
  <c r="BG433" i="3" s="1"/>
  <c r="AZ433" i="3"/>
  <c r="AW433" i="3"/>
  <c r="AL433" i="3"/>
  <c r="AR433" i="3" s="1"/>
  <c r="AU433" i="3"/>
  <c r="BE433" i="3"/>
  <c r="X433" i="3"/>
  <c r="V433" i="3"/>
  <c r="P433" i="3"/>
  <c r="U433" i="3" s="1"/>
  <c r="N433" i="3"/>
  <c r="M433" i="3"/>
  <c r="O433" i="3"/>
  <c r="BH432" i="3"/>
  <c r="BI422" i="3" s="1"/>
  <c r="BG422" i="3" s="1"/>
  <c r="BI432" i="3"/>
  <c r="BG432" i="3"/>
  <c r="AW432" i="3"/>
  <c r="AU432" i="3"/>
  <c r="AZ432" i="3"/>
  <c r="AL432" i="3"/>
  <c r="BE432" i="3"/>
  <c r="X432" i="3"/>
  <c r="V432" i="3"/>
  <c r="AD432" i="3" s="1"/>
  <c r="P432" i="3"/>
  <c r="U432" i="3" s="1"/>
  <c r="Y432" i="3" s="1"/>
  <c r="M432" i="3"/>
  <c r="BI431" i="3"/>
  <c r="BG431" i="3" s="1"/>
  <c r="BH431" i="3"/>
  <c r="BA431" i="3"/>
  <c r="AW431" i="3"/>
  <c r="AU431" i="3"/>
  <c r="AS431" i="3"/>
  <c r="AZ431" i="3"/>
  <c r="AL431" i="3"/>
  <c r="AY431" i="3"/>
  <c r="X431" i="3"/>
  <c r="V431" i="3"/>
  <c r="AD431" i="3" s="1"/>
  <c r="P431" i="3"/>
  <c r="U431" i="3" s="1"/>
  <c r="Y431" i="3" s="1"/>
  <c r="N431" i="3"/>
  <c r="M431" i="3"/>
  <c r="O431" i="3"/>
  <c r="BI430" i="3"/>
  <c r="BG430" i="3" s="1"/>
  <c r="BH430" i="3"/>
  <c r="BA430" i="3"/>
  <c r="AU430" i="3"/>
  <c r="AS430" i="3"/>
  <c r="AL430" i="3"/>
  <c r="AW430" i="3" s="1"/>
  <c r="AY430" i="3"/>
  <c r="X430" i="3"/>
  <c r="M430" i="3"/>
  <c r="O430" i="3"/>
  <c r="P430" i="3"/>
  <c r="U430" i="3" s="1"/>
  <c r="Y430" i="3" s="1"/>
  <c r="BI429" i="3"/>
  <c r="BG429" i="3" s="1"/>
  <c r="BH429" i="3"/>
  <c r="BE429" i="3"/>
  <c r="BA429" i="3"/>
  <c r="AU429" i="3"/>
  <c r="AS429" i="3"/>
  <c r="AL429" i="3"/>
  <c r="AY429" i="3"/>
  <c r="X429" i="3"/>
  <c r="V429" i="3"/>
  <c r="AD429" i="3" s="1"/>
  <c r="O429" i="3"/>
  <c r="M429" i="3"/>
  <c r="P429" i="3"/>
  <c r="U429" i="3" s="1"/>
  <c r="Y429" i="3" s="1"/>
  <c r="N429" i="3"/>
  <c r="BI428" i="3"/>
  <c r="BG428" i="3" s="1"/>
  <c r="BH428" i="3"/>
  <c r="BE428" i="3"/>
  <c r="BA428" i="3"/>
  <c r="AZ428" i="3"/>
  <c r="AL428" i="3"/>
  <c r="AW428" i="3" s="1"/>
  <c r="AY428" i="3"/>
  <c r="V428" i="3"/>
  <c r="O428" i="3"/>
  <c r="M428" i="3"/>
  <c r="N428" i="3"/>
  <c r="BH427" i="3"/>
  <c r="BI427" i="3" s="1"/>
  <c r="BG427" i="3" s="1"/>
  <c r="BE427" i="3"/>
  <c r="AZ427" i="3"/>
  <c r="BA427" i="3"/>
  <c r="AY427" i="3"/>
  <c r="BI426" i="3"/>
  <c r="BG426" i="3"/>
  <c r="BE426" i="3"/>
  <c r="AU426" i="3"/>
  <c r="BA426" i="3"/>
  <c r="AZ426" i="3"/>
  <c r="AL426" i="3"/>
  <c r="AW426" i="3" s="1"/>
  <c r="AY426" i="3"/>
  <c r="Y426" i="3"/>
  <c r="V426" i="3"/>
  <c r="AD426" i="3" s="1"/>
  <c r="X426" i="3"/>
  <c r="M426" i="3"/>
  <c r="O426" i="3" s="1"/>
  <c r="P426" i="3"/>
  <c r="U426" i="3" s="1"/>
  <c r="BI425" i="3"/>
  <c r="BG425" i="3"/>
  <c r="AZ425" i="3"/>
  <c r="AY425" i="3"/>
  <c r="AL425" i="3"/>
  <c r="AR425" i="3" s="1"/>
  <c r="AU425" i="3"/>
  <c r="BE425" i="3"/>
  <c r="X425" i="3"/>
  <c r="V425" i="3"/>
  <c r="AD425" i="3" s="1"/>
  <c r="P425" i="3"/>
  <c r="U425" i="3" s="1"/>
  <c r="Y425" i="3" s="1"/>
  <c r="M425" i="3"/>
  <c r="O425" i="3"/>
  <c r="BI424" i="3"/>
  <c r="BG424" i="3"/>
  <c r="AZ424" i="3"/>
  <c r="AU424" i="3"/>
  <c r="BE424" i="3"/>
  <c r="X424" i="3"/>
  <c r="V424" i="3"/>
  <c r="AD424" i="3" s="1"/>
  <c r="P424" i="3"/>
  <c r="U424" i="3" s="1"/>
  <c r="Y424" i="3" s="1"/>
  <c r="M424" i="3"/>
  <c r="BI423" i="3"/>
  <c r="BG423" i="3" s="1"/>
  <c r="BE423" i="3"/>
  <c r="BA423" i="3"/>
  <c r="AU423" i="3"/>
  <c r="AS423" i="3"/>
  <c r="AZ423" i="3"/>
  <c r="AL423" i="3"/>
  <c r="AY423" i="3"/>
  <c r="AD423" i="3"/>
  <c r="X423" i="3"/>
  <c r="V423" i="3"/>
  <c r="U423" i="3"/>
  <c r="Y423" i="3" s="1"/>
  <c r="P423" i="3"/>
  <c r="N423" i="3"/>
  <c r="M423" i="3"/>
  <c r="O423" i="3"/>
  <c r="BH422" i="3"/>
  <c r="BA422" i="3"/>
  <c r="X422" i="3"/>
  <c r="M422" i="3"/>
  <c r="BH421" i="3"/>
  <c r="BI421" i="3" s="1"/>
  <c r="BG421" i="3" s="1"/>
  <c r="AY421" i="3"/>
  <c r="X421" i="3"/>
  <c r="V421" i="3"/>
  <c r="M421" i="3"/>
  <c r="P421" i="3"/>
  <c r="U421" i="3" s="1"/>
  <c r="Y421" i="3" s="1"/>
  <c r="N421" i="3"/>
  <c r="BH420" i="3"/>
  <c r="AY420" i="3"/>
  <c r="BH419" i="3"/>
  <c r="AY419" i="3"/>
  <c r="X419" i="3"/>
  <c r="N419" i="3"/>
  <c r="M419" i="3"/>
  <c r="P419" i="3"/>
  <c r="U419" i="3" s="1"/>
  <c r="BH418" i="3"/>
  <c r="AY418" i="3"/>
  <c r="AD418" i="3"/>
  <c r="X418" i="3"/>
  <c r="V418" i="3"/>
  <c r="M418" i="3"/>
  <c r="O418" i="3" s="1"/>
  <c r="P418" i="3"/>
  <c r="U418" i="3" s="1"/>
  <c r="Y418" i="3" s="1"/>
  <c r="BH417" i="3"/>
  <c r="BI417" i="3" s="1"/>
  <c r="BG417" i="3" s="1"/>
  <c r="AZ417" i="3"/>
  <c r="AY417" i="3"/>
  <c r="BA417" i="3"/>
  <c r="X417" i="3"/>
  <c r="V417" i="3"/>
  <c r="P417" i="3"/>
  <c r="U417" i="3" s="1"/>
  <c r="M417" i="3"/>
  <c r="N417" i="3"/>
  <c r="BH416" i="3"/>
  <c r="BA416" i="3"/>
  <c r="AY416" i="3"/>
  <c r="X416" i="3"/>
  <c r="V416" i="3"/>
  <c r="AD416" i="3" s="1"/>
  <c r="N416" i="3"/>
  <c r="M416" i="3"/>
  <c r="P416" i="3"/>
  <c r="U416" i="3" s="1"/>
  <c r="Y416" i="3" s="1"/>
  <c r="BH415" i="3"/>
  <c r="AZ415" i="3"/>
  <c r="BA415" i="3"/>
  <c r="AY415" i="3"/>
  <c r="X415" i="3"/>
  <c r="O415" i="3"/>
  <c r="M415" i="3"/>
  <c r="P415" i="3"/>
  <c r="U415" i="3" s="1"/>
  <c r="Y415" i="3" s="1"/>
  <c r="BH414" i="3"/>
  <c r="BA414" i="3"/>
  <c r="AZ414" i="3"/>
  <c r="X414" i="3"/>
  <c r="V414" i="3"/>
  <c r="N414" i="3"/>
  <c r="M414" i="3"/>
  <c r="P414" i="3"/>
  <c r="U414" i="3" s="1"/>
  <c r="Y414" i="3" s="1"/>
  <c r="BI413" i="3"/>
  <c r="BH413" i="3"/>
  <c r="BG413" i="3"/>
  <c r="BE413" i="3"/>
  <c r="AW413" i="3"/>
  <c r="AU413" i="3"/>
  <c r="BA413" i="3"/>
  <c r="AZ413" i="3"/>
  <c r="AL413" i="3"/>
  <c r="AY413" i="3"/>
  <c r="M413" i="3"/>
  <c r="O413" i="3" s="1"/>
  <c r="BI412" i="3"/>
  <c r="BG412" i="3" s="1"/>
  <c r="BA412" i="3"/>
  <c r="AZ412" i="3"/>
  <c r="AL412" i="3"/>
  <c r="AR412" i="3" s="1"/>
  <c r="AY412" i="3"/>
  <c r="AD412" i="3"/>
  <c r="X412" i="3"/>
  <c r="V412" i="3"/>
  <c r="P412" i="3"/>
  <c r="U412" i="3" s="1"/>
  <c r="Y412" i="3" s="1"/>
  <c r="N412" i="3"/>
  <c r="M412" i="3"/>
  <c r="BI411" i="3"/>
  <c r="BG411" i="3"/>
  <c r="AZ411" i="3"/>
  <c r="AU411" i="3"/>
  <c r="AL411" i="3"/>
  <c r="BE411" i="3"/>
  <c r="X411" i="3"/>
  <c r="M411" i="3"/>
  <c r="O411" i="3" s="1"/>
  <c r="P411" i="3"/>
  <c r="U411" i="3" s="1"/>
  <c r="Y411" i="3" s="1"/>
  <c r="BI410" i="3"/>
  <c r="BG410" i="3" s="1"/>
  <c r="BE410" i="3"/>
  <c r="BA410" i="3"/>
  <c r="AW410" i="3"/>
  <c r="AZ410" i="3"/>
  <c r="AL410" i="3"/>
  <c r="AU410" i="3"/>
  <c r="AY410" i="3"/>
  <c r="X410" i="3"/>
  <c r="V410" i="3"/>
  <c r="AD410" i="3" s="1"/>
  <c r="P410" i="3"/>
  <c r="U410" i="3" s="1"/>
  <c r="Y410" i="3" s="1"/>
  <c r="N410" i="3"/>
  <c r="M410" i="3"/>
  <c r="O410" i="3"/>
  <c r="BI409" i="3"/>
  <c r="BG409" i="3" s="1"/>
  <c r="BA409" i="3"/>
  <c r="AW409" i="3"/>
  <c r="AU409" i="3"/>
  <c r="AS409" i="3"/>
  <c r="AZ409" i="3"/>
  <c r="AL409" i="3"/>
  <c r="BE409" i="3"/>
  <c r="X409" i="3"/>
  <c r="M409" i="3"/>
  <c r="O409" i="3" s="1"/>
  <c r="P409" i="3"/>
  <c r="U409" i="3" s="1"/>
  <c r="Y409" i="3" s="1"/>
  <c r="BI408" i="3"/>
  <c r="BG408" i="3"/>
  <c r="BA408" i="3"/>
  <c r="AU408" i="3"/>
  <c r="AY408" i="3"/>
  <c r="X408" i="3"/>
  <c r="V408" i="3"/>
  <c r="AD408" i="3" s="1"/>
  <c r="N408" i="3"/>
  <c r="M408" i="3"/>
  <c r="BI407" i="3"/>
  <c r="BG407" i="3" s="1"/>
  <c r="BE407" i="3"/>
  <c r="BA407" i="3"/>
  <c r="AZ407" i="3"/>
  <c r="AU407" i="3"/>
  <c r="AS407" i="3"/>
  <c r="AL407" i="3"/>
  <c r="AY407" i="3"/>
  <c r="X407" i="3"/>
  <c r="O407" i="3"/>
  <c r="M407" i="3"/>
  <c r="P407" i="3"/>
  <c r="U407" i="3" s="1"/>
  <c r="Y407" i="3" s="1"/>
  <c r="BH406" i="3"/>
  <c r="AZ406" i="3"/>
  <c r="AY406" i="3"/>
  <c r="X406" i="3"/>
  <c r="V406" i="3"/>
  <c r="N406" i="3"/>
  <c r="M406" i="3"/>
  <c r="O406" i="3"/>
  <c r="P406" i="3"/>
  <c r="BH405" i="3"/>
  <c r="AY405" i="3"/>
  <c r="M405" i="3"/>
  <c r="O405" i="3" s="1"/>
  <c r="BH404" i="3"/>
  <c r="AZ404" i="3"/>
  <c r="BA404" i="3"/>
  <c r="AY404" i="3"/>
  <c r="X404" i="3"/>
  <c r="V404" i="3"/>
  <c r="P404" i="3"/>
  <c r="U404" i="3" s="1"/>
  <c r="Y404" i="3" s="1"/>
  <c r="N404" i="3"/>
  <c r="M404" i="3"/>
  <c r="O404" i="3"/>
  <c r="BH403" i="3"/>
  <c r="AY403" i="3"/>
  <c r="X403" i="3"/>
  <c r="M403" i="3"/>
  <c r="O403" i="3" s="1"/>
  <c r="P403" i="3"/>
  <c r="U403" i="3" s="1"/>
  <c r="Y403" i="3" s="1"/>
  <c r="BH402" i="3"/>
  <c r="AZ402" i="3"/>
  <c r="AY402" i="3"/>
  <c r="X402" i="3"/>
  <c r="V402" i="3"/>
  <c r="P402" i="3"/>
  <c r="U402" i="3" s="1"/>
  <c r="Y402" i="3" s="1"/>
  <c r="N402" i="3"/>
  <c r="M402" i="3"/>
  <c r="BH401" i="3"/>
  <c r="BA401" i="3"/>
  <c r="AZ401" i="3"/>
  <c r="X401" i="3"/>
  <c r="M401" i="3"/>
  <c r="O401" i="3" s="1"/>
  <c r="P401" i="3"/>
  <c r="U401" i="3" s="1"/>
  <c r="Y401" i="3" s="1"/>
  <c r="BH400" i="3"/>
  <c r="BI400" i="3" s="1"/>
  <c r="BG400" i="3" s="1"/>
  <c r="BA400" i="3"/>
  <c r="AY400" i="3"/>
  <c r="X400" i="3"/>
  <c r="N400" i="3"/>
  <c r="M400" i="3"/>
  <c r="BI399" i="3"/>
  <c r="BG399" i="3" s="1"/>
  <c r="BH399" i="3"/>
  <c r="BE399" i="3"/>
  <c r="BA399" i="3"/>
  <c r="AZ399" i="3"/>
  <c r="AU399" i="3"/>
  <c r="AS399" i="3"/>
  <c r="AL399" i="3"/>
  <c r="AY399" i="3"/>
  <c r="M399" i="3"/>
  <c r="O399" i="3" s="1"/>
  <c r="BH394" i="3"/>
  <c r="BI398" i="3"/>
  <c r="BG398" i="3" s="1"/>
  <c r="BH398" i="3"/>
  <c r="BE398" i="3"/>
  <c r="BA398" i="3"/>
  <c r="AY398" i="3"/>
  <c r="V398" i="3"/>
  <c r="AD398" i="3" s="1"/>
  <c r="X398" i="3"/>
  <c r="N398" i="3"/>
  <c r="M398" i="3"/>
  <c r="O398" i="3"/>
  <c r="BI397" i="3"/>
  <c r="BG397" i="3"/>
  <c r="BE397" i="3"/>
  <c r="AW397" i="3"/>
  <c r="AU397" i="3"/>
  <c r="BA397" i="3"/>
  <c r="AZ397" i="3"/>
  <c r="AL397" i="3"/>
  <c r="AY397" i="3"/>
  <c r="M397" i="3"/>
  <c r="O397" i="3" s="1"/>
  <c r="BI396" i="3"/>
  <c r="BH396" i="3"/>
  <c r="BI387" i="3" s="1"/>
  <c r="BG387" i="3" s="1"/>
  <c r="BG396" i="3"/>
  <c r="AZ396" i="3"/>
  <c r="BA396" i="3"/>
  <c r="AY396" i="3"/>
  <c r="X396" i="3"/>
  <c r="V396" i="3"/>
  <c r="AD396" i="3" s="1"/>
  <c r="P396" i="3"/>
  <c r="N396" i="3"/>
  <c r="M396" i="3"/>
  <c r="O396" i="3"/>
  <c r="BI395" i="3"/>
  <c r="BG395" i="3" s="1"/>
  <c r="AZ395" i="3"/>
  <c r="AY395" i="3"/>
  <c r="BA395" i="3"/>
  <c r="AU395" i="3"/>
  <c r="BE395" i="3"/>
  <c r="M395" i="3"/>
  <c r="BI394" i="3"/>
  <c r="BG394" i="3" s="1"/>
  <c r="BE394" i="3"/>
  <c r="BA394" i="3"/>
  <c r="AW394" i="3"/>
  <c r="AL394" i="3"/>
  <c r="AU394" i="3"/>
  <c r="AY394" i="3"/>
  <c r="X394" i="3"/>
  <c r="V394" i="3"/>
  <c r="AD394" i="3" s="1"/>
  <c r="N394" i="3"/>
  <c r="M394" i="3"/>
  <c r="O394" i="3"/>
  <c r="BI393" i="3"/>
  <c r="BG393" i="3" s="1"/>
  <c r="AW393" i="3"/>
  <c r="AU393" i="3"/>
  <c r="AS393" i="3"/>
  <c r="BA393" i="3"/>
  <c r="AZ393" i="3"/>
  <c r="AL393" i="3"/>
  <c r="BE393" i="3"/>
  <c r="X393" i="3"/>
  <c r="M393" i="3"/>
  <c r="O393" i="3" s="1"/>
  <c r="P393" i="3"/>
  <c r="U393" i="3" s="1"/>
  <c r="Y393" i="3" s="1"/>
  <c r="BH392" i="3"/>
  <c r="BI392" i="3" s="1"/>
  <c r="BG392" i="3" s="1"/>
  <c r="BA392" i="3"/>
  <c r="AY392" i="3"/>
  <c r="X392" i="3"/>
  <c r="P392" i="3"/>
  <c r="U392" i="3" s="1"/>
  <c r="N392" i="3"/>
  <c r="BI391" i="3"/>
  <c r="BG391" i="3" s="1"/>
  <c r="BH391" i="3"/>
  <c r="BE391" i="3"/>
  <c r="BA391" i="3"/>
  <c r="AZ391" i="3"/>
  <c r="AU391" i="3"/>
  <c r="AS391" i="3"/>
  <c r="AL391" i="3"/>
  <c r="AR391" i="3" s="1"/>
  <c r="AY391" i="3"/>
  <c r="M391" i="3"/>
  <c r="O391" i="3"/>
  <c r="BI390" i="3"/>
  <c r="BG390" i="3" s="1"/>
  <c r="BH390" i="3"/>
  <c r="BE390" i="3"/>
  <c r="BA390" i="3"/>
  <c r="AZ390" i="3"/>
  <c r="AL390" i="3"/>
  <c r="AW390" i="3" s="1"/>
  <c r="AY390" i="3"/>
  <c r="X390" i="3"/>
  <c r="N390" i="3"/>
  <c r="M390" i="3"/>
  <c r="BH389" i="3"/>
  <c r="AY389" i="3"/>
  <c r="Y389" i="3"/>
  <c r="X389" i="3"/>
  <c r="O389" i="3"/>
  <c r="N389" i="3"/>
  <c r="M389" i="3"/>
  <c r="P389" i="3"/>
  <c r="U389" i="3" s="1"/>
  <c r="BH388" i="3"/>
  <c r="AZ388" i="3"/>
  <c r="AY388" i="3"/>
  <c r="AD388" i="3"/>
  <c r="X388" i="3"/>
  <c r="V388" i="3"/>
  <c r="M388" i="3"/>
  <c r="O388" i="3"/>
  <c r="BH387" i="3"/>
  <c r="AY387" i="3"/>
  <c r="X387" i="3"/>
  <c r="V387" i="3"/>
  <c r="O387" i="3"/>
  <c r="M387" i="3"/>
  <c r="N387" i="3"/>
  <c r="BH386" i="3"/>
  <c r="BA386" i="3"/>
  <c r="AY386" i="3"/>
  <c r="AD386" i="3"/>
  <c r="V386" i="3"/>
  <c r="X386" i="3"/>
  <c r="M386" i="3"/>
  <c r="BH385" i="3"/>
  <c r="BA385" i="3"/>
  <c r="Y385" i="3"/>
  <c r="V385" i="3"/>
  <c r="U385" i="3"/>
  <c r="X385" i="3"/>
  <c r="N385" i="3"/>
  <c r="M385" i="3"/>
  <c r="O385" i="3" s="1"/>
  <c r="P385" i="3"/>
  <c r="BH384" i="3"/>
  <c r="AZ384" i="3"/>
  <c r="V384" i="3"/>
  <c r="X384" i="3"/>
  <c r="BI383" i="3"/>
  <c r="BG383" i="3" s="1"/>
  <c r="BH383" i="3"/>
  <c r="AY383" i="3"/>
  <c r="X383" i="3"/>
  <c r="U383" i="3"/>
  <c r="Y383" i="3" s="1"/>
  <c r="V383" i="3"/>
  <c r="P383" i="3"/>
  <c r="M383" i="3"/>
  <c r="O383" i="3" s="1"/>
  <c r="N383" i="3"/>
  <c r="BH382" i="3"/>
  <c r="AY382" i="3"/>
  <c r="V382" i="3"/>
  <c r="M382" i="3"/>
  <c r="O382" i="3"/>
  <c r="N382" i="3"/>
  <c r="BH381" i="3"/>
  <c r="BI381" i="3" s="1"/>
  <c r="BG381" i="3" s="1"/>
  <c r="BE381" i="3"/>
  <c r="AU381" i="3"/>
  <c r="BA381" i="3"/>
  <c r="AZ381" i="3"/>
  <c r="AL381" i="3"/>
  <c r="AW381" i="3" s="1"/>
  <c r="AY381" i="3"/>
  <c r="X381" i="3"/>
  <c r="O381" i="3"/>
  <c r="M381" i="3"/>
  <c r="P381" i="3"/>
  <c r="U381" i="3" s="1"/>
  <c r="BI380" i="3"/>
  <c r="BH380" i="3"/>
  <c r="BG380" i="3"/>
  <c r="AZ380" i="3"/>
  <c r="BA380" i="3"/>
  <c r="BE380" i="3"/>
  <c r="X380" i="3"/>
  <c r="V380" i="3"/>
  <c r="AD380" i="3" s="1"/>
  <c r="P380" i="3"/>
  <c r="N380" i="3"/>
  <c r="BI379" i="3"/>
  <c r="BH379" i="3"/>
  <c r="BG379" i="3"/>
  <c r="BE379" i="3"/>
  <c r="AZ379" i="3"/>
  <c r="AW379" i="3"/>
  <c r="BA379" i="3"/>
  <c r="AL379" i="3"/>
  <c r="AR379" i="3" s="1"/>
  <c r="AY379" i="3"/>
  <c r="M379" i="3"/>
  <c r="O379" i="3"/>
  <c r="BI378" i="3"/>
  <c r="BG378" i="3" s="1"/>
  <c r="BE378" i="3"/>
  <c r="BA378" i="3"/>
  <c r="AU378" i="3"/>
  <c r="AS378" i="3"/>
  <c r="AZ378" i="3"/>
  <c r="AL378" i="3"/>
  <c r="AW378" i="3" s="1"/>
  <c r="AY378" i="3"/>
  <c r="V378" i="3"/>
  <c r="AD378" i="3" s="1"/>
  <c r="X378" i="3"/>
  <c r="N378" i="3"/>
  <c r="M378" i="3"/>
  <c r="O378" i="3"/>
  <c r="P378" i="3"/>
  <c r="U378" i="3" s="1"/>
  <c r="Y378" i="3" s="1"/>
  <c r="BI377" i="3"/>
  <c r="BG377" i="3"/>
  <c r="AW377" i="3"/>
  <c r="AZ377" i="3"/>
  <c r="AL377" i="3"/>
  <c r="AU377" i="3"/>
  <c r="BE377" i="3"/>
  <c r="X377" i="3"/>
  <c r="V377" i="3"/>
  <c r="P377" i="3"/>
  <c r="U377" i="3" s="1"/>
  <c r="Y377" i="3" s="1"/>
  <c r="BI376" i="3"/>
  <c r="BH376" i="3"/>
  <c r="BG376" i="3"/>
  <c r="AU376" i="3"/>
  <c r="BA376" i="3"/>
  <c r="AZ376" i="3"/>
  <c r="AL376" i="3"/>
  <c r="AY376" i="3"/>
  <c r="X376" i="3"/>
  <c r="V376" i="3"/>
  <c r="P376" i="3"/>
  <c r="U376" i="3" s="1"/>
  <c r="M376" i="3"/>
  <c r="O376" i="3"/>
  <c r="N376" i="3"/>
  <c r="BI375" i="3"/>
  <c r="BG375" i="3" s="1"/>
  <c r="BH375" i="3"/>
  <c r="BE375" i="3"/>
  <c r="BA375" i="3"/>
  <c r="AZ375" i="3"/>
  <c r="AU375" i="3"/>
  <c r="AS375" i="3"/>
  <c r="AL375" i="3"/>
  <c r="AR375" i="3" s="1"/>
  <c r="AY375" i="3"/>
  <c r="X375" i="3"/>
  <c r="V375" i="3"/>
  <c r="AD375" i="3" s="1"/>
  <c r="U375" i="3"/>
  <c r="Y375" i="3" s="1"/>
  <c r="P375" i="3"/>
  <c r="N375" i="3"/>
  <c r="M375" i="3"/>
  <c r="O375" i="3" s="1"/>
  <c r="BI374" i="3"/>
  <c r="BG374" i="3" s="1"/>
  <c r="BH374" i="3"/>
  <c r="BE374" i="3"/>
  <c r="BA374" i="3"/>
  <c r="AU374" i="3"/>
  <c r="AY374" i="3"/>
  <c r="V374" i="3"/>
  <c r="AD374" i="3" s="1"/>
  <c r="M374" i="3"/>
  <c r="O374" i="3"/>
  <c r="N374" i="3"/>
  <c r="BI373" i="3"/>
  <c r="BH373" i="3"/>
  <c r="BG373" i="3"/>
  <c r="BE373" i="3"/>
  <c r="AW373" i="3"/>
  <c r="AU373" i="3"/>
  <c r="BA373" i="3"/>
  <c r="AZ373" i="3"/>
  <c r="AL373" i="3"/>
  <c r="AY373" i="3"/>
  <c r="X373" i="3"/>
  <c r="M373" i="3"/>
  <c r="O373" i="3" s="1"/>
  <c r="P373" i="3"/>
  <c r="U373" i="3" s="1"/>
  <c r="Y373" i="3" s="1"/>
  <c r="BH372" i="3"/>
  <c r="BI372" i="3" s="1"/>
  <c r="BG372" i="3" s="1"/>
  <c r="BA372" i="3"/>
  <c r="AZ372" i="3"/>
  <c r="V372" i="3"/>
  <c r="X372" i="3"/>
  <c r="N372" i="3"/>
  <c r="M372" i="3"/>
  <c r="P372" i="3"/>
  <c r="BH371" i="3"/>
  <c r="AY371" i="3"/>
  <c r="M371" i="3"/>
  <c r="O371" i="3"/>
  <c r="BH370" i="3"/>
  <c r="AY370" i="3"/>
  <c r="X370" i="3"/>
  <c r="N370" i="3"/>
  <c r="M370" i="3"/>
  <c r="O370" i="3" s="1"/>
  <c r="P370" i="3"/>
  <c r="U370" i="3" s="1"/>
  <c r="BH369" i="3"/>
  <c r="AY369" i="3"/>
  <c r="AZ369" i="3"/>
  <c r="X369" i="3"/>
  <c r="V369" i="3"/>
  <c r="P369" i="3"/>
  <c r="U369" i="3" s="1"/>
  <c r="Y369" i="3" s="1"/>
  <c r="BH368" i="3"/>
  <c r="BA368" i="3"/>
  <c r="AZ368" i="3"/>
  <c r="AY368" i="3"/>
  <c r="X368" i="3"/>
  <c r="V368" i="3"/>
  <c r="P368" i="3"/>
  <c r="U368" i="3" s="1"/>
  <c r="Y368" i="3" s="1"/>
  <c r="M368" i="3"/>
  <c r="O368" i="3"/>
  <c r="N368" i="3"/>
  <c r="BI367" i="3"/>
  <c r="BG367" i="3" s="1"/>
  <c r="BH367" i="3"/>
  <c r="AZ367" i="3"/>
  <c r="BA367" i="3"/>
  <c r="AY367" i="3"/>
  <c r="X367" i="3"/>
  <c r="U367" i="3"/>
  <c r="P367" i="3"/>
  <c r="M367" i="3"/>
  <c r="N367" i="3"/>
  <c r="BI366" i="3"/>
  <c r="BG366" i="3" s="1"/>
  <c r="BH366" i="3"/>
  <c r="BE366" i="3"/>
  <c r="BA366" i="3"/>
  <c r="AU366" i="3"/>
  <c r="AY366" i="3"/>
  <c r="M366" i="3"/>
  <c r="O366" i="3"/>
  <c r="BH365" i="3"/>
  <c r="BI365" i="3"/>
  <c r="BG365" i="3"/>
  <c r="BE365" i="3"/>
  <c r="AU365" i="3"/>
  <c r="BA365" i="3"/>
  <c r="AZ365" i="3"/>
  <c r="AL365" i="3"/>
  <c r="AW365" i="3" s="1"/>
  <c r="AY365" i="3"/>
  <c r="X365" i="3"/>
  <c r="O365" i="3"/>
  <c r="M365" i="3"/>
  <c r="P365" i="3"/>
  <c r="U365" i="3" s="1"/>
  <c r="Y365" i="3" s="1"/>
  <c r="BI364" i="3"/>
  <c r="BH364" i="3"/>
  <c r="BG364" i="3"/>
  <c r="AZ364" i="3"/>
  <c r="BA364" i="3"/>
  <c r="BE364" i="3"/>
  <c r="V364" i="3"/>
  <c r="AD364" i="3" s="1"/>
  <c r="X364" i="3"/>
  <c r="N364" i="3"/>
  <c r="P364" i="3"/>
  <c r="BI363" i="3"/>
  <c r="BH363" i="3"/>
  <c r="BG363" i="3"/>
  <c r="BE363" i="3"/>
  <c r="AZ363" i="3"/>
  <c r="BA363" i="3"/>
  <c r="AY363" i="3"/>
  <c r="P363" i="3"/>
  <c r="M363" i="3"/>
  <c r="N363" i="3"/>
  <c r="BI362" i="3"/>
  <c r="BG362" i="3" s="1"/>
  <c r="BE362" i="3"/>
  <c r="BA362" i="3"/>
  <c r="AW362" i="3"/>
  <c r="AU362" i="3"/>
  <c r="AS362" i="3"/>
  <c r="AZ362" i="3"/>
  <c r="AL362" i="3"/>
  <c r="AY362" i="3"/>
  <c r="X362" i="3"/>
  <c r="M362" i="3"/>
  <c r="P362" i="3"/>
  <c r="U362" i="3" s="1"/>
  <c r="Y362" i="3" s="1"/>
  <c r="BI361" i="3"/>
  <c r="BG361" i="3" s="1"/>
  <c r="BA361" i="3"/>
  <c r="AY361" i="3"/>
  <c r="AL361" i="3"/>
  <c r="AU361" i="3"/>
  <c r="BE361" i="3"/>
  <c r="AD361" i="3"/>
  <c r="X361" i="3"/>
  <c r="V361" i="3"/>
  <c r="N361" i="3"/>
  <c r="BI360" i="3"/>
  <c r="BG360" i="3"/>
  <c r="AY360" i="3"/>
  <c r="AU360" i="3"/>
  <c r="AL360" i="3"/>
  <c r="BE360" i="3"/>
  <c r="X360" i="3"/>
  <c r="V360" i="3"/>
  <c r="AD360" i="3" s="1"/>
  <c r="P360" i="3"/>
  <c r="U360" i="3" s="1"/>
  <c r="Y360" i="3" s="1"/>
  <c r="M360" i="3"/>
  <c r="O360" i="3"/>
  <c r="BI359" i="3"/>
  <c r="BG359" i="3" s="1"/>
  <c r="BH359" i="3"/>
  <c r="BE359" i="3"/>
  <c r="BA359" i="3"/>
  <c r="AZ359" i="3"/>
  <c r="AY359" i="3"/>
  <c r="X359" i="3"/>
  <c r="V359" i="3"/>
  <c r="AD359" i="3" s="1"/>
  <c r="P359" i="3"/>
  <c r="U359" i="3" s="1"/>
  <c r="Y359" i="3" s="1"/>
  <c r="N359" i="3"/>
  <c r="M359" i="3"/>
  <c r="O359" i="3"/>
  <c r="BI358" i="3"/>
  <c r="BG358" i="3" s="1"/>
  <c r="BH358" i="3"/>
  <c r="BE358" i="3"/>
  <c r="BA358" i="3"/>
  <c r="AZ358" i="3"/>
  <c r="AY358" i="3"/>
  <c r="M358" i="3"/>
  <c r="BI357" i="3"/>
  <c r="BG357" i="3"/>
  <c r="BE357" i="3"/>
  <c r="AW357" i="3"/>
  <c r="AU357" i="3"/>
  <c r="BA357" i="3"/>
  <c r="AL357" i="3"/>
  <c r="AY357" i="3"/>
  <c r="AD357" i="3"/>
  <c r="V357" i="3"/>
  <c r="X357" i="3"/>
  <c r="M357" i="3"/>
  <c r="O357" i="3" s="1"/>
  <c r="BI356" i="3"/>
  <c r="BG356" i="3" s="1"/>
  <c r="AZ356" i="3"/>
  <c r="BA356" i="3"/>
  <c r="AY356" i="3"/>
  <c r="X356" i="3"/>
  <c r="O356" i="3"/>
  <c r="M356" i="3"/>
  <c r="P356" i="3"/>
  <c r="U356" i="3" s="1"/>
  <c r="Y356" i="3" s="1"/>
  <c r="BI355" i="3"/>
  <c r="BG355" i="3" s="1"/>
  <c r="BE355" i="3"/>
  <c r="BA355" i="3"/>
  <c r="AZ355" i="3"/>
  <c r="AY355" i="3"/>
  <c r="X355" i="3"/>
  <c r="V355" i="3"/>
  <c r="AD355" i="3" s="1"/>
  <c r="M355" i="3"/>
  <c r="P355" i="3"/>
  <c r="U355" i="3" s="1"/>
  <c r="Y355" i="3" s="1"/>
  <c r="BI354" i="3"/>
  <c r="BG354" i="3" s="1"/>
  <c r="BE354" i="3"/>
  <c r="BA354" i="3"/>
  <c r="AZ354" i="3"/>
  <c r="AU354" i="3"/>
  <c r="AS354" i="3"/>
  <c r="AL354" i="3"/>
  <c r="AR354" i="3" s="1"/>
  <c r="AY354" i="3"/>
  <c r="V354" i="3"/>
  <c r="AD354" i="3" s="1"/>
  <c r="O354" i="3"/>
  <c r="M354" i="3"/>
  <c r="N354" i="3"/>
  <c r="BI353" i="3"/>
  <c r="BH353" i="3"/>
  <c r="BG353" i="3"/>
  <c r="AZ353" i="3"/>
  <c r="BA353" i="3"/>
  <c r="AY353" i="3"/>
  <c r="V353" i="3"/>
  <c r="AD353" i="3" s="1"/>
  <c r="X353" i="3"/>
  <c r="M353" i="3"/>
  <c r="P353" i="3"/>
  <c r="BI352" i="3"/>
  <c r="BG352" i="3"/>
  <c r="BE352" i="3"/>
  <c r="AW352" i="3"/>
  <c r="BA352" i="3"/>
  <c r="AZ352" i="3"/>
  <c r="AL352" i="3"/>
  <c r="AU352" i="3"/>
  <c r="AY352" i="3"/>
  <c r="M352" i="3"/>
  <c r="BI351" i="3"/>
  <c r="BG351" i="3" s="1"/>
  <c r="BA351" i="3"/>
  <c r="AZ351" i="3"/>
  <c r="AU351" i="3"/>
  <c r="AS351" i="3"/>
  <c r="AL351" i="3"/>
  <c r="AR351" i="3" s="1"/>
  <c r="AY351" i="3"/>
  <c r="X351" i="3"/>
  <c r="V351" i="3"/>
  <c r="P351" i="3"/>
  <c r="U351" i="3" s="1"/>
  <c r="Y351" i="3" s="1"/>
  <c r="N351" i="3"/>
  <c r="M351" i="3"/>
  <c r="O351" i="3" s="1"/>
  <c r="BH350" i="3"/>
  <c r="AZ350" i="3"/>
  <c r="X350" i="3"/>
  <c r="V350" i="3"/>
  <c r="M350" i="3"/>
  <c r="P350" i="3"/>
  <c r="U350" i="3" s="1"/>
  <c r="Y350" i="3" s="1"/>
  <c r="N350" i="3"/>
  <c r="BH349" i="3"/>
  <c r="AZ349" i="3"/>
  <c r="AY349" i="3"/>
  <c r="X349" i="3"/>
  <c r="V349" i="3"/>
  <c r="P349" i="3"/>
  <c r="U349" i="3" s="1"/>
  <c r="Y349" i="3" s="1"/>
  <c r="M349" i="3"/>
  <c r="N349" i="3"/>
  <c r="BH348" i="3"/>
  <c r="BA348" i="3"/>
  <c r="AZ348" i="3"/>
  <c r="AY348" i="3"/>
  <c r="X348" i="3"/>
  <c r="V348" i="3"/>
  <c r="U348" i="3"/>
  <c r="Y348" i="3" s="1"/>
  <c r="P348" i="3"/>
  <c r="M348" i="3"/>
  <c r="O348" i="3" s="1"/>
  <c r="N348" i="3"/>
  <c r="BH347" i="3"/>
  <c r="AY347" i="3"/>
  <c r="X347" i="3"/>
  <c r="M347" i="3"/>
  <c r="O347" i="3"/>
  <c r="BH346" i="3"/>
  <c r="AZ346" i="3"/>
  <c r="AY346" i="3"/>
  <c r="V346" i="3"/>
  <c r="O346" i="3"/>
  <c r="M346" i="3"/>
  <c r="N346" i="3"/>
  <c r="BH345" i="3"/>
  <c r="BA345" i="3"/>
  <c r="AZ345" i="3"/>
  <c r="AY345" i="3"/>
  <c r="V345" i="3"/>
  <c r="X345" i="3"/>
  <c r="N345" i="3"/>
  <c r="P345" i="3"/>
  <c r="BH344" i="3"/>
  <c r="AY344" i="3"/>
  <c r="M344" i="3"/>
  <c r="O344" i="3"/>
  <c r="BI343" i="3"/>
  <c r="BG343" i="3" s="1"/>
  <c r="BH343" i="3"/>
  <c r="BE343" i="3"/>
  <c r="BA343" i="3"/>
  <c r="AZ343" i="3"/>
  <c r="AL343" i="3"/>
  <c r="AY343" i="3"/>
  <c r="X343" i="3"/>
  <c r="N343" i="3"/>
  <c r="M343" i="3"/>
  <c r="O343" i="3"/>
  <c r="BH340" i="3"/>
  <c r="BI342" i="3"/>
  <c r="BG342" i="3"/>
  <c r="AY342" i="3"/>
  <c r="AZ342" i="3"/>
  <c r="AL342" i="3"/>
  <c r="BE342" i="3"/>
  <c r="X342" i="3"/>
  <c r="V342" i="3"/>
  <c r="AD342" i="3" s="1"/>
  <c r="M342" i="3"/>
  <c r="P342" i="3"/>
  <c r="U342" i="3" s="1"/>
  <c r="Y342" i="3" s="1"/>
  <c r="BI341" i="3"/>
  <c r="BG341" i="3"/>
  <c r="AY341" i="3"/>
  <c r="AW341" i="3"/>
  <c r="AU341" i="3"/>
  <c r="AZ341" i="3"/>
  <c r="AL341" i="3"/>
  <c r="BE341" i="3"/>
  <c r="X341" i="3"/>
  <c r="V341" i="3"/>
  <c r="AD341" i="3" s="1"/>
  <c r="P341" i="3"/>
  <c r="U341" i="3" s="1"/>
  <c r="Y341" i="3" s="1"/>
  <c r="M341" i="3"/>
  <c r="O341" i="3" s="1"/>
  <c r="N341" i="3"/>
  <c r="BI340" i="3"/>
  <c r="BG340" i="3" s="1"/>
  <c r="BA340" i="3"/>
  <c r="AZ340" i="3"/>
  <c r="AU340" i="3"/>
  <c r="AY340" i="3"/>
  <c r="X340" i="3"/>
  <c r="V340" i="3"/>
  <c r="AD340" i="3" s="1"/>
  <c r="U340" i="3"/>
  <c r="Y340" i="3" s="1"/>
  <c r="P340" i="3"/>
  <c r="M340" i="3"/>
  <c r="O340" i="3"/>
  <c r="N340" i="3"/>
  <c r="BI339" i="3"/>
  <c r="BG339" i="3" s="1"/>
  <c r="BE339" i="3"/>
  <c r="BA339" i="3"/>
  <c r="AU339" i="3"/>
  <c r="AY339" i="3"/>
  <c r="X339" i="3"/>
  <c r="M339" i="3"/>
  <c r="O339" i="3"/>
  <c r="P339" i="3"/>
  <c r="U339" i="3" s="1"/>
  <c r="Y339" i="3" s="1"/>
  <c r="BH338" i="3"/>
  <c r="AY338" i="3"/>
  <c r="V338" i="3"/>
  <c r="M338" i="3"/>
  <c r="O338" i="3"/>
  <c r="N338" i="3"/>
  <c r="BH337" i="3"/>
  <c r="BA337" i="3"/>
  <c r="AZ337" i="3"/>
  <c r="AY337" i="3"/>
  <c r="V337" i="3"/>
  <c r="X337" i="3"/>
  <c r="N337" i="3"/>
  <c r="P337" i="3"/>
  <c r="U337" i="3" s="1"/>
  <c r="Y337" i="3" s="1"/>
  <c r="BH336" i="3"/>
  <c r="AY336" i="3"/>
  <c r="BH335" i="3"/>
  <c r="AY335" i="3"/>
  <c r="X335" i="3"/>
  <c r="N335" i="3"/>
  <c r="M335" i="3"/>
  <c r="O335" i="3"/>
  <c r="P335" i="3"/>
  <c r="U335" i="3" s="1"/>
  <c r="Y335" i="3" s="1"/>
  <c r="BI334" i="3"/>
  <c r="BH334" i="3"/>
  <c r="BG334" i="3"/>
  <c r="AY334" i="3"/>
  <c r="AZ334" i="3"/>
  <c r="AL334" i="3"/>
  <c r="BE334" i="3"/>
  <c r="X334" i="3"/>
  <c r="N334" i="3"/>
  <c r="M334" i="3"/>
  <c r="BH333" i="3"/>
  <c r="BI333" i="3"/>
  <c r="BG333" i="3"/>
  <c r="AW333" i="3"/>
  <c r="AU333" i="3"/>
  <c r="AZ333" i="3"/>
  <c r="AL333" i="3"/>
  <c r="BE333" i="3"/>
  <c r="X333" i="3"/>
  <c r="V333" i="3"/>
  <c r="AD333" i="3" s="1"/>
  <c r="P333" i="3"/>
  <c r="U333" i="3" s="1"/>
  <c r="Y333" i="3" s="1"/>
  <c r="BI332" i="3"/>
  <c r="BG332" i="3" s="1"/>
  <c r="BH332" i="3"/>
  <c r="BA332" i="3"/>
  <c r="AZ332" i="3"/>
  <c r="AW332" i="3"/>
  <c r="AU332" i="3"/>
  <c r="AS332" i="3"/>
  <c r="AL332" i="3"/>
  <c r="AR332" i="3" s="1"/>
  <c r="AY332" i="3"/>
  <c r="X332" i="3"/>
  <c r="V332" i="3"/>
  <c r="AD332" i="3" s="1"/>
  <c r="P332" i="3"/>
  <c r="U332" i="3" s="1"/>
  <c r="Y332" i="3" s="1"/>
  <c r="M332" i="3"/>
  <c r="O332" i="3" s="1"/>
  <c r="N332" i="3"/>
  <c r="BI331" i="3"/>
  <c r="BG331" i="3" s="1"/>
  <c r="BH331" i="3"/>
  <c r="BE331" i="3"/>
  <c r="BA331" i="3"/>
  <c r="AZ331" i="3"/>
  <c r="AY331" i="3"/>
  <c r="M331" i="3"/>
  <c r="BI330" i="3"/>
  <c r="BG330" i="3" s="1"/>
  <c r="BH330" i="3"/>
  <c r="BE330" i="3"/>
  <c r="BA330" i="3"/>
  <c r="AU330" i="3"/>
  <c r="AZ330" i="3"/>
  <c r="AL330" i="3"/>
  <c r="AR330" i="3" s="1"/>
  <c r="AS330" i="3"/>
  <c r="AY330" i="3"/>
  <c r="V330" i="3"/>
  <c r="AD330" i="3" s="1"/>
  <c r="X330" i="3"/>
  <c r="N330" i="3"/>
  <c r="M330" i="3"/>
  <c r="O330" i="3"/>
  <c r="BI329" i="3"/>
  <c r="BH329" i="3"/>
  <c r="BG329" i="3"/>
  <c r="BE329" i="3"/>
  <c r="BA329" i="3"/>
  <c r="AZ329" i="3"/>
  <c r="AL329" i="3"/>
  <c r="AR329" i="3" s="1"/>
  <c r="AU329" i="3"/>
  <c r="AY329" i="3"/>
  <c r="AD329" i="3"/>
  <c r="V329" i="3"/>
  <c r="X329" i="3"/>
  <c r="N329" i="3"/>
  <c r="M329" i="3"/>
  <c r="P329" i="3"/>
  <c r="U329" i="3" s="1"/>
  <c r="Y329" i="3" s="1"/>
  <c r="BH328" i="3"/>
  <c r="AZ328" i="3"/>
  <c r="AY328" i="3"/>
  <c r="V328" i="3"/>
  <c r="AD328" i="3" s="1"/>
  <c r="X328" i="3"/>
  <c r="P328" i="3"/>
  <c r="U328" i="3" s="1"/>
  <c r="Y328" i="3" s="1"/>
  <c r="BH327" i="3"/>
  <c r="BA327" i="3"/>
  <c r="AZ327" i="3"/>
  <c r="AY327" i="3"/>
  <c r="X327" i="3"/>
  <c r="M327" i="3"/>
  <c r="O327" i="3" s="1"/>
  <c r="BI327" i="3"/>
  <c r="BG327" i="3" s="1"/>
  <c r="BI326" i="3"/>
  <c r="BG326" i="3" s="1"/>
  <c r="BH326" i="3"/>
  <c r="AZ326" i="3"/>
  <c r="AY326" i="3"/>
  <c r="X326" i="3"/>
  <c r="M326" i="3"/>
  <c r="O326" i="3" s="1"/>
  <c r="P326" i="3"/>
  <c r="U326" i="3" s="1"/>
  <c r="Y326" i="3" s="1"/>
  <c r="BH325" i="3"/>
  <c r="BI325" i="3" s="1"/>
  <c r="BG325" i="3" s="1"/>
  <c r="AY325" i="3"/>
  <c r="X325" i="3"/>
  <c r="M325" i="3"/>
  <c r="P325" i="3"/>
  <c r="U325" i="3" s="1"/>
  <c r="Y325" i="3" s="1"/>
  <c r="BH324" i="3"/>
  <c r="AY324" i="3"/>
  <c r="V324" i="3"/>
  <c r="M324" i="3"/>
  <c r="O324" i="3"/>
  <c r="N324" i="3"/>
  <c r="BH323" i="3"/>
  <c r="BI323" i="3" s="1"/>
  <c r="BG323" i="3" s="1"/>
  <c r="BA323" i="3"/>
  <c r="AZ323" i="3"/>
  <c r="AL323" i="3"/>
  <c r="AW323" i="3" s="1"/>
  <c r="AU323" i="3"/>
  <c r="AY323" i="3"/>
  <c r="X323" i="3"/>
  <c r="N323" i="3"/>
  <c r="M323" i="3"/>
  <c r="O323" i="3"/>
  <c r="P323" i="3"/>
  <c r="U323" i="3" s="1"/>
  <c r="BI322" i="3"/>
  <c r="BG322" i="3"/>
  <c r="AZ322" i="3"/>
  <c r="AW322" i="3"/>
  <c r="AU322" i="3"/>
  <c r="BA322" i="3"/>
  <c r="AL322" i="3"/>
  <c r="AR322" i="3" s="1"/>
  <c r="BE322" i="3"/>
  <c r="X322" i="3"/>
  <c r="V322" i="3"/>
  <c r="AD322" i="3" s="1"/>
  <c r="P322" i="3"/>
  <c r="U322" i="3" s="1"/>
  <c r="Y322" i="3" s="1"/>
  <c r="N322" i="3"/>
  <c r="BI321" i="3"/>
  <c r="BG321" i="3" s="1"/>
  <c r="BH321" i="3"/>
  <c r="BA321" i="3"/>
  <c r="AZ321" i="3"/>
  <c r="AL321" i="3"/>
  <c r="AR321" i="3" s="1"/>
  <c r="AY321" i="3"/>
  <c r="X321" i="3"/>
  <c r="V321" i="3"/>
  <c r="AD321" i="3" s="1"/>
  <c r="P321" i="3"/>
  <c r="U321" i="3" s="1"/>
  <c r="Y321" i="3" s="1"/>
  <c r="M321" i="3"/>
  <c r="N321" i="3"/>
  <c r="BI320" i="3"/>
  <c r="BG320" i="3" s="1"/>
  <c r="BE320" i="3"/>
  <c r="BA320" i="3"/>
  <c r="AW320" i="3"/>
  <c r="AU320" i="3"/>
  <c r="AS320" i="3"/>
  <c r="AZ320" i="3"/>
  <c r="AL320" i="3"/>
  <c r="AY320" i="3"/>
  <c r="X320" i="3"/>
  <c r="M320" i="3"/>
  <c r="O320" i="3"/>
  <c r="P320" i="3"/>
  <c r="U320" i="3" s="1"/>
  <c r="Y320" i="3" s="1"/>
  <c r="BI319" i="3"/>
  <c r="BG319" i="3" s="1"/>
  <c r="BH319" i="3"/>
  <c r="BA319" i="3"/>
  <c r="AW319" i="3"/>
  <c r="AU319" i="3"/>
  <c r="AZ319" i="3"/>
  <c r="AS319" i="3"/>
  <c r="AL319" i="3"/>
  <c r="AY319" i="3"/>
  <c r="X319" i="3"/>
  <c r="V319" i="3"/>
  <c r="AD319" i="3" s="1"/>
  <c r="N319" i="3"/>
  <c r="M319" i="3"/>
  <c r="P319" i="3"/>
  <c r="U319" i="3" s="1"/>
  <c r="Y319" i="3" s="1"/>
  <c r="BI318" i="3"/>
  <c r="BH318" i="3"/>
  <c r="BG318" i="3"/>
  <c r="AZ318" i="3"/>
  <c r="AU318" i="3"/>
  <c r="BA318" i="3"/>
  <c r="AL318" i="3"/>
  <c r="AY318" i="3"/>
  <c r="X318" i="3"/>
  <c r="M318" i="3"/>
  <c r="O318" i="3" s="1"/>
  <c r="P318" i="3"/>
  <c r="U318" i="3" s="1"/>
  <c r="Y318" i="3" s="1"/>
  <c r="BI317" i="3"/>
  <c r="BG317" i="3" s="1"/>
  <c r="BH317" i="3"/>
  <c r="BE317" i="3"/>
  <c r="BA317" i="3"/>
  <c r="AZ317" i="3"/>
  <c r="AU317" i="3"/>
  <c r="AY317" i="3"/>
  <c r="X317" i="3"/>
  <c r="V317" i="3"/>
  <c r="AD317" i="3" s="1"/>
  <c r="P317" i="3"/>
  <c r="U317" i="3" s="1"/>
  <c r="Y317" i="3" s="1"/>
  <c r="N317" i="3"/>
  <c r="BI316" i="3"/>
  <c r="BG316" i="3" s="1"/>
  <c r="BH316" i="3"/>
  <c r="BE316" i="3"/>
  <c r="BA316" i="3"/>
  <c r="AZ316" i="3"/>
  <c r="AW316" i="3"/>
  <c r="AL316" i="3"/>
  <c r="AR316" i="3" s="1"/>
  <c r="AU316" i="3"/>
  <c r="AY316" i="3"/>
  <c r="V316" i="3"/>
  <c r="AD316" i="3" s="1"/>
  <c r="M316" i="3"/>
  <c r="O316" i="3"/>
  <c r="N316" i="3"/>
  <c r="BI315" i="3"/>
  <c r="BH315" i="3"/>
  <c r="BG315" i="3"/>
  <c r="BA315" i="3"/>
  <c r="AZ315" i="3"/>
  <c r="AL315" i="3"/>
  <c r="AW315" i="3" s="1"/>
  <c r="AU315" i="3"/>
  <c r="AY315" i="3"/>
  <c r="V315" i="3"/>
  <c r="AD315" i="3" s="1"/>
  <c r="X315" i="3"/>
  <c r="N315" i="3"/>
  <c r="M315" i="3"/>
  <c r="O315" i="3"/>
  <c r="P315" i="3"/>
  <c r="U315" i="3" s="1"/>
  <c r="Y315" i="3" s="1"/>
  <c r="BI314" i="3"/>
  <c r="BH314" i="3"/>
  <c r="BG314" i="3"/>
  <c r="AZ314" i="3"/>
  <c r="AW314" i="3"/>
  <c r="AU314" i="3"/>
  <c r="BA314" i="3"/>
  <c r="AL314" i="3"/>
  <c r="AR314" i="3" s="1"/>
  <c r="BE314" i="3"/>
  <c r="X314" i="3"/>
  <c r="V314" i="3"/>
  <c r="AD314" i="3" s="1"/>
  <c r="P314" i="3"/>
  <c r="U314" i="3" s="1"/>
  <c r="Y314" i="3" s="1"/>
  <c r="N314" i="3"/>
  <c r="BI313" i="3"/>
  <c r="BG313" i="3" s="1"/>
  <c r="BH313" i="3"/>
  <c r="BA313" i="3"/>
  <c r="AZ313" i="3"/>
  <c r="AW313" i="3"/>
  <c r="AL313" i="3"/>
  <c r="AR313" i="3" s="1"/>
  <c r="AY313" i="3"/>
  <c r="X313" i="3"/>
  <c r="V313" i="3"/>
  <c r="AD313" i="3" s="1"/>
  <c r="P313" i="3"/>
  <c r="U313" i="3" s="1"/>
  <c r="Y313" i="3" s="1"/>
  <c r="M313" i="3"/>
  <c r="N313" i="3"/>
  <c r="BI312" i="3"/>
  <c r="BG312" i="3" s="1"/>
  <c r="BH312" i="3"/>
  <c r="BE312" i="3"/>
  <c r="BA312" i="3"/>
  <c r="AW312" i="3"/>
  <c r="AU312" i="3"/>
  <c r="AS312" i="3"/>
  <c r="AZ312" i="3"/>
  <c r="AL312" i="3"/>
  <c r="AY312" i="3"/>
  <c r="X312" i="3"/>
  <c r="M312" i="3"/>
  <c r="O312" i="3"/>
  <c r="P312" i="3"/>
  <c r="U312" i="3" s="1"/>
  <c r="Y312" i="3" s="1"/>
  <c r="BI311" i="3"/>
  <c r="BG311" i="3" s="1"/>
  <c r="BH311" i="3"/>
  <c r="BA311" i="3"/>
  <c r="AW311" i="3"/>
  <c r="AU311" i="3"/>
  <c r="AS311" i="3"/>
  <c r="AZ311" i="3"/>
  <c r="AL311" i="3"/>
  <c r="AY311" i="3"/>
  <c r="X311" i="3"/>
  <c r="N311" i="3"/>
  <c r="M311" i="3"/>
  <c r="P311" i="3"/>
  <c r="U311" i="3" s="1"/>
  <c r="BI310" i="3"/>
  <c r="BH310" i="3"/>
  <c r="BG310" i="3"/>
  <c r="AZ310" i="3"/>
  <c r="AU310" i="3"/>
  <c r="BA310" i="3"/>
  <c r="AL310" i="3"/>
  <c r="AY310" i="3"/>
  <c r="X310" i="3"/>
  <c r="M310" i="3"/>
  <c r="O310" i="3" s="1"/>
  <c r="P310" i="3"/>
  <c r="U310" i="3" s="1"/>
  <c r="Y310" i="3" s="1"/>
  <c r="BI309" i="3"/>
  <c r="BG309" i="3" s="1"/>
  <c r="BH309" i="3"/>
  <c r="BE309" i="3"/>
  <c r="BA309" i="3"/>
  <c r="AZ309" i="3"/>
  <c r="AU309" i="3"/>
  <c r="AY309" i="3"/>
  <c r="X309" i="3"/>
  <c r="V309" i="3"/>
  <c r="AD309" i="3" s="1"/>
  <c r="P309" i="3"/>
  <c r="U309" i="3" s="1"/>
  <c r="Y309" i="3" s="1"/>
  <c r="M309" i="3"/>
  <c r="N309" i="3"/>
  <c r="BI308" i="3"/>
  <c r="BG308" i="3" s="1"/>
  <c r="BH308" i="3"/>
  <c r="BE308" i="3"/>
  <c r="BA308" i="3"/>
  <c r="AZ308" i="3"/>
  <c r="AU308" i="3"/>
  <c r="AY308" i="3"/>
  <c r="V308" i="3"/>
  <c r="AD308" i="3" s="1"/>
  <c r="M308" i="3"/>
  <c r="O308" i="3"/>
  <c r="N308" i="3"/>
  <c r="BI307" i="3"/>
  <c r="BH307" i="3"/>
  <c r="BG307" i="3"/>
  <c r="BA307" i="3"/>
  <c r="AZ307" i="3"/>
  <c r="AL307" i="3"/>
  <c r="AW307" i="3" s="1"/>
  <c r="AU307" i="3"/>
  <c r="AY307" i="3"/>
  <c r="V307" i="3"/>
  <c r="AD307" i="3" s="1"/>
  <c r="X307" i="3"/>
  <c r="N307" i="3"/>
  <c r="M307" i="3"/>
  <c r="P307" i="3"/>
  <c r="U307" i="3" s="1"/>
  <c r="Y307" i="3" s="1"/>
  <c r="BI306" i="3"/>
  <c r="BH306" i="3"/>
  <c r="BG306" i="3"/>
  <c r="AW306" i="3"/>
  <c r="AU306" i="3"/>
  <c r="BA306" i="3"/>
  <c r="AZ306" i="3"/>
  <c r="AL306" i="3"/>
  <c r="BE306" i="3"/>
  <c r="X306" i="3"/>
  <c r="V306" i="3"/>
  <c r="AD306" i="3" s="1"/>
  <c r="P306" i="3"/>
  <c r="U306" i="3" s="1"/>
  <c r="Y306" i="3" s="1"/>
  <c r="N306" i="3"/>
  <c r="BI305" i="3"/>
  <c r="BG305" i="3" s="1"/>
  <c r="BH305" i="3"/>
  <c r="BA305" i="3"/>
  <c r="AZ305" i="3"/>
  <c r="AL305" i="3"/>
  <c r="AR305" i="3" s="1"/>
  <c r="AY305" i="3"/>
  <c r="X305" i="3"/>
  <c r="V305" i="3"/>
  <c r="P305" i="3"/>
  <c r="U305" i="3" s="1"/>
  <c r="Y305" i="3" s="1"/>
  <c r="M305" i="3"/>
  <c r="N305" i="3"/>
  <c r="O305" i="3"/>
  <c r="BH304" i="3"/>
  <c r="AY304" i="3"/>
  <c r="X304" i="3"/>
  <c r="M304" i="3"/>
  <c r="O304" i="3"/>
  <c r="P304" i="3"/>
  <c r="U304" i="3" s="1"/>
  <c r="BI303" i="3"/>
  <c r="BG303" i="3" s="1"/>
  <c r="BH303" i="3"/>
  <c r="AZ303" i="3"/>
  <c r="AY303" i="3"/>
  <c r="X303" i="3"/>
  <c r="N303" i="3"/>
  <c r="M303" i="3"/>
  <c r="BH302" i="3"/>
  <c r="BA302" i="3"/>
  <c r="AZ302" i="3"/>
  <c r="AY302" i="3"/>
  <c r="X302" i="3"/>
  <c r="O302" i="3"/>
  <c r="M302" i="3"/>
  <c r="P302" i="3"/>
  <c r="U302" i="3" s="1"/>
  <c r="BH301" i="3"/>
  <c r="BI301" i="3" s="1"/>
  <c r="BG301" i="3" s="1"/>
  <c r="AZ301" i="3"/>
  <c r="AY301" i="3"/>
  <c r="X301" i="3"/>
  <c r="P301" i="3"/>
  <c r="U301" i="3" s="1"/>
  <c r="N301" i="3"/>
  <c r="BI300" i="3"/>
  <c r="BG300" i="3" s="1"/>
  <c r="BH300" i="3"/>
  <c r="AY300" i="3"/>
  <c r="M300" i="3"/>
  <c r="O300" i="3"/>
  <c r="BH299" i="3"/>
  <c r="BI299" i="3" s="1"/>
  <c r="BG299" i="3" s="1"/>
  <c r="AY299" i="3"/>
  <c r="X299" i="3"/>
  <c r="M299" i="3"/>
  <c r="P299" i="3"/>
  <c r="U299" i="3" s="1"/>
  <c r="BH298" i="3"/>
  <c r="BG298" i="3"/>
  <c r="AY298" i="3"/>
  <c r="X298" i="3"/>
  <c r="V298" i="3"/>
  <c r="P298" i="3"/>
  <c r="U298" i="3" s="1"/>
  <c r="O298" i="3"/>
  <c r="M298" i="3"/>
  <c r="BI298" i="3"/>
  <c r="BI297" i="3"/>
  <c r="BH297" i="3"/>
  <c r="BG297" i="3"/>
  <c r="BA297" i="3"/>
  <c r="AZ297" i="3"/>
  <c r="AY297" i="3"/>
  <c r="X297" i="3"/>
  <c r="N297" i="3"/>
  <c r="M297" i="3"/>
  <c r="P297" i="3"/>
  <c r="U297" i="3" s="1"/>
  <c r="BH296" i="3"/>
  <c r="BA296" i="3"/>
  <c r="AY296" i="3"/>
  <c r="M296" i="3"/>
  <c r="O296" i="3"/>
  <c r="P296" i="3"/>
  <c r="U296" i="3" s="1"/>
  <c r="BH295" i="3"/>
  <c r="BI295" i="3" s="1"/>
  <c r="BG295" i="3" s="1"/>
  <c r="BA295" i="3"/>
  <c r="AZ295" i="3"/>
  <c r="AY295" i="3"/>
  <c r="X295" i="3"/>
  <c r="N295" i="3"/>
  <c r="M295" i="3"/>
  <c r="P295" i="3"/>
  <c r="U295" i="3" s="1"/>
  <c r="BI294" i="3"/>
  <c r="BH294" i="3"/>
  <c r="BG294" i="3"/>
  <c r="BA294" i="3"/>
  <c r="X294" i="3"/>
  <c r="P294" i="3"/>
  <c r="U294" i="3" s="1"/>
  <c r="M294" i="3"/>
  <c r="O294" i="3" s="1"/>
  <c r="N294" i="3"/>
  <c r="BH293" i="3"/>
  <c r="BI293" i="3" s="1"/>
  <c r="BG293" i="3" s="1"/>
  <c r="AZ293" i="3"/>
  <c r="AY293" i="3"/>
  <c r="X293" i="3"/>
  <c r="V293" i="3"/>
  <c r="P293" i="3"/>
  <c r="U293" i="3" s="1"/>
  <c r="M293" i="3"/>
  <c r="O293" i="3"/>
  <c r="N293" i="3"/>
  <c r="BI292" i="3"/>
  <c r="BG292" i="3" s="1"/>
  <c r="BH292" i="3"/>
  <c r="BA292" i="3"/>
  <c r="AW292" i="3"/>
  <c r="AU292" i="3"/>
  <c r="AS292" i="3"/>
  <c r="AZ292" i="3"/>
  <c r="AL292" i="3"/>
  <c r="X292" i="3"/>
  <c r="P292" i="3"/>
  <c r="U292" i="3" s="1"/>
  <c r="E292" i="3"/>
  <c r="BI291" i="3"/>
  <c r="BG291" i="3"/>
  <c r="AZ291" i="3"/>
  <c r="AU291" i="3"/>
  <c r="BA291" i="3"/>
  <c r="AL291" i="3"/>
  <c r="AR291" i="3" s="1"/>
  <c r="X291" i="3"/>
  <c r="V291" i="3"/>
  <c r="AD291" i="3" s="1"/>
  <c r="P291" i="3"/>
  <c r="U291" i="3" s="1"/>
  <c r="Y291" i="3" s="1"/>
  <c r="N291" i="3"/>
  <c r="E291" i="3"/>
  <c r="BI290" i="3"/>
  <c r="BG290" i="3" s="1"/>
  <c r="BE290" i="3"/>
  <c r="BA290" i="3"/>
  <c r="AZ290" i="3"/>
  <c r="AL290" i="3"/>
  <c r="AW290" i="3" s="1"/>
  <c r="AU290" i="3"/>
  <c r="AY290" i="3"/>
  <c r="V290" i="3"/>
  <c r="X290" i="3"/>
  <c r="N290" i="3"/>
  <c r="M290" i="3"/>
  <c r="O290" i="3"/>
  <c r="P290" i="3"/>
  <c r="U290" i="3" s="1"/>
  <c r="Y290" i="3" s="1"/>
  <c r="E290" i="3"/>
  <c r="BH289" i="3"/>
  <c r="BI289" i="3" s="1"/>
  <c r="BG289" i="3" s="1"/>
  <c r="AZ289" i="3"/>
  <c r="BA289" i="3"/>
  <c r="AL289" i="3"/>
  <c r="AY289" i="3"/>
  <c r="M289" i="3"/>
  <c r="N289" i="3"/>
  <c r="E289" i="3"/>
  <c r="BI288" i="3"/>
  <c r="BG288" i="3" s="1"/>
  <c r="BA288" i="3"/>
  <c r="AW288" i="3"/>
  <c r="AU288" i="3"/>
  <c r="AS288" i="3"/>
  <c r="AZ288" i="3"/>
  <c r="AL288" i="3"/>
  <c r="X288" i="3"/>
  <c r="M288" i="3"/>
  <c r="O288" i="3"/>
  <c r="P288" i="3"/>
  <c r="U288" i="3" s="1"/>
  <c r="Y288" i="3" s="1"/>
  <c r="E288" i="3"/>
  <c r="BI287" i="3"/>
  <c r="BG287" i="3" s="1"/>
  <c r="BH287" i="3"/>
  <c r="BA287" i="3"/>
  <c r="AZ287" i="3"/>
  <c r="AU287" i="3"/>
  <c r="AS287" i="3"/>
  <c r="AL287" i="3"/>
  <c r="AR287" i="3" s="1"/>
  <c r="X287" i="3"/>
  <c r="V287" i="3"/>
  <c r="P287" i="3"/>
  <c r="U287" i="3" s="1"/>
  <c r="Y287" i="3" s="1"/>
  <c r="M287" i="3"/>
  <c r="O287" i="3" s="1"/>
  <c r="N287" i="3"/>
  <c r="E287" i="3"/>
  <c r="BI286" i="3"/>
  <c r="BG286" i="3" s="1"/>
  <c r="BH286" i="3"/>
  <c r="BA286" i="3"/>
  <c r="AZ286" i="3"/>
  <c r="AL286" i="3"/>
  <c r="AW286" i="3" s="1"/>
  <c r="AU286" i="3"/>
  <c r="AY286" i="3"/>
  <c r="N286" i="3"/>
  <c r="M286" i="3"/>
  <c r="O286" i="3"/>
  <c r="P286" i="3"/>
  <c r="U286" i="3" s="1"/>
  <c r="E286" i="3"/>
  <c r="BI285" i="3"/>
  <c r="BH285" i="3"/>
  <c r="BG285" i="3"/>
  <c r="AZ285" i="3"/>
  <c r="AW285" i="3"/>
  <c r="BA285" i="3"/>
  <c r="AL285" i="3"/>
  <c r="AR285" i="3" s="1"/>
  <c r="X285" i="3"/>
  <c r="V285" i="3"/>
  <c r="AD285" i="3" s="1"/>
  <c r="P285" i="3"/>
  <c r="U285" i="3" s="1"/>
  <c r="Y285" i="3" s="1"/>
  <c r="M285" i="3"/>
  <c r="N285" i="3"/>
  <c r="E285" i="3"/>
  <c r="BI284" i="3"/>
  <c r="BG284" i="3" s="1"/>
  <c r="BA284" i="3"/>
  <c r="AW284" i="3"/>
  <c r="AZ284" i="3"/>
  <c r="AL284" i="3"/>
  <c r="AU284" i="3"/>
  <c r="X284" i="3"/>
  <c r="V284" i="3"/>
  <c r="N284" i="3"/>
  <c r="M284" i="3"/>
  <c r="P284" i="3"/>
  <c r="U284" i="3" s="1"/>
  <c r="Y284" i="3" s="1"/>
  <c r="E284" i="3"/>
  <c r="BH283" i="3"/>
  <c r="BI283" i="3" s="1"/>
  <c r="BG283" i="3" s="1"/>
  <c r="BA283" i="3"/>
  <c r="AZ283" i="3"/>
  <c r="AU283" i="3"/>
  <c r="E283" i="3"/>
  <c r="BI282" i="3"/>
  <c r="BG282" i="3" s="1"/>
  <c r="BA282" i="3"/>
  <c r="AW282" i="3"/>
  <c r="AZ282" i="3"/>
  <c r="AL282" i="3"/>
  <c r="AU282" i="3"/>
  <c r="X282" i="3"/>
  <c r="V282" i="3"/>
  <c r="N282" i="3"/>
  <c r="M282" i="3"/>
  <c r="P282" i="3"/>
  <c r="U282" i="3" s="1"/>
  <c r="Y282" i="3" s="1"/>
  <c r="E282" i="3"/>
  <c r="BI281" i="3"/>
  <c r="BG281" i="3"/>
  <c r="AZ281" i="3"/>
  <c r="AW281" i="3"/>
  <c r="BA281" i="3"/>
  <c r="AL281" i="3"/>
  <c r="AR281" i="3" s="1"/>
  <c r="X281" i="3"/>
  <c r="V281" i="3"/>
  <c r="P281" i="3"/>
  <c r="U281" i="3" s="1"/>
  <c r="Y281" i="3" s="1"/>
  <c r="N281" i="3"/>
  <c r="M281" i="3"/>
  <c r="O281" i="3"/>
  <c r="E281" i="3"/>
  <c r="BH280" i="3"/>
  <c r="AZ280" i="3"/>
  <c r="AY280" i="3"/>
  <c r="X280" i="3"/>
  <c r="V280" i="3"/>
  <c r="N280" i="3"/>
  <c r="M280" i="3"/>
  <c r="BI279" i="3"/>
  <c r="BH279" i="3"/>
  <c r="BG279" i="3"/>
  <c r="BA279" i="3"/>
  <c r="O279" i="3"/>
  <c r="M279" i="3"/>
  <c r="P279" i="3"/>
  <c r="U279" i="3" s="1"/>
  <c r="BH278" i="3"/>
  <c r="AZ278" i="3"/>
  <c r="BA278" i="3"/>
  <c r="AY278" i="3"/>
  <c r="X278" i="3"/>
  <c r="V278" i="3"/>
  <c r="AD278" i="3" s="1"/>
  <c r="P278" i="3"/>
  <c r="N278" i="3"/>
  <c r="BH277" i="3"/>
  <c r="AY277" i="3"/>
  <c r="M277" i="3"/>
  <c r="O277" i="3" s="1"/>
  <c r="BH276" i="3"/>
  <c r="AY276" i="3"/>
  <c r="AD276" i="3"/>
  <c r="X276" i="3"/>
  <c r="V276" i="3"/>
  <c r="N276" i="3"/>
  <c r="M276" i="3"/>
  <c r="BH275" i="3"/>
  <c r="AY275" i="3"/>
  <c r="X275" i="3"/>
  <c r="M275" i="3"/>
  <c r="O275" i="3" s="1"/>
  <c r="BH274" i="3"/>
  <c r="BI274" i="3" s="1"/>
  <c r="BG274" i="3" s="1"/>
  <c r="BA274" i="3"/>
  <c r="AZ274" i="3"/>
  <c r="X274" i="3"/>
  <c r="V274" i="3"/>
  <c r="N274" i="3"/>
  <c r="BH273" i="3"/>
  <c r="M273" i="3"/>
  <c r="O273" i="3" s="1"/>
  <c r="BH272" i="3"/>
  <c r="AZ272" i="3"/>
  <c r="AY272" i="3"/>
  <c r="AD272" i="3"/>
  <c r="X272" i="3"/>
  <c r="V272" i="3"/>
  <c r="N272" i="3"/>
  <c r="M272" i="3"/>
  <c r="BH271" i="3"/>
  <c r="BA271" i="3"/>
  <c r="AY271" i="3"/>
  <c r="U271" i="3"/>
  <c r="Y271" i="3" s="1"/>
  <c r="X271" i="3"/>
  <c r="N271" i="3"/>
  <c r="P271" i="3"/>
  <c r="BH270" i="3"/>
  <c r="BI270" i="3" s="1"/>
  <c r="BG270" i="3" s="1"/>
  <c r="AZ270" i="3"/>
  <c r="BE270" i="3"/>
  <c r="X270" i="3"/>
  <c r="P270" i="3"/>
  <c r="U270" i="3" s="1"/>
  <c r="M270" i="3"/>
  <c r="O270" i="3" s="1"/>
  <c r="BH267" i="3"/>
  <c r="BI269" i="3"/>
  <c r="BG269" i="3" s="1"/>
  <c r="BH269" i="3"/>
  <c r="AZ269" i="3"/>
  <c r="BA269" i="3"/>
  <c r="AU269" i="3"/>
  <c r="AY269" i="3"/>
  <c r="V269" i="3"/>
  <c r="AD269" i="3" s="1"/>
  <c r="M269" i="3"/>
  <c r="N269" i="3"/>
  <c r="BI268" i="3"/>
  <c r="BG268" i="3" s="1"/>
  <c r="BH268" i="3"/>
  <c r="BA268" i="3"/>
  <c r="AZ268" i="3"/>
  <c r="BE268" i="3"/>
  <c r="X268" i="3"/>
  <c r="V268" i="3"/>
  <c r="AD268" i="3" s="1"/>
  <c r="M268" i="3"/>
  <c r="O268" i="3"/>
  <c r="N268" i="3"/>
  <c r="BI267" i="3"/>
  <c r="BG267" i="3"/>
  <c r="AW267" i="3"/>
  <c r="AU267" i="3"/>
  <c r="AS267" i="3"/>
  <c r="AL267" i="3"/>
  <c r="BE267" i="3"/>
  <c r="X267" i="3"/>
  <c r="V267" i="3"/>
  <c r="AD267" i="3" s="1"/>
  <c r="N267" i="3"/>
  <c r="BI266" i="3"/>
  <c r="BG266" i="3" s="1"/>
  <c r="BH266" i="3"/>
  <c r="AZ266" i="3"/>
  <c r="BA266" i="3"/>
  <c r="AD266" i="3"/>
  <c r="X266" i="3"/>
  <c r="V266" i="3"/>
  <c r="M266" i="3"/>
  <c r="N266" i="3"/>
  <c r="P266" i="3"/>
  <c r="U266" i="3" s="1"/>
  <c r="Y266" i="3" s="1"/>
  <c r="BH265" i="3"/>
  <c r="BI265" i="3" s="1"/>
  <c r="BG265" i="3" s="1"/>
  <c r="BA265" i="3"/>
  <c r="AY265" i="3"/>
  <c r="X265" i="3"/>
  <c r="V265" i="3"/>
  <c r="P265" i="3"/>
  <c r="U265" i="3" s="1"/>
  <c r="Y265" i="3" s="1"/>
  <c r="M265" i="3"/>
  <c r="O265" i="3"/>
  <c r="BI264" i="3"/>
  <c r="BG264" i="3" s="1"/>
  <c r="BH264" i="3"/>
  <c r="BA264" i="3"/>
  <c r="X264" i="3"/>
  <c r="U264" i="3"/>
  <c r="Y264" i="3" s="1"/>
  <c r="V264" i="3"/>
  <c r="P264" i="3"/>
  <c r="M264" i="3"/>
  <c r="O264" i="3"/>
  <c r="N264" i="3"/>
  <c r="BI263" i="3"/>
  <c r="BG263" i="3" s="1"/>
  <c r="BH263" i="3"/>
  <c r="BA263" i="3"/>
  <c r="AW263" i="3"/>
  <c r="AZ263" i="3"/>
  <c r="AL263" i="3"/>
  <c r="AU263" i="3"/>
  <c r="AY263" i="3"/>
  <c r="X263" i="3"/>
  <c r="N263" i="3"/>
  <c r="M263" i="3"/>
  <c r="O263" i="3"/>
  <c r="BI262" i="3"/>
  <c r="BG262" i="3" s="1"/>
  <c r="BH262" i="3"/>
  <c r="BA262" i="3"/>
  <c r="AU262" i="3"/>
  <c r="AZ262" i="3"/>
  <c r="AS262" i="3"/>
  <c r="AL262" i="3"/>
  <c r="AY262" i="3"/>
  <c r="X262" i="3"/>
  <c r="V262" i="3"/>
  <c r="AD262" i="3" s="1"/>
  <c r="O262" i="3"/>
  <c r="M262" i="3"/>
  <c r="P262" i="3"/>
  <c r="U262" i="3" s="1"/>
  <c r="Y262" i="3" s="1"/>
  <c r="N262" i="3"/>
  <c r="BI261" i="3"/>
  <c r="BG261" i="3" s="1"/>
  <c r="BH261" i="3"/>
  <c r="BE261" i="3"/>
  <c r="BA261" i="3"/>
  <c r="AZ261" i="3"/>
  <c r="AU261" i="3"/>
  <c r="AY261" i="3"/>
  <c r="X261" i="3"/>
  <c r="V261" i="3"/>
  <c r="M261" i="3"/>
  <c r="P261" i="3"/>
  <c r="U261" i="3" s="1"/>
  <c r="Y261" i="3" s="1"/>
  <c r="N261" i="3"/>
  <c r="BH260" i="3"/>
  <c r="BI260" i="3" s="1"/>
  <c r="BG260" i="3" s="1"/>
  <c r="BE260" i="3"/>
  <c r="BA260" i="3"/>
  <c r="AZ260" i="3"/>
  <c r="AU260" i="3"/>
  <c r="AS260" i="3"/>
  <c r="AL260" i="3"/>
  <c r="AY260" i="3"/>
  <c r="M260" i="3"/>
  <c r="N260" i="3"/>
  <c r="BI259" i="3"/>
  <c r="BG259" i="3" s="1"/>
  <c r="BE259" i="3"/>
  <c r="BA259" i="3"/>
  <c r="AZ259" i="3"/>
  <c r="AL259" i="3"/>
  <c r="AW259" i="3" s="1"/>
  <c r="AU259" i="3"/>
  <c r="AY259" i="3"/>
  <c r="V259" i="3"/>
  <c r="AD259" i="3" s="1"/>
  <c r="X259" i="3"/>
  <c r="N259" i="3"/>
  <c r="M259" i="3"/>
  <c r="P259" i="3"/>
  <c r="U259" i="3" s="1"/>
  <c r="Y259" i="3" s="1"/>
  <c r="BI258" i="3"/>
  <c r="BG258" i="3"/>
  <c r="AZ258" i="3"/>
  <c r="AW258" i="3"/>
  <c r="BA258" i="3"/>
  <c r="AL258" i="3"/>
  <c r="AR258" i="3" s="1"/>
  <c r="AU258" i="3"/>
  <c r="AY258" i="3"/>
  <c r="X258" i="3"/>
  <c r="M258" i="3"/>
  <c r="P258" i="3"/>
  <c r="U258" i="3" s="1"/>
  <c r="Y258" i="3" s="1"/>
  <c r="BH257" i="3"/>
  <c r="BI257" i="3" s="1"/>
  <c r="BG257" i="3" s="1"/>
  <c r="AZ257" i="3"/>
  <c r="AW257" i="3"/>
  <c r="BA257" i="3"/>
  <c r="AL257" i="3"/>
  <c r="AR257" i="3" s="1"/>
  <c r="AU257" i="3"/>
  <c r="AY257" i="3"/>
  <c r="X257" i="3"/>
  <c r="P257" i="3"/>
  <c r="U257" i="3" s="1"/>
  <c r="N257" i="3"/>
  <c r="M257" i="3"/>
  <c r="O257" i="3"/>
  <c r="BH254" i="3"/>
  <c r="BI248" i="3" s="1"/>
  <c r="BG248" i="3" s="1"/>
  <c r="BI256" i="3"/>
  <c r="BG256" i="3" s="1"/>
  <c r="BA256" i="3"/>
  <c r="AW256" i="3"/>
  <c r="AU256" i="3"/>
  <c r="AS256" i="3"/>
  <c r="AZ256" i="3"/>
  <c r="AL256" i="3"/>
  <c r="BE256" i="3"/>
  <c r="X256" i="3"/>
  <c r="V256" i="3"/>
  <c r="AD256" i="3" s="1"/>
  <c r="U256" i="3"/>
  <c r="Y256" i="3" s="1"/>
  <c r="P256" i="3"/>
  <c r="M256" i="3"/>
  <c r="O256" i="3" s="1"/>
  <c r="N256" i="3"/>
  <c r="BI255" i="3"/>
  <c r="BG255" i="3" s="1"/>
  <c r="BA255" i="3"/>
  <c r="AZ255" i="3"/>
  <c r="AU255" i="3"/>
  <c r="AY255" i="3"/>
  <c r="X255" i="3"/>
  <c r="V255" i="3"/>
  <c r="AD255" i="3" s="1"/>
  <c r="M255" i="3"/>
  <c r="N255" i="3"/>
  <c r="O255" i="3"/>
  <c r="BI254" i="3"/>
  <c r="BG254" i="3" s="1"/>
  <c r="BA254" i="3"/>
  <c r="AU254" i="3"/>
  <c r="AZ254" i="3"/>
  <c r="AS254" i="3"/>
  <c r="AL254" i="3"/>
  <c r="AY254" i="3"/>
  <c r="X254" i="3"/>
  <c r="V254" i="3"/>
  <c r="O254" i="3"/>
  <c r="M254" i="3"/>
  <c r="P254" i="3"/>
  <c r="U254" i="3" s="1"/>
  <c r="Y254" i="3" s="1"/>
  <c r="N254" i="3"/>
  <c r="BH253" i="3"/>
  <c r="AZ253" i="3"/>
  <c r="AY253" i="3"/>
  <c r="X253" i="3"/>
  <c r="V253" i="3"/>
  <c r="M253" i="3"/>
  <c r="P253" i="3"/>
  <c r="U253" i="3" s="1"/>
  <c r="Y253" i="3" s="1"/>
  <c r="BH252" i="3"/>
  <c r="AY252" i="3"/>
  <c r="V252" i="3"/>
  <c r="M252" i="3"/>
  <c r="O252" i="3" s="1"/>
  <c r="N252" i="3"/>
  <c r="BH251" i="3"/>
  <c r="BI251" i="3" s="1"/>
  <c r="BG251" i="3" s="1"/>
  <c r="AY251" i="3"/>
  <c r="X251" i="3"/>
  <c r="N251" i="3"/>
  <c r="O251" i="3"/>
  <c r="M251" i="3"/>
  <c r="P251" i="3"/>
  <c r="U251" i="3" s="1"/>
  <c r="BH250" i="3"/>
  <c r="BA250" i="3"/>
  <c r="AY250" i="3"/>
  <c r="X250" i="3"/>
  <c r="M250" i="3"/>
  <c r="P250" i="3"/>
  <c r="U250" i="3" s="1"/>
  <c r="Y250" i="3" s="1"/>
  <c r="BH249" i="3"/>
  <c r="AY249" i="3"/>
  <c r="X249" i="3"/>
  <c r="V249" i="3"/>
  <c r="P249" i="3"/>
  <c r="U249" i="3" s="1"/>
  <c r="Y249" i="3" s="1"/>
  <c r="N249" i="3"/>
  <c r="M249" i="3"/>
  <c r="BI249" i="3"/>
  <c r="BG249" i="3" s="1"/>
  <c r="BH248" i="3"/>
  <c r="BA248" i="3"/>
  <c r="AZ248" i="3"/>
  <c r="X248" i="3"/>
  <c r="V248" i="3"/>
  <c r="U248" i="3"/>
  <c r="Y248" i="3" s="1"/>
  <c r="P248" i="3"/>
  <c r="M248" i="3"/>
  <c r="N248" i="3"/>
  <c r="O248" i="3"/>
  <c r="BH247" i="3"/>
  <c r="BA247" i="3"/>
  <c r="AZ247" i="3"/>
  <c r="AY247" i="3"/>
  <c r="X247" i="3"/>
  <c r="V247" i="3"/>
  <c r="N247" i="3"/>
  <c r="BI246" i="3"/>
  <c r="BG246" i="3" s="1"/>
  <c r="BH246" i="3"/>
  <c r="AZ246" i="3"/>
  <c r="AY246" i="3"/>
  <c r="X246" i="3"/>
  <c r="V246" i="3"/>
  <c r="O246" i="3"/>
  <c r="M246" i="3"/>
  <c r="P246" i="3"/>
  <c r="U246" i="3" s="1"/>
  <c r="Y246" i="3" s="1"/>
  <c r="N246" i="3"/>
  <c r="BH245" i="3"/>
  <c r="BI245" i="3" s="1"/>
  <c r="BG245" i="3" s="1"/>
  <c r="BE245" i="3"/>
  <c r="BA245" i="3"/>
  <c r="AZ245" i="3"/>
  <c r="AU245" i="3"/>
  <c r="AY245" i="3"/>
  <c r="X245" i="3"/>
  <c r="M245" i="3"/>
  <c r="P245" i="3"/>
  <c r="U245" i="3" s="1"/>
  <c r="BI244" i="3"/>
  <c r="BG244" i="3" s="1"/>
  <c r="BH244" i="3"/>
  <c r="BE244" i="3"/>
  <c r="BA244" i="3"/>
  <c r="AZ244" i="3"/>
  <c r="AU244" i="3"/>
  <c r="AS244" i="3"/>
  <c r="AL244" i="3"/>
  <c r="AY244" i="3"/>
  <c r="V244" i="3"/>
  <c r="AD244" i="3" s="1"/>
  <c r="M244" i="3"/>
  <c r="O244" i="3" s="1"/>
  <c r="N244" i="3"/>
  <c r="BI243" i="3"/>
  <c r="BH243" i="3"/>
  <c r="BG243" i="3"/>
  <c r="BE243" i="3"/>
  <c r="AZ243" i="3"/>
  <c r="BA243" i="3"/>
  <c r="AL243" i="3"/>
  <c r="AW243" i="3" s="1"/>
  <c r="AU243" i="3"/>
  <c r="AY243" i="3"/>
  <c r="V243" i="3"/>
  <c r="X243" i="3"/>
  <c r="N243" i="3"/>
  <c r="M243" i="3"/>
  <c r="P243" i="3"/>
  <c r="U243" i="3" s="1"/>
  <c r="Y243" i="3" s="1"/>
  <c r="BH242" i="3"/>
  <c r="BI242" i="3" s="1"/>
  <c r="BG242" i="3" s="1"/>
  <c r="BA242" i="3"/>
  <c r="AY242" i="3"/>
  <c r="X242" i="3"/>
  <c r="M242" i="3"/>
  <c r="P242" i="3"/>
  <c r="U242" i="3" s="1"/>
  <c r="BH241" i="3"/>
  <c r="BA241" i="3"/>
  <c r="AY241" i="3"/>
  <c r="X241" i="3"/>
  <c r="V241" i="3"/>
  <c r="P241" i="3"/>
  <c r="U241" i="3" s="1"/>
  <c r="Y241" i="3" s="1"/>
  <c r="N241" i="3"/>
  <c r="M241" i="3"/>
  <c r="BI241" i="3"/>
  <c r="BG241" i="3" s="1"/>
  <c r="BI240" i="3"/>
  <c r="BG240" i="3" s="1"/>
  <c r="BH240" i="3"/>
  <c r="BA240" i="3"/>
  <c r="AZ240" i="3"/>
  <c r="X240" i="3"/>
  <c r="V240" i="3"/>
  <c r="U240" i="3"/>
  <c r="Y240" i="3" s="1"/>
  <c r="P240" i="3"/>
  <c r="M240" i="3"/>
  <c r="N240" i="3"/>
  <c r="O240" i="3"/>
  <c r="BI239" i="3"/>
  <c r="BG239" i="3" s="1"/>
  <c r="BH239" i="3"/>
  <c r="BA239" i="3"/>
  <c r="AW239" i="3"/>
  <c r="AU239" i="3"/>
  <c r="AS239" i="3"/>
  <c r="AZ239" i="3"/>
  <c r="AL239" i="3"/>
  <c r="AY239" i="3"/>
  <c r="X239" i="3"/>
  <c r="M239" i="3"/>
  <c r="N239" i="3"/>
  <c r="O239" i="3"/>
  <c r="BI238" i="3"/>
  <c r="BG238" i="3" s="1"/>
  <c r="BH238" i="3"/>
  <c r="BE238" i="3"/>
  <c r="BA238" i="3"/>
  <c r="AU238" i="3"/>
  <c r="AZ238" i="3"/>
  <c r="AS238" i="3"/>
  <c r="AL238" i="3"/>
  <c r="AY238" i="3"/>
  <c r="X238" i="3"/>
  <c r="V238" i="3"/>
  <c r="AD238" i="3" s="1"/>
  <c r="O238" i="3"/>
  <c r="M238" i="3"/>
  <c r="P238" i="3"/>
  <c r="U238" i="3" s="1"/>
  <c r="Y238" i="3" s="1"/>
  <c r="N238" i="3"/>
  <c r="BI237" i="3"/>
  <c r="BG237" i="3" s="1"/>
  <c r="BH237" i="3"/>
  <c r="BE237" i="3"/>
  <c r="BA237" i="3"/>
  <c r="AZ237" i="3"/>
  <c r="AY237" i="3"/>
  <c r="X237" i="3"/>
  <c r="M237" i="3"/>
  <c r="P237" i="3"/>
  <c r="U237" i="3" s="1"/>
  <c r="Y237" i="3" s="1"/>
  <c r="BI236" i="3"/>
  <c r="BG236" i="3" s="1"/>
  <c r="BH236" i="3"/>
  <c r="BE236" i="3"/>
  <c r="BA236" i="3"/>
  <c r="AZ236" i="3"/>
  <c r="AW236" i="3"/>
  <c r="AU236" i="3"/>
  <c r="AS236" i="3"/>
  <c r="AL236" i="3"/>
  <c r="AR236" i="3" s="1"/>
  <c r="AY236" i="3"/>
  <c r="M236" i="3"/>
  <c r="O236" i="3" s="1"/>
  <c r="BI235" i="3"/>
  <c r="BH235" i="3"/>
  <c r="BG235" i="3"/>
  <c r="BE235" i="3"/>
  <c r="AZ235" i="3"/>
  <c r="BA235" i="3"/>
  <c r="AY235" i="3"/>
  <c r="V235" i="3"/>
  <c r="AD235" i="3" s="1"/>
  <c r="X235" i="3"/>
  <c r="N235" i="3"/>
  <c r="M235" i="3"/>
  <c r="P235" i="3"/>
  <c r="U235" i="3" s="1"/>
  <c r="Y235" i="3" s="1"/>
  <c r="BI234" i="3"/>
  <c r="BH234" i="3"/>
  <c r="BG234" i="3"/>
  <c r="AZ234" i="3"/>
  <c r="AW234" i="3"/>
  <c r="AL234" i="3"/>
  <c r="AR234" i="3" s="1"/>
  <c r="AU234" i="3"/>
  <c r="BE234" i="3"/>
  <c r="O234" i="3"/>
  <c r="M234" i="3"/>
  <c r="BI233" i="3"/>
  <c r="BG233" i="3" s="1"/>
  <c r="BH233" i="3"/>
  <c r="BA233" i="3"/>
  <c r="AW233" i="3"/>
  <c r="AZ233" i="3"/>
  <c r="AL233" i="3"/>
  <c r="AU233" i="3"/>
  <c r="AY233" i="3"/>
  <c r="AD233" i="3"/>
  <c r="X233" i="3"/>
  <c r="V233" i="3"/>
  <c r="P233" i="3"/>
  <c r="U233" i="3" s="1"/>
  <c r="Y233" i="3" s="1"/>
  <c r="BI232" i="3"/>
  <c r="BG232" i="3" s="1"/>
  <c r="BH232" i="3"/>
  <c r="BA232" i="3"/>
  <c r="AY232" i="3"/>
  <c r="AU232" i="3"/>
  <c r="AS232" i="3"/>
  <c r="AL232" i="3"/>
  <c r="BE232" i="3"/>
  <c r="X232" i="3"/>
  <c r="V232" i="3"/>
  <c r="M232" i="3"/>
  <c r="N232" i="3"/>
  <c r="P232" i="3"/>
  <c r="U232" i="3" s="1"/>
  <c r="BH231" i="3"/>
  <c r="BI231" i="3"/>
  <c r="BG231" i="3"/>
  <c r="AU231" i="3"/>
  <c r="AS231" i="3"/>
  <c r="BA231" i="3"/>
  <c r="AL231" i="3"/>
  <c r="BE231" i="3"/>
  <c r="AD231" i="3"/>
  <c r="X231" i="3"/>
  <c r="V231" i="3"/>
  <c r="P231" i="3"/>
  <c r="U231" i="3" s="1"/>
  <c r="Y231" i="3" s="1"/>
  <c r="BI230" i="3"/>
  <c r="BG230" i="3" s="1"/>
  <c r="BH230" i="3"/>
  <c r="BE230" i="3"/>
  <c r="AZ230" i="3"/>
  <c r="AY230" i="3"/>
  <c r="AW230" i="3"/>
  <c r="AU230" i="3"/>
  <c r="BA230" i="3"/>
  <c r="AL230" i="3"/>
  <c r="AR230" i="3" s="1"/>
  <c r="V230" i="3"/>
  <c r="AD230" i="3" s="1"/>
  <c r="M230" i="3"/>
  <c r="O230" i="3"/>
  <c r="P230" i="3"/>
  <c r="BI229" i="3"/>
  <c r="BG229" i="3" s="1"/>
  <c r="BH229" i="3"/>
  <c r="BE229" i="3"/>
  <c r="BA229" i="3"/>
  <c r="AW229" i="3"/>
  <c r="AZ229" i="3"/>
  <c r="AL229" i="3"/>
  <c r="AR229" i="3" s="1"/>
  <c r="AY229" i="3"/>
  <c r="AD229" i="3"/>
  <c r="X229" i="3"/>
  <c r="V229" i="3"/>
  <c r="N229" i="3"/>
  <c r="M229" i="3"/>
  <c r="P229" i="3"/>
  <c r="U229" i="3" s="1"/>
  <c r="Y229" i="3" s="1"/>
  <c r="BI228" i="3"/>
  <c r="BH228" i="3"/>
  <c r="BG228" i="3"/>
  <c r="AU228" i="3"/>
  <c r="AZ228" i="3"/>
  <c r="AL228" i="3"/>
  <c r="AW228" i="3" s="1"/>
  <c r="BE228" i="3"/>
  <c r="X228" i="3"/>
  <c r="M228" i="3"/>
  <c r="O228" i="3" s="1"/>
  <c r="P228" i="3"/>
  <c r="U228" i="3" s="1"/>
  <c r="Y228" i="3" s="1"/>
  <c r="BI227" i="3"/>
  <c r="BG227" i="3" s="1"/>
  <c r="BH227" i="3"/>
  <c r="BE227" i="3"/>
  <c r="BA227" i="3"/>
  <c r="AZ227" i="3"/>
  <c r="AU227" i="3"/>
  <c r="AY227" i="3"/>
  <c r="X227" i="3"/>
  <c r="V227" i="3"/>
  <c r="AD227" i="3" s="1"/>
  <c r="P227" i="3"/>
  <c r="U227" i="3" s="1"/>
  <c r="Y227" i="3" s="1"/>
  <c r="N227" i="3"/>
  <c r="BI226" i="3"/>
  <c r="BG226" i="3" s="1"/>
  <c r="BH226" i="3"/>
  <c r="BA226" i="3"/>
  <c r="AY226" i="3"/>
  <c r="X226" i="3"/>
  <c r="M226" i="3"/>
  <c r="P226" i="3"/>
  <c r="U226" i="3" s="1"/>
  <c r="Y226" i="3" s="1"/>
  <c r="BH225" i="3"/>
  <c r="BI225" i="3" s="1"/>
  <c r="BG225" i="3" s="1"/>
  <c r="AY225" i="3"/>
  <c r="X225" i="3"/>
  <c r="V225" i="3"/>
  <c r="N225" i="3"/>
  <c r="M225" i="3"/>
  <c r="BI224" i="3"/>
  <c r="BG224" i="3" s="1"/>
  <c r="BH224" i="3"/>
  <c r="BA224" i="3"/>
  <c r="AY224" i="3"/>
  <c r="X224" i="3"/>
  <c r="V224" i="3"/>
  <c r="U224" i="3"/>
  <c r="Y224" i="3" s="1"/>
  <c r="P224" i="3"/>
  <c r="N224" i="3"/>
  <c r="BH223" i="3"/>
  <c r="BI223" i="3" s="1"/>
  <c r="BG223" i="3" s="1"/>
  <c r="AZ223" i="3"/>
  <c r="BA223" i="3"/>
  <c r="AY223" i="3"/>
  <c r="X223" i="3"/>
  <c r="V223" i="3"/>
  <c r="M223" i="3"/>
  <c r="P223" i="3"/>
  <c r="U223" i="3" s="1"/>
  <c r="Y223" i="3" s="1"/>
  <c r="N223" i="3"/>
  <c r="BH222" i="3"/>
  <c r="AY222" i="3"/>
  <c r="O222" i="3"/>
  <c r="M222" i="3"/>
  <c r="BH221" i="3"/>
  <c r="BI221" i="3" s="1"/>
  <c r="BG221" i="3" s="1"/>
  <c r="BA221" i="3"/>
  <c r="AZ221" i="3"/>
  <c r="AY221" i="3"/>
  <c r="AD221" i="3"/>
  <c r="X221" i="3"/>
  <c r="V221" i="3"/>
  <c r="N221" i="3"/>
  <c r="M221" i="3"/>
  <c r="O221" i="3"/>
  <c r="P221" i="3"/>
  <c r="U221" i="3" s="1"/>
  <c r="Y221" i="3" s="1"/>
  <c r="BH220" i="3"/>
  <c r="BI220" i="3" s="1"/>
  <c r="BG220" i="3" s="1"/>
  <c r="AY220" i="3"/>
  <c r="AU220" i="3"/>
  <c r="AZ220" i="3"/>
  <c r="AL220" i="3"/>
  <c r="AW220" i="3" s="1"/>
  <c r="BE220" i="3"/>
  <c r="X220" i="3"/>
  <c r="M220" i="3"/>
  <c r="O220" i="3" s="1"/>
  <c r="BH218" i="3"/>
  <c r="BI214" i="3" s="1"/>
  <c r="BG214" i="3" s="1"/>
  <c r="BI219" i="3"/>
  <c r="BG219" i="3" s="1"/>
  <c r="BH219" i="3"/>
  <c r="BE219" i="3"/>
  <c r="BA219" i="3"/>
  <c r="AZ219" i="3"/>
  <c r="AU219" i="3"/>
  <c r="AY219" i="3"/>
  <c r="X219" i="3"/>
  <c r="V219" i="3"/>
  <c r="AD219" i="3" s="1"/>
  <c r="P219" i="3"/>
  <c r="U219" i="3" s="1"/>
  <c r="Y219" i="3" s="1"/>
  <c r="N219" i="3"/>
  <c r="BI218" i="3"/>
  <c r="BG218" i="3" s="1"/>
  <c r="BE218" i="3"/>
  <c r="BA218" i="3"/>
  <c r="AZ218" i="3"/>
  <c r="AU218" i="3"/>
  <c r="AY218" i="3"/>
  <c r="X218" i="3"/>
  <c r="M218" i="3"/>
  <c r="P218" i="3"/>
  <c r="U218" i="3" s="1"/>
  <c r="Y218" i="3" s="1"/>
  <c r="BI217" i="3"/>
  <c r="BG217" i="3"/>
  <c r="BE217" i="3"/>
  <c r="AW217" i="3"/>
  <c r="AU217" i="3"/>
  <c r="BA217" i="3"/>
  <c r="AL217" i="3"/>
  <c r="AY217" i="3"/>
  <c r="X217" i="3"/>
  <c r="V217" i="3"/>
  <c r="N217" i="3"/>
  <c r="M217" i="3"/>
  <c r="BI216" i="3"/>
  <c r="BG216" i="3" s="1"/>
  <c r="BH216" i="3"/>
  <c r="BA216" i="3"/>
  <c r="AY216" i="3"/>
  <c r="X216" i="3"/>
  <c r="U216" i="3"/>
  <c r="V216" i="3" s="1"/>
  <c r="P216" i="3"/>
  <c r="N216" i="3"/>
  <c r="BH215" i="3"/>
  <c r="BI215" i="3" s="1"/>
  <c r="BG215" i="3" s="1"/>
  <c r="AZ215" i="3"/>
  <c r="BA215" i="3"/>
  <c r="AY215" i="3"/>
  <c r="X215" i="3"/>
  <c r="V215" i="3"/>
  <c r="M215" i="3"/>
  <c r="P215" i="3"/>
  <c r="N215" i="3"/>
  <c r="BH214" i="3"/>
  <c r="AY214" i="3"/>
  <c r="O214" i="3"/>
  <c r="M214" i="3"/>
  <c r="BH213" i="3"/>
  <c r="AZ213" i="3"/>
  <c r="AY213" i="3"/>
  <c r="V213" i="3"/>
  <c r="X213" i="3"/>
  <c r="N213" i="3"/>
  <c r="M213" i="3"/>
  <c r="P213" i="3"/>
  <c r="U213" i="3" s="1"/>
  <c r="Y213" i="3" s="1"/>
  <c r="BH212" i="3"/>
  <c r="BI212" i="3" s="1"/>
  <c r="BG212" i="3" s="1"/>
  <c r="X212" i="3"/>
  <c r="M212" i="3"/>
  <c r="O212" i="3" s="1"/>
  <c r="P212" i="3"/>
  <c r="U212" i="3" s="1"/>
  <c r="BH211" i="3"/>
  <c r="BI211" i="3" s="1"/>
  <c r="BG211" i="3" s="1"/>
  <c r="BE211" i="3"/>
  <c r="BA211" i="3"/>
  <c r="AZ211" i="3"/>
  <c r="AU211" i="3"/>
  <c r="AY211" i="3"/>
  <c r="X211" i="3"/>
  <c r="P211" i="3"/>
  <c r="U211" i="3" s="1"/>
  <c r="N211" i="3"/>
  <c r="M211" i="3"/>
  <c r="BI210" i="3"/>
  <c r="BG210" i="3" s="1"/>
  <c r="BH210" i="3"/>
  <c r="BE210" i="3"/>
  <c r="BA210" i="3"/>
  <c r="AZ210" i="3"/>
  <c r="AU210" i="3"/>
  <c r="AY210" i="3"/>
  <c r="X210" i="3"/>
  <c r="M210" i="3"/>
  <c r="P210" i="3"/>
  <c r="U210" i="3" s="1"/>
  <c r="Y210" i="3" s="1"/>
  <c r="BI209" i="3"/>
  <c r="BG209" i="3" s="1"/>
  <c r="BH209" i="3"/>
  <c r="BE209" i="3"/>
  <c r="BA209" i="3"/>
  <c r="AW209" i="3"/>
  <c r="AL209" i="3"/>
  <c r="AU209" i="3"/>
  <c r="AY209" i="3"/>
  <c r="X209" i="3"/>
  <c r="V209" i="3"/>
  <c r="AD209" i="3" s="1"/>
  <c r="N209" i="3"/>
  <c r="M209" i="3"/>
  <c r="BI208" i="3"/>
  <c r="BG208" i="3" s="1"/>
  <c r="BH208" i="3"/>
  <c r="AW208" i="3"/>
  <c r="AU208" i="3"/>
  <c r="BA208" i="3"/>
  <c r="AZ208" i="3"/>
  <c r="AS208" i="3"/>
  <c r="AL208" i="3"/>
  <c r="AY208" i="3"/>
  <c r="X208" i="3"/>
  <c r="V208" i="3"/>
  <c r="AD208" i="3" s="1"/>
  <c r="U208" i="3"/>
  <c r="Y208" i="3" s="1"/>
  <c r="P208" i="3"/>
  <c r="N208" i="3"/>
  <c r="BH207" i="3"/>
  <c r="BI207" i="3" s="1"/>
  <c r="BG207" i="3" s="1"/>
  <c r="AZ207" i="3"/>
  <c r="BA207" i="3"/>
  <c r="AY207" i="3"/>
  <c r="X207" i="3"/>
  <c r="V207" i="3"/>
  <c r="M207" i="3"/>
  <c r="P207" i="3"/>
  <c r="N207" i="3"/>
  <c r="BH206" i="3"/>
  <c r="AY206" i="3"/>
  <c r="O206" i="3"/>
  <c r="M206" i="3"/>
  <c r="BH205" i="3"/>
  <c r="BI205" i="3" s="1"/>
  <c r="BG205" i="3" s="1"/>
  <c r="AZ205" i="3"/>
  <c r="AY205" i="3"/>
  <c r="AD205" i="3"/>
  <c r="V205" i="3"/>
  <c r="X205" i="3"/>
  <c r="N205" i="3"/>
  <c r="M205" i="3"/>
  <c r="O205" i="3"/>
  <c r="P205" i="3"/>
  <c r="U205" i="3" s="1"/>
  <c r="Y205" i="3" s="1"/>
  <c r="BH204" i="3"/>
  <c r="BI204" i="3" s="1"/>
  <c r="BG204" i="3"/>
  <c r="AY204" i="3"/>
  <c r="X204" i="3"/>
  <c r="M204" i="3"/>
  <c r="O204" i="3" s="1"/>
  <c r="P204" i="3"/>
  <c r="U204" i="3" s="1"/>
  <c r="BH203" i="3"/>
  <c r="BI203" i="3" s="1"/>
  <c r="BG203" i="3" s="1"/>
  <c r="AY203" i="3"/>
  <c r="X203" i="3"/>
  <c r="P203" i="3"/>
  <c r="U203" i="3" s="1"/>
  <c r="N203" i="3"/>
  <c r="O203" i="3"/>
  <c r="M203" i="3"/>
  <c r="BI202" i="3"/>
  <c r="BG202" i="3" s="1"/>
  <c r="BH202" i="3"/>
  <c r="BA202" i="3"/>
  <c r="AY202" i="3"/>
  <c r="X202" i="3"/>
  <c r="M202" i="3"/>
  <c r="P202" i="3"/>
  <c r="U202" i="3" s="1"/>
  <c r="BI201" i="3"/>
  <c r="BG201" i="3" s="1"/>
  <c r="BH201" i="3"/>
  <c r="BE201" i="3"/>
  <c r="BA201" i="3"/>
  <c r="AW201" i="3"/>
  <c r="AU201" i="3"/>
  <c r="AS201" i="3"/>
  <c r="AL201" i="3"/>
  <c r="AY201" i="3"/>
  <c r="X201" i="3"/>
  <c r="N201" i="3"/>
  <c r="M201" i="3"/>
  <c r="BH200" i="3"/>
  <c r="BI200" i="3"/>
  <c r="BG200" i="3"/>
  <c r="AW200" i="3"/>
  <c r="AU200" i="3"/>
  <c r="BA200" i="3"/>
  <c r="AZ200" i="3"/>
  <c r="AL200" i="3"/>
  <c r="AY200" i="3"/>
  <c r="X200" i="3"/>
  <c r="V200" i="3"/>
  <c r="AD200" i="3" s="1"/>
  <c r="U200" i="3"/>
  <c r="Y200" i="3" s="1"/>
  <c r="P200" i="3"/>
  <c r="N200" i="3"/>
  <c r="BI199" i="3"/>
  <c r="BH199" i="3"/>
  <c r="BG199" i="3"/>
  <c r="AZ199" i="3"/>
  <c r="BA199" i="3"/>
  <c r="AY199" i="3"/>
  <c r="X199" i="3"/>
  <c r="V199" i="3"/>
  <c r="AD199" i="3" s="1"/>
  <c r="P199" i="3"/>
  <c r="U199" i="3" s="1"/>
  <c r="Y199" i="3" s="1"/>
  <c r="M199" i="3"/>
  <c r="N199" i="3"/>
  <c r="BI198" i="3"/>
  <c r="BG198" i="3" s="1"/>
  <c r="BE198" i="3"/>
  <c r="BA198" i="3"/>
  <c r="AW198" i="3"/>
  <c r="AU198" i="3"/>
  <c r="AS198" i="3"/>
  <c r="AZ198" i="3"/>
  <c r="AL198" i="3"/>
  <c r="AY198" i="3"/>
  <c r="M198" i="3"/>
  <c r="O198" i="3" s="1"/>
  <c r="BH197" i="3"/>
  <c r="BI197" i="3" s="1"/>
  <c r="BG197" i="3" s="1"/>
  <c r="AZ197" i="3"/>
  <c r="AY197" i="3"/>
  <c r="AD197" i="3"/>
  <c r="V197" i="3"/>
  <c r="X197" i="3"/>
  <c r="N197" i="3"/>
  <c r="M197" i="3"/>
  <c r="O197" i="3"/>
  <c r="P197" i="3"/>
  <c r="U197" i="3" s="1"/>
  <c r="Y197" i="3" s="1"/>
  <c r="BH196" i="3"/>
  <c r="AY196" i="3"/>
  <c r="X196" i="3"/>
  <c r="M196" i="3"/>
  <c r="O196" i="3" s="1"/>
  <c r="P196" i="3"/>
  <c r="U196" i="3" s="1"/>
  <c r="Y196" i="3" s="1"/>
  <c r="BH195" i="3"/>
  <c r="BA195" i="3"/>
  <c r="AY195" i="3"/>
  <c r="X195" i="3"/>
  <c r="V195" i="3"/>
  <c r="P195" i="3"/>
  <c r="U195" i="3" s="1"/>
  <c r="Y195" i="3" s="1"/>
  <c r="N195" i="3"/>
  <c r="O195" i="3"/>
  <c r="M195" i="3"/>
  <c r="BI194" i="3"/>
  <c r="BG194" i="3" s="1"/>
  <c r="BH194" i="3"/>
  <c r="BE194" i="3"/>
  <c r="BA194" i="3"/>
  <c r="AZ194" i="3"/>
  <c r="AU194" i="3"/>
  <c r="AY194" i="3"/>
  <c r="X194" i="3"/>
  <c r="M194" i="3"/>
  <c r="O194" i="3"/>
  <c r="BH192" i="3"/>
  <c r="BI193" i="3"/>
  <c r="BG193" i="3" s="1"/>
  <c r="BE193" i="3"/>
  <c r="BA193" i="3"/>
  <c r="AW193" i="3"/>
  <c r="AU193" i="3"/>
  <c r="AS193" i="3"/>
  <c r="AL193" i="3"/>
  <c r="AY193" i="3"/>
  <c r="X193" i="3"/>
  <c r="V193" i="3"/>
  <c r="AD193" i="3" s="1"/>
  <c r="N193" i="3"/>
  <c r="M193" i="3"/>
  <c r="BI192" i="3"/>
  <c r="BG192" i="3"/>
  <c r="AW192" i="3"/>
  <c r="AU192" i="3"/>
  <c r="BA192" i="3"/>
  <c r="AZ192" i="3"/>
  <c r="AL192" i="3"/>
  <c r="AY192" i="3"/>
  <c r="X192" i="3"/>
  <c r="V192" i="3"/>
  <c r="AD192" i="3" s="1"/>
  <c r="N192" i="3"/>
  <c r="P192" i="3"/>
  <c r="U192" i="3" s="1"/>
  <c r="Y192" i="3" s="1"/>
  <c r="BH191" i="3"/>
  <c r="BI191" i="3" s="1"/>
  <c r="BG191" i="3" s="1"/>
  <c r="AZ191" i="3"/>
  <c r="BA191" i="3"/>
  <c r="AY191" i="3"/>
  <c r="X191" i="3"/>
  <c r="P191" i="3"/>
  <c r="U191" i="3" s="1"/>
  <c r="M191" i="3"/>
  <c r="N191" i="3"/>
  <c r="BI190" i="3"/>
  <c r="BG190" i="3" s="1"/>
  <c r="BH190" i="3"/>
  <c r="BE190" i="3"/>
  <c r="BA190" i="3"/>
  <c r="AZ190" i="3"/>
  <c r="AW190" i="3"/>
  <c r="AU190" i="3"/>
  <c r="AS190" i="3"/>
  <c r="AL190" i="3"/>
  <c r="AR190" i="3" s="1"/>
  <c r="AY190" i="3"/>
  <c r="M190" i="3"/>
  <c r="O190" i="3" s="1"/>
  <c r="BI189" i="3"/>
  <c r="BG189" i="3" s="1"/>
  <c r="BH189" i="3"/>
  <c r="BE189" i="3"/>
  <c r="BA189" i="3"/>
  <c r="AZ189" i="3"/>
  <c r="AL189" i="3"/>
  <c r="AW189" i="3" s="1"/>
  <c r="AU189" i="3"/>
  <c r="AY189" i="3"/>
  <c r="AD189" i="3"/>
  <c r="V189" i="3"/>
  <c r="X189" i="3"/>
  <c r="N189" i="3"/>
  <c r="M189" i="3"/>
  <c r="P189" i="3"/>
  <c r="U189" i="3" s="1"/>
  <c r="Y189" i="3" s="1"/>
  <c r="BI188" i="3"/>
  <c r="BH188" i="3"/>
  <c r="BG188" i="3"/>
  <c r="AW188" i="3"/>
  <c r="AU188" i="3"/>
  <c r="AZ188" i="3"/>
  <c r="AL188" i="3"/>
  <c r="BE188" i="3"/>
  <c r="X188" i="3"/>
  <c r="M188" i="3"/>
  <c r="O188" i="3" s="1"/>
  <c r="P188" i="3"/>
  <c r="U188" i="3" s="1"/>
  <c r="Y188" i="3" s="1"/>
  <c r="BI187" i="3"/>
  <c r="BH187" i="3"/>
  <c r="BG187" i="3"/>
  <c r="AZ187" i="3"/>
  <c r="BA187" i="3"/>
  <c r="AU187" i="3"/>
  <c r="AY187" i="3"/>
  <c r="X187" i="3"/>
  <c r="V187" i="3"/>
  <c r="P187" i="3"/>
  <c r="U187" i="3" s="1"/>
  <c r="Y187" i="3" s="1"/>
  <c r="N187" i="3"/>
  <c r="O187" i="3"/>
  <c r="M187" i="3"/>
  <c r="BI186" i="3"/>
  <c r="BG186" i="3" s="1"/>
  <c r="BH186" i="3"/>
  <c r="BA186" i="3"/>
  <c r="AY186" i="3"/>
  <c r="X186" i="3"/>
  <c r="M186" i="3"/>
  <c r="P186" i="3"/>
  <c r="U186" i="3" s="1"/>
  <c r="Y186" i="3" s="1"/>
  <c r="BH185" i="3"/>
  <c r="AY185" i="3"/>
  <c r="X185" i="3"/>
  <c r="V185" i="3"/>
  <c r="N185" i="3"/>
  <c r="M185" i="3"/>
  <c r="BI184" i="3"/>
  <c r="BH184" i="3"/>
  <c r="BG184" i="3"/>
  <c r="BA184" i="3"/>
  <c r="AZ184" i="3"/>
  <c r="AY184" i="3"/>
  <c r="X184" i="3"/>
  <c r="V184" i="3"/>
  <c r="AD184" i="3" s="1"/>
  <c r="N184" i="3"/>
  <c r="P184" i="3"/>
  <c r="U184" i="3" s="1"/>
  <c r="Y184" i="3" s="1"/>
  <c r="BH183" i="3"/>
  <c r="BI183" i="3" s="1"/>
  <c r="BG183" i="3" s="1"/>
  <c r="AZ183" i="3"/>
  <c r="BA183" i="3"/>
  <c r="AY183" i="3"/>
  <c r="X183" i="3"/>
  <c r="V183" i="3"/>
  <c r="P183" i="3"/>
  <c r="N183" i="3"/>
  <c r="BH182" i="3"/>
  <c r="AY182" i="3"/>
  <c r="M182" i="3"/>
  <c r="O182" i="3" s="1"/>
  <c r="BH181" i="3"/>
  <c r="BI181" i="3" s="1"/>
  <c r="BG181" i="3" s="1"/>
  <c r="AZ181" i="3"/>
  <c r="AY181" i="3"/>
  <c r="V181" i="3"/>
  <c r="X181" i="3"/>
  <c r="N181" i="3"/>
  <c r="M181" i="3"/>
  <c r="O181" i="3"/>
  <c r="P181" i="3"/>
  <c r="U181" i="3" s="1"/>
  <c r="Y181" i="3" s="1"/>
  <c r="BH180" i="3"/>
  <c r="BI180" i="3" s="1"/>
  <c r="BG180" i="3"/>
  <c r="AW180" i="3"/>
  <c r="AU180" i="3"/>
  <c r="AZ180" i="3"/>
  <c r="AL180" i="3"/>
  <c r="BE180" i="3"/>
  <c r="AA180" i="3"/>
  <c r="X180" i="3"/>
  <c r="M180" i="3"/>
  <c r="O180" i="3" s="1"/>
  <c r="BH178" i="3"/>
  <c r="BI179" i="3"/>
  <c r="BH179" i="3"/>
  <c r="BG179" i="3"/>
  <c r="AZ179" i="3"/>
  <c r="BA179" i="3"/>
  <c r="AU179" i="3"/>
  <c r="AY179" i="3"/>
  <c r="X179" i="3"/>
  <c r="V179" i="3"/>
  <c r="AD179" i="3" s="1"/>
  <c r="P179" i="3"/>
  <c r="U179" i="3" s="1"/>
  <c r="Y179" i="3" s="1"/>
  <c r="N179" i="3"/>
  <c r="M179" i="3"/>
  <c r="BI178" i="3"/>
  <c r="BG178" i="3" s="1"/>
  <c r="BE178" i="3"/>
  <c r="BA178" i="3"/>
  <c r="AZ178" i="3"/>
  <c r="AU178" i="3"/>
  <c r="AY178" i="3"/>
  <c r="X178" i="3"/>
  <c r="M178" i="3"/>
  <c r="O178" i="3"/>
  <c r="P178" i="3"/>
  <c r="U178" i="3" s="1"/>
  <c r="Y178" i="3" s="1"/>
  <c r="BI177" i="3"/>
  <c r="BG177" i="3" s="1"/>
  <c r="BE177" i="3"/>
  <c r="BA177" i="3"/>
  <c r="AW177" i="3"/>
  <c r="AU177" i="3"/>
  <c r="AS177" i="3"/>
  <c r="AL177" i="3"/>
  <c r="AY177" i="3"/>
  <c r="X177" i="3"/>
  <c r="V177" i="3"/>
  <c r="AD177" i="3" s="1"/>
  <c r="N177" i="3"/>
  <c r="M177" i="3"/>
  <c r="BI176" i="3"/>
  <c r="BG176" i="3"/>
  <c r="AW176" i="3"/>
  <c r="AU176" i="3"/>
  <c r="BA176" i="3"/>
  <c r="AZ176" i="3"/>
  <c r="AL176" i="3"/>
  <c r="AY176" i="3"/>
  <c r="X176" i="3"/>
  <c r="V176" i="3"/>
  <c r="AD176" i="3" s="1"/>
  <c r="N176" i="3"/>
  <c r="P176" i="3"/>
  <c r="U176" i="3" s="1"/>
  <c r="Y176" i="3" s="1"/>
  <c r="BI175" i="3"/>
  <c r="BH175" i="3"/>
  <c r="BG175" i="3"/>
  <c r="AZ175" i="3"/>
  <c r="BA175" i="3"/>
  <c r="AY175" i="3"/>
  <c r="X175" i="3"/>
  <c r="V175" i="3"/>
  <c r="AD175" i="3" s="1"/>
  <c r="P175" i="3"/>
  <c r="U175" i="3" s="1"/>
  <c r="Y175" i="3" s="1"/>
  <c r="M175" i="3"/>
  <c r="N175" i="3"/>
  <c r="BI174" i="3"/>
  <c r="BG174" i="3" s="1"/>
  <c r="BH174" i="3"/>
  <c r="BE174" i="3"/>
  <c r="BA174" i="3"/>
  <c r="AZ174" i="3"/>
  <c r="AU174" i="3"/>
  <c r="AS174" i="3"/>
  <c r="AL174" i="3"/>
  <c r="AR174" i="3" s="1"/>
  <c r="AY174" i="3"/>
  <c r="M174" i="3"/>
  <c r="O174" i="3" s="1"/>
  <c r="BI173" i="3"/>
  <c r="BG173" i="3" s="1"/>
  <c r="BH173" i="3"/>
  <c r="BE173" i="3"/>
  <c r="BA173" i="3"/>
  <c r="AZ173" i="3"/>
  <c r="AL173" i="3"/>
  <c r="AW173" i="3" s="1"/>
  <c r="AU173" i="3"/>
  <c r="AY173" i="3"/>
  <c r="V173" i="3"/>
  <c r="AD173" i="3" s="1"/>
  <c r="X173" i="3"/>
  <c r="N173" i="3"/>
  <c r="M173" i="3"/>
  <c r="O173" i="3"/>
  <c r="P173" i="3"/>
  <c r="U173" i="3" s="1"/>
  <c r="Y173" i="3" s="1"/>
  <c r="BI172" i="3"/>
  <c r="BG172" i="3"/>
  <c r="AY172" i="3"/>
  <c r="AW172" i="3"/>
  <c r="AU172" i="3"/>
  <c r="AZ172" i="3"/>
  <c r="AL172" i="3"/>
  <c r="BE172" i="3"/>
  <c r="X172" i="3"/>
  <c r="M172" i="3"/>
  <c r="O172" i="3" s="1"/>
  <c r="P172" i="3"/>
  <c r="U172" i="3" s="1"/>
  <c r="Y172" i="3" s="1"/>
  <c r="BI171" i="3"/>
  <c r="BH171" i="3"/>
  <c r="BG171" i="3"/>
  <c r="AZ171" i="3"/>
  <c r="BA171" i="3"/>
  <c r="AU171" i="3"/>
  <c r="AY171" i="3"/>
  <c r="X171" i="3"/>
  <c r="V171" i="3"/>
  <c r="AD171" i="3" s="1"/>
  <c r="P171" i="3"/>
  <c r="U171" i="3" s="1"/>
  <c r="Y171" i="3" s="1"/>
  <c r="N171" i="3"/>
  <c r="M171" i="3"/>
  <c r="BI170" i="3"/>
  <c r="BG170" i="3" s="1"/>
  <c r="BH170" i="3"/>
  <c r="BE170" i="3"/>
  <c r="BA170" i="3"/>
  <c r="AZ170" i="3"/>
  <c r="AU170" i="3"/>
  <c r="AY170" i="3"/>
  <c r="X170" i="3"/>
  <c r="M170" i="3"/>
  <c r="P170" i="3"/>
  <c r="U170" i="3" s="1"/>
  <c r="Y170" i="3" s="1"/>
  <c r="BI169" i="3"/>
  <c r="BG169" i="3" s="1"/>
  <c r="BH169" i="3"/>
  <c r="BB169" i="3"/>
  <c r="AD169" i="3"/>
  <c r="X169" i="3"/>
  <c r="V169" i="3"/>
  <c r="N169" i="3"/>
  <c r="M169" i="3"/>
  <c r="BI168" i="3"/>
  <c r="BH168" i="3"/>
  <c r="BG168" i="3"/>
  <c r="BB168" i="3"/>
  <c r="AZ168" i="3"/>
  <c r="AD168" i="3"/>
  <c r="X168" i="3"/>
  <c r="V168" i="3"/>
  <c r="P168" i="3"/>
  <c r="U168" i="3" s="1"/>
  <c r="Y168" i="3" s="1"/>
  <c r="BH167" i="3"/>
  <c r="BI167" i="3" s="1"/>
  <c r="BG167" i="3" s="1"/>
  <c r="BB167" i="3"/>
  <c r="BA167" i="3"/>
  <c r="AZ167" i="3"/>
  <c r="AD167" i="3"/>
  <c r="X167" i="3"/>
  <c r="V167" i="3"/>
  <c r="P167" i="3"/>
  <c r="O167" i="3"/>
  <c r="M167" i="3"/>
  <c r="N167" i="3"/>
  <c r="BH166" i="3"/>
  <c r="BI166" i="3" s="1"/>
  <c r="BG166" i="3" s="1"/>
  <c r="BB166" i="3"/>
  <c r="AD166" i="3"/>
  <c r="M166" i="3"/>
  <c r="O166" i="3" s="1"/>
  <c r="BH165" i="3"/>
  <c r="BB165" i="3"/>
  <c r="AD165" i="3"/>
  <c r="V165" i="3"/>
  <c r="X165" i="3"/>
  <c r="M165" i="3"/>
  <c r="P165" i="3"/>
  <c r="U165" i="3" s="1"/>
  <c r="Y165" i="3" s="1"/>
  <c r="BH164" i="3"/>
  <c r="BB164" i="3"/>
  <c r="AD164" i="3"/>
  <c r="Y164" i="3"/>
  <c r="V164" i="3"/>
  <c r="X164" i="3"/>
  <c r="M164" i="3"/>
  <c r="O164" i="3"/>
  <c r="P164" i="3"/>
  <c r="U164" i="3" s="1"/>
  <c r="BH163" i="3"/>
  <c r="BI163" i="3" s="1"/>
  <c r="BG163" i="3"/>
  <c r="AY163" i="3"/>
  <c r="X163" i="3"/>
  <c r="V163" i="3"/>
  <c r="P163" i="3"/>
  <c r="BI162" i="3"/>
  <c r="BG162" i="3" s="1"/>
  <c r="BH162" i="3"/>
  <c r="AY162" i="3"/>
  <c r="V162" i="3"/>
  <c r="P162" i="3"/>
  <c r="U162" i="3" s="1"/>
  <c r="Y162" i="3" s="1"/>
  <c r="M162" i="3"/>
  <c r="N162" i="3"/>
  <c r="BH161" i="3"/>
  <c r="BA161" i="3"/>
  <c r="AY161" i="3"/>
  <c r="X161" i="3"/>
  <c r="P161" i="3"/>
  <c r="U161" i="3" s="1"/>
  <c r="Y161" i="3" s="1"/>
  <c r="M161" i="3"/>
  <c r="O161" i="3"/>
  <c r="N161" i="3"/>
  <c r="BH160" i="3"/>
  <c r="AY160" i="3"/>
  <c r="X160" i="3"/>
  <c r="V160" i="3"/>
  <c r="AD160" i="3" s="1"/>
  <c r="P160" i="3"/>
  <c r="U160" i="3" s="1"/>
  <c r="Y160" i="3" s="1"/>
  <c r="N160" i="3"/>
  <c r="M160" i="3"/>
  <c r="BH159" i="3"/>
  <c r="AY159" i="3"/>
  <c r="X159" i="3"/>
  <c r="M159" i="3"/>
  <c r="P159" i="3"/>
  <c r="U159" i="3" s="1"/>
  <c r="Y159" i="3" s="1"/>
  <c r="BH158" i="3"/>
  <c r="BI158" i="3" s="1"/>
  <c r="BG158" i="3" s="1"/>
  <c r="BA158" i="3"/>
  <c r="AZ158" i="3"/>
  <c r="AY158" i="3"/>
  <c r="X158" i="3"/>
  <c r="V158" i="3"/>
  <c r="P158" i="3"/>
  <c r="U158" i="3" s="1"/>
  <c r="Y158" i="3" s="1"/>
  <c r="N158" i="3"/>
  <c r="M158" i="3"/>
  <c r="O158" i="3" s="1"/>
  <c r="BI157" i="3"/>
  <c r="BH157" i="3"/>
  <c r="BG157" i="3"/>
  <c r="BA157" i="3"/>
  <c r="X157" i="3"/>
  <c r="O157" i="3"/>
  <c r="M157" i="3"/>
  <c r="P157" i="3"/>
  <c r="U157" i="3" s="1"/>
  <c r="Y157" i="3" s="1"/>
  <c r="BH156" i="3"/>
  <c r="AZ156" i="3"/>
  <c r="AY156" i="3"/>
  <c r="X156" i="3"/>
  <c r="V156" i="3"/>
  <c r="P156" i="3"/>
  <c r="U156" i="3" s="1"/>
  <c r="Y156" i="3" s="1"/>
  <c r="M156" i="3"/>
  <c r="O156" i="3"/>
  <c r="N156" i="3"/>
  <c r="BI155" i="3"/>
  <c r="BG155" i="3" s="1"/>
  <c r="BH155" i="3"/>
  <c r="BA155" i="3"/>
  <c r="AY155" i="3"/>
  <c r="X155" i="3"/>
  <c r="N155" i="3"/>
  <c r="M155" i="3"/>
  <c r="O155" i="3" s="1"/>
  <c r="P155" i="3"/>
  <c r="U155" i="3" s="1"/>
  <c r="BH154" i="3"/>
  <c r="BI154" i="3" s="1"/>
  <c r="BG154" i="3" s="1"/>
  <c r="BA154" i="3"/>
  <c r="X154" i="3"/>
  <c r="V154" i="3"/>
  <c r="N154" i="3"/>
  <c r="BH153" i="3"/>
  <c r="AY153" i="3"/>
  <c r="V153" i="3"/>
  <c r="O153" i="3"/>
  <c r="M153" i="3"/>
  <c r="N153" i="3"/>
  <c r="BH152" i="3"/>
  <c r="BI152" i="3" s="1"/>
  <c r="BG152" i="3" s="1"/>
  <c r="AZ152" i="3"/>
  <c r="AY152" i="3"/>
  <c r="X152" i="3"/>
  <c r="N152" i="3"/>
  <c r="M152" i="3"/>
  <c r="P152" i="3"/>
  <c r="BH151" i="3"/>
  <c r="AY151" i="3"/>
  <c r="M151" i="3"/>
  <c r="O151" i="3"/>
  <c r="BH150" i="3"/>
  <c r="BI150" i="3" s="1"/>
  <c r="BG150" i="3" s="1"/>
  <c r="BA150" i="3"/>
  <c r="AZ150" i="3"/>
  <c r="AY150" i="3"/>
  <c r="X150" i="3"/>
  <c r="P150" i="3"/>
  <c r="U150" i="3" s="1"/>
  <c r="N150" i="3"/>
  <c r="M150" i="3"/>
  <c r="O150" i="3" s="1"/>
  <c r="BI149" i="3"/>
  <c r="BH149" i="3"/>
  <c r="BG149" i="3"/>
  <c r="AZ149" i="3"/>
  <c r="AU149" i="3"/>
  <c r="BE149" i="3"/>
  <c r="X149" i="3"/>
  <c r="O149" i="3"/>
  <c r="M149" i="3"/>
  <c r="BH147" i="3"/>
  <c r="BI148" i="3"/>
  <c r="BG148" i="3" s="1"/>
  <c r="BE148" i="3"/>
  <c r="BA148" i="3"/>
  <c r="AW148" i="3"/>
  <c r="AZ148" i="3"/>
  <c r="AL148" i="3"/>
  <c r="AU148" i="3"/>
  <c r="AY148" i="3"/>
  <c r="X148" i="3"/>
  <c r="V148" i="3"/>
  <c r="AD148" i="3" s="1"/>
  <c r="P148" i="3"/>
  <c r="U148" i="3" s="1"/>
  <c r="Y148" i="3" s="1"/>
  <c r="M148" i="3"/>
  <c r="O148" i="3"/>
  <c r="N148" i="3"/>
  <c r="BI147" i="3"/>
  <c r="BG147" i="3" s="1"/>
  <c r="BA147" i="3"/>
  <c r="AZ147" i="3"/>
  <c r="AU147" i="3"/>
  <c r="AS147" i="3"/>
  <c r="AL147" i="3"/>
  <c r="AR147" i="3" s="1"/>
  <c r="AY147" i="3"/>
  <c r="V147" i="3"/>
  <c r="AD147" i="3" s="1"/>
  <c r="X147" i="3"/>
  <c r="N147" i="3"/>
  <c r="M147" i="3"/>
  <c r="O147" i="3" s="1"/>
  <c r="P147" i="3"/>
  <c r="U147" i="3" s="1"/>
  <c r="Y147" i="3" s="1"/>
  <c r="BI146" i="3"/>
  <c r="BH146" i="3"/>
  <c r="BG146" i="3"/>
  <c r="BA146" i="3"/>
  <c r="AU146" i="3"/>
  <c r="BE146" i="3"/>
  <c r="X146" i="3"/>
  <c r="V146" i="3"/>
  <c r="AD146" i="3" s="1"/>
  <c r="N146" i="3"/>
  <c r="BI145" i="3"/>
  <c r="BG145" i="3" s="1"/>
  <c r="BE145" i="3"/>
  <c r="BA145" i="3"/>
  <c r="AZ145" i="3"/>
  <c r="AU145" i="3"/>
  <c r="AS145" i="3"/>
  <c r="AL145" i="3"/>
  <c r="AY145" i="3"/>
  <c r="V145" i="3"/>
  <c r="AD145" i="3" s="1"/>
  <c r="O145" i="3"/>
  <c r="M145" i="3"/>
  <c r="N145" i="3"/>
  <c r="BI144" i="3"/>
  <c r="BG144" i="3" s="1"/>
  <c r="BH144" i="3"/>
  <c r="BI139" i="3" s="1"/>
  <c r="BG139" i="3" s="1"/>
  <c r="BA144" i="3"/>
  <c r="AZ144" i="3"/>
  <c r="AY144" i="3"/>
  <c r="X144" i="3"/>
  <c r="V144" i="3"/>
  <c r="N144" i="3"/>
  <c r="M144" i="3"/>
  <c r="P144" i="3"/>
  <c r="U144" i="3" s="1"/>
  <c r="Y144" i="3" s="1"/>
  <c r="BH143" i="3"/>
  <c r="AY143" i="3"/>
  <c r="M143" i="3"/>
  <c r="BH142" i="3"/>
  <c r="BI142" i="3" s="1"/>
  <c r="BG142" i="3" s="1"/>
  <c r="BA142" i="3"/>
  <c r="AZ142" i="3"/>
  <c r="AY142" i="3"/>
  <c r="AD142" i="3"/>
  <c r="X142" i="3"/>
  <c r="V142" i="3"/>
  <c r="P142" i="3"/>
  <c r="U142" i="3" s="1"/>
  <c r="Y142" i="3" s="1"/>
  <c r="N142" i="3"/>
  <c r="M142" i="3"/>
  <c r="O142" i="3" s="1"/>
  <c r="BI141" i="3"/>
  <c r="BH141" i="3"/>
  <c r="BG141" i="3"/>
  <c r="AY141" i="3"/>
  <c r="X141" i="3"/>
  <c r="M141" i="3"/>
  <c r="P141" i="3"/>
  <c r="U141" i="3" s="1"/>
  <c r="Y141" i="3" s="1"/>
  <c r="BH140" i="3"/>
  <c r="AZ140" i="3"/>
  <c r="AY140" i="3"/>
  <c r="X140" i="3"/>
  <c r="V140" i="3"/>
  <c r="P140" i="3"/>
  <c r="U140" i="3" s="1"/>
  <c r="Y140" i="3" s="1"/>
  <c r="M140" i="3"/>
  <c r="O140" i="3"/>
  <c r="N140" i="3"/>
  <c r="BH139" i="3"/>
  <c r="BA139" i="3"/>
  <c r="AY139" i="3"/>
  <c r="V139" i="3"/>
  <c r="U139" i="3"/>
  <c r="Y139" i="3" s="1"/>
  <c r="X139" i="3"/>
  <c r="N139" i="3"/>
  <c r="M139" i="3"/>
  <c r="O139" i="3" s="1"/>
  <c r="P139" i="3"/>
  <c r="BH138" i="3"/>
  <c r="BI138" i="3" s="1"/>
  <c r="BG138" i="3" s="1"/>
  <c r="BA138" i="3"/>
  <c r="AU138" i="3"/>
  <c r="BE138" i="3"/>
  <c r="X138" i="3"/>
  <c r="N138" i="3"/>
  <c r="BI137" i="3"/>
  <c r="BG137" i="3" s="1"/>
  <c r="BH137" i="3"/>
  <c r="BE137" i="3"/>
  <c r="BA137" i="3"/>
  <c r="AZ137" i="3"/>
  <c r="AU137" i="3"/>
  <c r="AS137" i="3"/>
  <c r="AL137" i="3"/>
  <c r="AY137" i="3"/>
  <c r="V137" i="3"/>
  <c r="AD137" i="3" s="1"/>
  <c r="O137" i="3"/>
  <c r="M137" i="3"/>
  <c r="N137" i="3"/>
  <c r="BI136" i="3"/>
  <c r="BG136" i="3" s="1"/>
  <c r="BH136" i="3"/>
  <c r="BE136" i="3"/>
  <c r="BA136" i="3"/>
  <c r="AZ136" i="3"/>
  <c r="AY136" i="3"/>
  <c r="X136" i="3"/>
  <c r="V136" i="3"/>
  <c r="AD136" i="3" s="1"/>
  <c r="N136" i="3"/>
  <c r="M136" i="3"/>
  <c r="P136" i="3"/>
  <c r="BI135" i="3"/>
  <c r="BH135" i="3"/>
  <c r="BG135" i="3"/>
  <c r="BE135" i="3"/>
  <c r="AW135" i="3"/>
  <c r="AU135" i="3"/>
  <c r="BA135" i="3"/>
  <c r="AZ135" i="3"/>
  <c r="AL135" i="3"/>
  <c r="AY135" i="3"/>
  <c r="M135" i="3"/>
  <c r="BI134" i="3"/>
  <c r="BG134" i="3" s="1"/>
  <c r="BH134" i="3"/>
  <c r="BA134" i="3"/>
  <c r="AZ134" i="3"/>
  <c r="AW134" i="3"/>
  <c r="AL134" i="3"/>
  <c r="AR134" i="3" s="1"/>
  <c r="AY134" i="3"/>
  <c r="X134" i="3"/>
  <c r="V134" i="3"/>
  <c r="AD134" i="3" s="1"/>
  <c r="P134" i="3"/>
  <c r="U134" i="3" s="1"/>
  <c r="Y134" i="3" s="1"/>
  <c r="N134" i="3"/>
  <c r="M134" i="3"/>
  <c r="BI133" i="3"/>
  <c r="BH133" i="3"/>
  <c r="BG133" i="3"/>
  <c r="AZ133" i="3"/>
  <c r="AU133" i="3"/>
  <c r="BE133" i="3"/>
  <c r="X133" i="3"/>
  <c r="O133" i="3"/>
  <c r="M133" i="3"/>
  <c r="P133" i="3"/>
  <c r="U133" i="3" s="1"/>
  <c r="Y133" i="3" s="1"/>
  <c r="BH132" i="3"/>
  <c r="BI132" i="3" s="1"/>
  <c r="BG132" i="3" s="1"/>
  <c r="BB132" i="3"/>
  <c r="AZ132" i="3"/>
  <c r="AD132" i="3"/>
  <c r="X132" i="3"/>
  <c r="V132" i="3"/>
  <c r="P132" i="3"/>
  <c r="U132" i="3" s="1"/>
  <c r="M132" i="3"/>
  <c r="N132" i="3"/>
  <c r="BI131" i="3"/>
  <c r="BG131" i="3" s="1"/>
  <c r="BH131" i="3"/>
  <c r="BA131" i="3"/>
  <c r="AY131" i="3"/>
  <c r="V131" i="3"/>
  <c r="X131" i="3"/>
  <c r="N131" i="3"/>
  <c r="M131" i="3"/>
  <c r="O131" i="3" s="1"/>
  <c r="P131" i="3"/>
  <c r="U131" i="3" s="1"/>
  <c r="Y131" i="3" s="1"/>
  <c r="BH130" i="3"/>
  <c r="BI130" i="3" s="1"/>
  <c r="BG130" i="3" s="1"/>
  <c r="BA130" i="3"/>
  <c r="X130" i="3"/>
  <c r="V130" i="3"/>
  <c r="N130" i="3"/>
  <c r="BH129" i="3"/>
  <c r="AY129" i="3"/>
  <c r="V129" i="3"/>
  <c r="M129" i="3"/>
  <c r="O129" i="3" s="1"/>
  <c r="N129" i="3"/>
  <c r="BH128" i="3"/>
  <c r="BI128" i="3" s="1"/>
  <c r="BG128" i="3" s="1"/>
  <c r="AZ128" i="3"/>
  <c r="AY128" i="3"/>
  <c r="X128" i="3"/>
  <c r="V128" i="3"/>
  <c r="N128" i="3"/>
  <c r="M128" i="3"/>
  <c r="P128" i="3"/>
  <c r="U128" i="3" s="1"/>
  <c r="Y128" i="3" s="1"/>
  <c r="BH127" i="3"/>
  <c r="AY127" i="3"/>
  <c r="M127" i="3"/>
  <c r="O127" i="3"/>
  <c r="BH126" i="3"/>
  <c r="BI126" i="3" s="1"/>
  <c r="BG126" i="3" s="1"/>
  <c r="BA126" i="3"/>
  <c r="AZ126" i="3"/>
  <c r="AY126" i="3"/>
  <c r="X126" i="3"/>
  <c r="V126" i="3"/>
  <c r="P126" i="3"/>
  <c r="U126" i="3" s="1"/>
  <c r="N126" i="3"/>
  <c r="M126" i="3"/>
  <c r="BI125" i="3"/>
  <c r="BG125" i="3" s="1"/>
  <c r="BH125" i="3"/>
  <c r="AY125" i="3"/>
  <c r="BA125" i="3"/>
  <c r="X125" i="3"/>
  <c r="M125" i="3"/>
  <c r="P125" i="3"/>
  <c r="U125" i="3" s="1"/>
  <c r="BH124" i="3"/>
  <c r="BI124" i="3" s="1"/>
  <c r="BG124" i="3" s="1"/>
  <c r="BE124" i="3"/>
  <c r="BA124" i="3"/>
  <c r="AU124" i="3"/>
  <c r="AY124" i="3"/>
  <c r="X124" i="3"/>
  <c r="P124" i="3"/>
  <c r="U124" i="3" s="1"/>
  <c r="M124" i="3"/>
  <c r="O124" i="3"/>
  <c r="BH123" i="3"/>
  <c r="BI123" i="3"/>
  <c r="BG123" i="3" s="1"/>
  <c r="BE123" i="3"/>
  <c r="BA123" i="3"/>
  <c r="AU123" i="3"/>
  <c r="AZ123" i="3"/>
  <c r="AS123" i="3"/>
  <c r="AL123" i="3"/>
  <c r="AW123" i="3" s="1"/>
  <c r="AY123" i="3"/>
  <c r="U123" i="3"/>
  <c r="Y123" i="3" s="1"/>
  <c r="X123" i="3"/>
  <c r="M123" i="3"/>
  <c r="O123" i="3" s="1"/>
  <c r="P123" i="3"/>
  <c r="BI122" i="3"/>
  <c r="BH122" i="3"/>
  <c r="BG122" i="3"/>
  <c r="BA122" i="3"/>
  <c r="AZ122" i="3"/>
  <c r="BE122" i="3"/>
  <c r="X122" i="3"/>
  <c r="V122" i="3"/>
  <c r="AD122" i="3" s="1"/>
  <c r="N122" i="3"/>
  <c r="M122" i="3"/>
  <c r="BI121" i="3"/>
  <c r="BG121" i="3"/>
  <c r="BE121" i="3"/>
  <c r="AZ121" i="3"/>
  <c r="AU121" i="3"/>
  <c r="BA121" i="3"/>
  <c r="AL121" i="3"/>
  <c r="AR121" i="3" s="1"/>
  <c r="AY121" i="3"/>
  <c r="O121" i="3"/>
  <c r="M121" i="3"/>
  <c r="BH120" i="3"/>
  <c r="BI120" i="3" s="1"/>
  <c r="BG120" i="3" s="1"/>
  <c r="BE120" i="3"/>
  <c r="BA120" i="3"/>
  <c r="AZ120" i="3"/>
  <c r="AL120" i="3"/>
  <c r="AR120" i="3" s="1"/>
  <c r="AY120" i="3"/>
  <c r="X120" i="3"/>
  <c r="V120" i="3"/>
  <c r="P120" i="3"/>
  <c r="U120" i="3" s="1"/>
  <c r="N120" i="3"/>
  <c r="M120" i="3"/>
  <c r="O120" i="3"/>
  <c r="BH119" i="3"/>
  <c r="BI115" i="3" s="1"/>
  <c r="BG115" i="3" s="1"/>
  <c r="BI119" i="3"/>
  <c r="BG119" i="3"/>
  <c r="AW119" i="3"/>
  <c r="AU119" i="3"/>
  <c r="AZ119" i="3"/>
  <c r="AL119" i="3"/>
  <c r="M119" i="3"/>
  <c r="O119" i="3"/>
  <c r="BI118" i="3"/>
  <c r="BH118" i="3"/>
  <c r="BG118" i="3"/>
  <c r="AW118" i="3"/>
  <c r="BA118" i="3"/>
  <c r="AZ118" i="3"/>
  <c r="AL118" i="3"/>
  <c r="AU118" i="3"/>
  <c r="AY118" i="3"/>
  <c r="AD118" i="3"/>
  <c r="X118" i="3"/>
  <c r="V118" i="3"/>
  <c r="P118" i="3"/>
  <c r="U118" i="3" s="1"/>
  <c r="Y118" i="3" s="1"/>
  <c r="N118" i="3"/>
  <c r="M118" i="3"/>
  <c r="BI117" i="3"/>
  <c r="BG117" i="3" s="1"/>
  <c r="BH117" i="3"/>
  <c r="BA117" i="3"/>
  <c r="AY117" i="3"/>
  <c r="U117" i="3"/>
  <c r="Y117" i="3" s="1"/>
  <c r="X117" i="3"/>
  <c r="M117" i="3"/>
  <c r="P117" i="3"/>
  <c r="BH116" i="3"/>
  <c r="AY116" i="3"/>
  <c r="X116" i="3"/>
  <c r="V116" i="3"/>
  <c r="M116" i="3"/>
  <c r="P116" i="3"/>
  <c r="U116" i="3" s="1"/>
  <c r="Y116" i="3" s="1"/>
  <c r="N116" i="3"/>
  <c r="BH115" i="3"/>
  <c r="AY115" i="3"/>
  <c r="V115" i="3"/>
  <c r="X115" i="3"/>
  <c r="M115" i="3"/>
  <c r="O115" i="3" s="1"/>
  <c r="P115" i="3"/>
  <c r="U115" i="3" s="1"/>
  <c r="Y115" i="3" s="1"/>
  <c r="BH114" i="3"/>
  <c r="BI114" i="3" s="1"/>
  <c r="BG114" i="3" s="1"/>
  <c r="BA114" i="3"/>
  <c r="AZ114" i="3"/>
  <c r="X114" i="3"/>
  <c r="N114" i="3"/>
  <c r="BH113" i="3"/>
  <c r="AY113" i="3"/>
  <c r="O113" i="3"/>
  <c r="M113" i="3"/>
  <c r="BH112" i="3"/>
  <c r="BI112" i="3" s="1"/>
  <c r="BG112" i="3" s="1"/>
  <c r="AZ112" i="3"/>
  <c r="AY112" i="3"/>
  <c r="X112" i="3"/>
  <c r="N112" i="3"/>
  <c r="M112" i="3"/>
  <c r="P112" i="3"/>
  <c r="BH111" i="3"/>
  <c r="M111" i="3"/>
  <c r="O111" i="3"/>
  <c r="BH110" i="3"/>
  <c r="BA110" i="3"/>
  <c r="AZ110" i="3"/>
  <c r="AY110" i="3"/>
  <c r="AD110" i="3"/>
  <c r="X110" i="3"/>
  <c r="V110" i="3"/>
  <c r="P110" i="3"/>
  <c r="U110" i="3" s="1"/>
  <c r="Y110" i="3" s="1"/>
  <c r="N110" i="3"/>
  <c r="M110" i="3"/>
  <c r="O110" i="3"/>
  <c r="BI109" i="3"/>
  <c r="BG109" i="3" s="1"/>
  <c r="BH109" i="3"/>
  <c r="BA109" i="3"/>
  <c r="AY109" i="3"/>
  <c r="U109" i="3"/>
  <c r="X109" i="3"/>
  <c r="M109" i="3"/>
  <c r="O109" i="3" s="1"/>
  <c r="P109" i="3"/>
  <c r="BH108" i="3"/>
  <c r="BI108" i="3" s="1"/>
  <c r="BG108" i="3" s="1"/>
  <c r="BE108" i="3"/>
  <c r="BA108" i="3"/>
  <c r="AZ108" i="3"/>
  <c r="AY108" i="3"/>
  <c r="M108" i="3"/>
  <c r="BH107" i="3"/>
  <c r="BI107" i="3"/>
  <c r="BG107" i="3"/>
  <c r="AW107" i="3"/>
  <c r="AU107" i="3"/>
  <c r="BA107" i="3"/>
  <c r="AZ107" i="3"/>
  <c r="AS107" i="3"/>
  <c r="AL107" i="3"/>
  <c r="BE107" i="3"/>
  <c r="AD107" i="3"/>
  <c r="V107" i="3"/>
  <c r="X107" i="3"/>
  <c r="M107" i="3"/>
  <c r="O107" i="3" s="1"/>
  <c r="BI106" i="3"/>
  <c r="BH106" i="3"/>
  <c r="BG106" i="3"/>
  <c r="AY106" i="3"/>
  <c r="BE106" i="3"/>
  <c r="AD106" i="3"/>
  <c r="X106" i="3"/>
  <c r="V106" i="3"/>
  <c r="P106" i="3"/>
  <c r="U106" i="3" s="1"/>
  <c r="Y106" i="3" s="1"/>
  <c r="N106" i="3"/>
  <c r="BI105" i="3"/>
  <c r="BG105" i="3" s="1"/>
  <c r="BH105" i="3"/>
  <c r="BE105" i="3"/>
  <c r="BA105" i="3"/>
  <c r="AZ105" i="3"/>
  <c r="AY105" i="3"/>
  <c r="AW105" i="3"/>
  <c r="AU105" i="3"/>
  <c r="AS105" i="3"/>
  <c r="AL105" i="3"/>
  <c r="AR105" i="3" s="1"/>
  <c r="X105" i="3"/>
  <c r="M105" i="3"/>
  <c r="O105" i="3" s="1"/>
  <c r="P105" i="3"/>
  <c r="U105" i="3" s="1"/>
  <c r="BI104" i="3"/>
  <c r="BG104" i="3" s="1"/>
  <c r="BE104" i="3"/>
  <c r="BA104" i="3"/>
  <c r="AZ104" i="3"/>
  <c r="AY104" i="3"/>
  <c r="AD104" i="3"/>
  <c r="X104" i="3"/>
  <c r="V104" i="3"/>
  <c r="N104" i="3"/>
  <c r="M104" i="3"/>
  <c r="P104" i="3"/>
  <c r="U104" i="3" s="1"/>
  <c r="Y104" i="3" s="1"/>
  <c r="BI103" i="3"/>
  <c r="BG103" i="3"/>
  <c r="BE103" i="3"/>
  <c r="AY103" i="3"/>
  <c r="AW103" i="3"/>
  <c r="AU103" i="3"/>
  <c r="AS103" i="3"/>
  <c r="AL103" i="3"/>
  <c r="O103" i="3"/>
  <c r="M103" i="3"/>
  <c r="BI102" i="3"/>
  <c r="BG102" i="3"/>
  <c r="AU102" i="3"/>
  <c r="BA102" i="3"/>
  <c r="AZ102" i="3"/>
  <c r="AL102" i="3"/>
  <c r="AR102" i="3" s="1"/>
  <c r="AY102" i="3"/>
  <c r="X102" i="3"/>
  <c r="V102" i="3"/>
  <c r="AD102" i="3" s="1"/>
  <c r="P102" i="3"/>
  <c r="U102" i="3" s="1"/>
  <c r="Y102" i="3" s="1"/>
  <c r="N102" i="3"/>
  <c r="BI101" i="3"/>
  <c r="BG101" i="3" s="1"/>
  <c r="BH101" i="3"/>
  <c r="BE101" i="3"/>
  <c r="AZ101" i="3"/>
  <c r="AY101" i="3"/>
  <c r="AW101" i="3"/>
  <c r="AU101" i="3"/>
  <c r="BA101" i="3"/>
  <c r="AL101" i="3"/>
  <c r="AR101" i="3" s="1"/>
  <c r="V101" i="3"/>
  <c r="AD101" i="3" s="1"/>
  <c r="M101" i="3"/>
  <c r="P101" i="3"/>
  <c r="BI100" i="3"/>
  <c r="BG100" i="3" s="1"/>
  <c r="BE100" i="3"/>
  <c r="BA100" i="3"/>
  <c r="AZ100" i="3"/>
  <c r="AY100" i="3"/>
  <c r="Y100" i="3"/>
  <c r="V100" i="3"/>
  <c r="AD100" i="3" s="1"/>
  <c r="X100" i="3"/>
  <c r="P100" i="3"/>
  <c r="U100" i="3" s="1"/>
  <c r="N100" i="3"/>
  <c r="M100" i="3"/>
  <c r="O100" i="3"/>
  <c r="BI99" i="3"/>
  <c r="BG99" i="3" s="1"/>
  <c r="BE99" i="3"/>
  <c r="BA99" i="3"/>
  <c r="AZ99" i="3"/>
  <c r="AY99" i="3"/>
  <c r="X99" i="3"/>
  <c r="O99" i="3"/>
  <c r="M99" i="3"/>
  <c r="P99" i="3"/>
  <c r="U99" i="3" s="1"/>
  <c r="Y99" i="3" s="1"/>
  <c r="BI98" i="3"/>
  <c r="BG98" i="3" s="1"/>
  <c r="BE98" i="3"/>
  <c r="BA98" i="3"/>
  <c r="AW98" i="3"/>
  <c r="AZ98" i="3"/>
  <c r="AL98" i="3"/>
  <c r="AU98" i="3"/>
  <c r="AY98" i="3"/>
  <c r="X98" i="3"/>
  <c r="V98" i="3"/>
  <c r="AD98" i="3" s="1"/>
  <c r="P98" i="3"/>
  <c r="U98" i="3" s="1"/>
  <c r="Y98" i="3" s="1"/>
  <c r="N98" i="3"/>
  <c r="M98" i="3"/>
  <c r="O98" i="3"/>
  <c r="BI97" i="3"/>
  <c r="BG97" i="3" s="1"/>
  <c r="BA97" i="3"/>
  <c r="AW97" i="3"/>
  <c r="AU97" i="3"/>
  <c r="AS97" i="3"/>
  <c r="AZ97" i="3"/>
  <c r="AL97" i="3"/>
  <c r="AY97" i="3"/>
  <c r="X97" i="3"/>
  <c r="M97" i="3"/>
  <c r="P97" i="3"/>
  <c r="U97" i="3" s="1"/>
  <c r="Y97" i="3" s="1"/>
  <c r="BI96" i="3"/>
  <c r="BH96" i="3"/>
  <c r="BG96" i="3"/>
  <c r="AU96" i="3"/>
  <c r="BA96" i="3"/>
  <c r="AL96" i="3"/>
  <c r="BE96" i="3"/>
  <c r="X96" i="3"/>
  <c r="V96" i="3"/>
  <c r="N96" i="3"/>
  <c r="M96" i="3"/>
  <c r="BI95" i="3"/>
  <c r="BG95" i="3" s="1"/>
  <c r="BH95" i="3"/>
  <c r="AY95" i="3"/>
  <c r="O95" i="3"/>
  <c r="M95" i="3"/>
  <c r="N95" i="3"/>
  <c r="BH94" i="3"/>
  <c r="AZ94" i="3"/>
  <c r="AY94" i="3"/>
  <c r="X94" i="3"/>
  <c r="M94" i="3"/>
  <c r="P94" i="3"/>
  <c r="BH93" i="3"/>
  <c r="AY93" i="3"/>
  <c r="M93" i="3"/>
  <c r="O93" i="3" s="1"/>
  <c r="BH92" i="3"/>
  <c r="BI92" i="3" s="1"/>
  <c r="BG92" i="3" s="1"/>
  <c r="AZ92" i="3"/>
  <c r="BA92" i="3"/>
  <c r="AY92" i="3"/>
  <c r="AD92" i="3"/>
  <c r="X92" i="3"/>
  <c r="V92" i="3"/>
  <c r="P92" i="3"/>
  <c r="U92" i="3" s="1"/>
  <c r="Y92" i="3" s="1"/>
  <c r="N92" i="3"/>
  <c r="M92" i="3"/>
  <c r="BH91" i="3"/>
  <c r="AY91" i="3"/>
  <c r="X91" i="3"/>
  <c r="M91" i="3"/>
  <c r="O91" i="3" s="1"/>
  <c r="P91" i="3"/>
  <c r="U91" i="3" s="1"/>
  <c r="Y91" i="3" s="1"/>
  <c r="BI90" i="3"/>
  <c r="BG90" i="3" s="1"/>
  <c r="BH90" i="3"/>
  <c r="AZ90" i="3"/>
  <c r="AY90" i="3"/>
  <c r="X90" i="3"/>
  <c r="V90" i="3"/>
  <c r="AD90" i="3" s="1"/>
  <c r="P90" i="3"/>
  <c r="U90" i="3" s="1"/>
  <c r="Y90" i="3" s="1"/>
  <c r="N90" i="3"/>
  <c r="M90" i="3"/>
  <c r="O90" i="3"/>
  <c r="BI89" i="3"/>
  <c r="BG89" i="3" s="1"/>
  <c r="BH89" i="3"/>
  <c r="BA89" i="3"/>
  <c r="AZ89" i="3"/>
  <c r="AY89" i="3"/>
  <c r="X89" i="3"/>
  <c r="M89" i="3"/>
  <c r="P89" i="3"/>
  <c r="U89" i="3" s="1"/>
  <c r="Y89" i="3" s="1"/>
  <c r="BH88" i="3"/>
  <c r="BA88" i="3"/>
  <c r="X88" i="3"/>
  <c r="V88" i="3"/>
  <c r="N88" i="3"/>
  <c r="BH87" i="3"/>
  <c r="AY87" i="3"/>
  <c r="V87" i="3"/>
  <c r="O87" i="3"/>
  <c r="M87" i="3"/>
  <c r="N87" i="3"/>
  <c r="BH86" i="3"/>
  <c r="AZ86" i="3"/>
  <c r="AY86" i="3"/>
  <c r="X86" i="3"/>
  <c r="M86" i="3"/>
  <c r="P86" i="3"/>
  <c r="BH85" i="3"/>
  <c r="AY85" i="3"/>
  <c r="M85" i="3"/>
  <c r="O85" i="3" s="1"/>
  <c r="BH84" i="3"/>
  <c r="BI84" i="3" s="1"/>
  <c r="BG84" i="3" s="1"/>
  <c r="AZ84" i="3"/>
  <c r="BA84" i="3"/>
  <c r="AY84" i="3"/>
  <c r="AD84" i="3"/>
  <c r="X84" i="3"/>
  <c r="V84" i="3"/>
  <c r="P84" i="3"/>
  <c r="U84" i="3" s="1"/>
  <c r="Y84" i="3" s="1"/>
  <c r="N84" i="3"/>
  <c r="M84" i="3"/>
  <c r="BI83" i="3"/>
  <c r="BH83" i="3"/>
  <c r="BG83" i="3"/>
  <c r="AZ83" i="3"/>
  <c r="AU83" i="3"/>
  <c r="BE83" i="3"/>
  <c r="X83" i="3"/>
  <c r="O83" i="3"/>
  <c r="M83" i="3"/>
  <c r="BH81" i="3"/>
  <c r="BI82" i="3"/>
  <c r="BG82" i="3" s="1"/>
  <c r="BE82" i="3"/>
  <c r="BA82" i="3"/>
  <c r="AW82" i="3"/>
  <c r="AZ82" i="3"/>
  <c r="AL82" i="3"/>
  <c r="AU82" i="3"/>
  <c r="AY82" i="3"/>
  <c r="X82" i="3"/>
  <c r="V82" i="3"/>
  <c r="AD82" i="3" s="1"/>
  <c r="P82" i="3"/>
  <c r="U82" i="3" s="1"/>
  <c r="Y82" i="3" s="1"/>
  <c r="N82" i="3"/>
  <c r="M82" i="3"/>
  <c r="O82" i="3"/>
  <c r="BI81" i="3"/>
  <c r="BG81" i="3" s="1"/>
  <c r="BA81" i="3"/>
  <c r="AU81" i="3"/>
  <c r="AS81" i="3"/>
  <c r="AZ81" i="3"/>
  <c r="AL81" i="3"/>
  <c r="AW81" i="3" s="1"/>
  <c r="AY81" i="3"/>
  <c r="X81" i="3"/>
  <c r="M81" i="3"/>
  <c r="O81" i="3"/>
  <c r="P81" i="3"/>
  <c r="U81" i="3" s="1"/>
  <c r="Y81" i="3" s="1"/>
  <c r="BI80" i="3"/>
  <c r="BG80" i="3"/>
  <c r="AU80" i="3"/>
  <c r="BA80" i="3"/>
  <c r="AL80" i="3"/>
  <c r="BE80" i="3"/>
  <c r="X80" i="3"/>
  <c r="V80" i="3"/>
  <c r="AD80" i="3" s="1"/>
  <c r="N80" i="3"/>
  <c r="BI79" i="3"/>
  <c r="BG79" i="3" s="1"/>
  <c r="BE79" i="3"/>
  <c r="BA79" i="3"/>
  <c r="AZ79" i="3"/>
  <c r="AU79" i="3"/>
  <c r="AS79" i="3"/>
  <c r="AL79" i="3"/>
  <c r="AY79" i="3"/>
  <c r="V79" i="3"/>
  <c r="O79" i="3"/>
  <c r="M79" i="3"/>
  <c r="N79" i="3"/>
  <c r="BH78" i="3"/>
  <c r="BI78" i="3" s="1"/>
  <c r="BG78" i="3" s="1"/>
  <c r="BE78" i="3"/>
  <c r="BA78" i="3"/>
  <c r="AZ78" i="3"/>
  <c r="AY78" i="3"/>
  <c r="X78" i="3"/>
  <c r="M78" i="3"/>
  <c r="BH73" i="3"/>
  <c r="BI77" i="3"/>
  <c r="BG77" i="3"/>
  <c r="BE77" i="3"/>
  <c r="AW77" i="3"/>
  <c r="AU77" i="3"/>
  <c r="BA77" i="3"/>
  <c r="AZ77" i="3"/>
  <c r="AL77" i="3"/>
  <c r="AY77" i="3"/>
  <c r="M77" i="3"/>
  <c r="O77" i="3" s="1"/>
  <c r="BI76" i="3"/>
  <c r="BH76" i="3"/>
  <c r="BG76" i="3"/>
  <c r="AZ76" i="3"/>
  <c r="AW76" i="3"/>
  <c r="BA76" i="3"/>
  <c r="AL76" i="3"/>
  <c r="AR76" i="3" s="1"/>
  <c r="AU76" i="3"/>
  <c r="AY76" i="3"/>
  <c r="AD76" i="3"/>
  <c r="X76" i="3"/>
  <c r="V76" i="3"/>
  <c r="P76" i="3"/>
  <c r="U76" i="3" s="1"/>
  <c r="Y76" i="3" s="1"/>
  <c r="N76" i="3"/>
  <c r="M76" i="3"/>
  <c r="BI75" i="3"/>
  <c r="BG75" i="3"/>
  <c r="AZ75" i="3"/>
  <c r="AY75" i="3"/>
  <c r="AU75" i="3"/>
  <c r="BE75" i="3"/>
  <c r="X75" i="3"/>
  <c r="M75" i="3"/>
  <c r="P75" i="3"/>
  <c r="U75" i="3" s="1"/>
  <c r="Y75" i="3" s="1"/>
  <c r="BI74" i="3"/>
  <c r="BG74" i="3" s="1"/>
  <c r="BE74" i="3"/>
  <c r="BA74" i="3"/>
  <c r="AW74" i="3"/>
  <c r="AS74" i="3"/>
  <c r="AZ74" i="3"/>
  <c r="AL74" i="3"/>
  <c r="AK74" i="3"/>
  <c r="AU74" i="3"/>
  <c r="AY74" i="3"/>
  <c r="X74" i="3"/>
  <c r="V74" i="3"/>
  <c r="P74" i="3"/>
  <c r="U74" i="3" s="1"/>
  <c r="Y74" i="3" s="1"/>
  <c r="N74" i="3"/>
  <c r="M74" i="3"/>
  <c r="O74" i="3"/>
  <c r="BI73" i="3"/>
  <c r="BG73" i="3" s="1"/>
  <c r="BA73" i="3"/>
  <c r="AU73" i="3"/>
  <c r="AS73" i="3"/>
  <c r="AZ73" i="3"/>
  <c r="AL73" i="3"/>
  <c r="AW73" i="3" s="1"/>
  <c r="AY73" i="3"/>
  <c r="V73" i="3"/>
  <c r="X73" i="3"/>
  <c r="M73" i="3"/>
  <c r="N73" i="3"/>
  <c r="P73" i="3"/>
  <c r="U73" i="3" s="1"/>
  <c r="Y73" i="3" s="1"/>
  <c r="BH72" i="3"/>
  <c r="BI72" i="3" s="1"/>
  <c r="BG72" i="3" s="1"/>
  <c r="BB72" i="3"/>
  <c r="BA72" i="3"/>
  <c r="AD72" i="3"/>
  <c r="X72" i="3"/>
  <c r="V72" i="3"/>
  <c r="N72" i="3"/>
  <c r="BH71" i="3"/>
  <c r="AY71" i="3"/>
  <c r="V71" i="3"/>
  <c r="O71" i="3"/>
  <c r="M71" i="3"/>
  <c r="N71" i="3"/>
  <c r="BH70" i="3"/>
  <c r="BI70" i="3" s="1"/>
  <c r="BG70" i="3" s="1"/>
  <c r="AZ70" i="3"/>
  <c r="AY70" i="3"/>
  <c r="X70" i="3"/>
  <c r="M70" i="3"/>
  <c r="O70" i="3"/>
  <c r="P70" i="3"/>
  <c r="U70" i="3" s="1"/>
  <c r="Y70" i="3" s="1"/>
  <c r="BI69" i="3"/>
  <c r="BH69" i="3"/>
  <c r="AY69" i="3"/>
  <c r="AA69" i="3"/>
  <c r="M69" i="3"/>
  <c r="O69" i="3" s="1"/>
  <c r="BH68" i="3"/>
  <c r="AZ68" i="3"/>
  <c r="BA68" i="3"/>
  <c r="AY68" i="3"/>
  <c r="AD68" i="3"/>
  <c r="X68" i="3"/>
  <c r="V68" i="3"/>
  <c r="P68" i="3"/>
  <c r="U68" i="3" s="1"/>
  <c r="Y68" i="3" s="1"/>
  <c r="N68" i="3"/>
  <c r="M68" i="3"/>
  <c r="BH67" i="3"/>
  <c r="AW67" i="3"/>
  <c r="AL67" i="3"/>
  <c r="AK67" i="3"/>
  <c r="AU67" i="3"/>
  <c r="X67" i="3"/>
  <c r="M67" i="3"/>
  <c r="P67" i="3"/>
  <c r="U67" i="3" s="1"/>
  <c r="BH66" i="3"/>
  <c r="AZ66" i="3"/>
  <c r="AY66" i="3"/>
  <c r="X66" i="3"/>
  <c r="V66" i="3"/>
  <c r="AD66" i="3" s="1"/>
  <c r="P66" i="3"/>
  <c r="U66" i="3" s="1"/>
  <c r="Y66" i="3" s="1"/>
  <c r="N66" i="3"/>
  <c r="M66" i="3"/>
  <c r="O66" i="3"/>
  <c r="BI65" i="3"/>
  <c r="BG65" i="3" s="1"/>
  <c r="BH65" i="3"/>
  <c r="BA65" i="3"/>
  <c r="AZ65" i="3"/>
  <c r="AY65" i="3"/>
  <c r="X65" i="3"/>
  <c r="M65" i="3"/>
  <c r="N65" i="3"/>
  <c r="O65" i="3"/>
  <c r="P65" i="3"/>
  <c r="U65" i="3" s="1"/>
  <c r="BH64" i="3"/>
  <c r="BI64" i="3" s="1"/>
  <c r="BG64" i="3" s="1"/>
  <c r="AU64" i="3"/>
  <c r="BA64" i="3"/>
  <c r="AL64" i="3"/>
  <c r="BE64" i="3"/>
  <c r="X64" i="3"/>
  <c r="N64" i="3"/>
  <c r="P64" i="3"/>
  <c r="U64" i="3" s="1"/>
  <c r="BI63" i="3"/>
  <c r="BG63" i="3" s="1"/>
  <c r="BH63" i="3"/>
  <c r="BE63" i="3"/>
  <c r="BA63" i="3"/>
  <c r="AZ63" i="3"/>
  <c r="AU63" i="3"/>
  <c r="AS63" i="3"/>
  <c r="AL63" i="3"/>
  <c r="AY63" i="3"/>
  <c r="V63" i="3"/>
  <c r="AD63" i="3" s="1"/>
  <c r="O63" i="3"/>
  <c r="M63" i="3"/>
  <c r="N63" i="3"/>
  <c r="BI62" i="3"/>
  <c r="BG62" i="3" s="1"/>
  <c r="BH62" i="3"/>
  <c r="BE62" i="3"/>
  <c r="BA62" i="3"/>
  <c r="AZ62" i="3"/>
  <c r="AY62" i="3"/>
  <c r="X62" i="3"/>
  <c r="M62" i="3"/>
  <c r="O62" i="3"/>
  <c r="BI61" i="3"/>
  <c r="BH61" i="3"/>
  <c r="BG61" i="3"/>
  <c r="BE61" i="3"/>
  <c r="AW61" i="3"/>
  <c r="AU61" i="3"/>
  <c r="BA61" i="3"/>
  <c r="AZ61" i="3"/>
  <c r="AL61" i="3"/>
  <c r="AY61" i="3"/>
  <c r="O61" i="3"/>
  <c r="M61" i="3"/>
  <c r="BI60" i="3"/>
  <c r="BH60" i="3"/>
  <c r="BG60" i="3"/>
  <c r="AZ60" i="3"/>
  <c r="BA60" i="3"/>
  <c r="AY60" i="3"/>
  <c r="AD60" i="3"/>
  <c r="X60" i="3"/>
  <c r="V60" i="3"/>
  <c r="P60" i="3"/>
  <c r="N60" i="3"/>
  <c r="BI59" i="3"/>
  <c r="BH59" i="3"/>
  <c r="BG59" i="3"/>
  <c r="AZ59" i="3"/>
  <c r="AY59" i="3"/>
  <c r="AU59" i="3"/>
  <c r="BE59" i="3"/>
  <c r="Y59" i="3"/>
  <c r="X59" i="3"/>
  <c r="V59" i="3"/>
  <c r="AD59" i="3" s="1"/>
  <c r="P59" i="3"/>
  <c r="U59" i="3" s="1"/>
  <c r="M59" i="3"/>
  <c r="BI58" i="3"/>
  <c r="BG58" i="3" s="1"/>
  <c r="BH58" i="3"/>
  <c r="BE58" i="3"/>
  <c r="BA58" i="3"/>
  <c r="AW58" i="3"/>
  <c r="AZ58" i="3"/>
  <c r="AL58" i="3"/>
  <c r="AU58" i="3"/>
  <c r="AY58" i="3"/>
  <c r="AD58" i="3"/>
  <c r="X58" i="3"/>
  <c r="V58" i="3"/>
  <c r="P58" i="3"/>
  <c r="U58" i="3" s="1"/>
  <c r="Y58" i="3" s="1"/>
  <c r="N58" i="3"/>
  <c r="M58" i="3"/>
  <c r="BI57" i="3"/>
  <c r="BG57" i="3" s="1"/>
  <c r="BH57" i="3"/>
  <c r="BA57" i="3"/>
  <c r="X57" i="3"/>
  <c r="M57" i="3"/>
  <c r="P57" i="3"/>
  <c r="U57" i="3" s="1"/>
  <c r="Y57" i="3" s="1"/>
  <c r="BH56" i="3"/>
  <c r="BI56" i="3" s="1"/>
  <c r="BG56" i="3" s="1"/>
  <c r="BA56" i="3"/>
  <c r="X56" i="3"/>
  <c r="V56" i="3"/>
  <c r="N56" i="3"/>
  <c r="P56" i="3"/>
  <c r="U56" i="3" s="1"/>
  <c r="Y56" i="3" s="1"/>
  <c r="BH55" i="3"/>
  <c r="BI55" i="3" s="1"/>
  <c r="BG55" i="3" s="1"/>
  <c r="AY55" i="3"/>
  <c r="BH54" i="3"/>
  <c r="AZ54" i="3"/>
  <c r="AY54" i="3"/>
  <c r="X54" i="3"/>
  <c r="N54" i="3"/>
  <c r="M54" i="3"/>
  <c r="O54" i="3"/>
  <c r="BH53" i="3"/>
  <c r="AY53" i="3"/>
  <c r="X53" i="3"/>
  <c r="M53" i="3"/>
  <c r="O53" i="3" s="1"/>
  <c r="N53" i="3"/>
  <c r="BH52" i="3"/>
  <c r="BI52" i="3" s="1"/>
  <c r="BG52" i="3"/>
  <c r="AZ52" i="3"/>
  <c r="AY52" i="3"/>
  <c r="X52" i="3"/>
  <c r="V52" i="3"/>
  <c r="P52" i="3"/>
  <c r="BI51" i="3"/>
  <c r="BH51" i="3"/>
  <c r="BG51" i="3"/>
  <c r="AZ51" i="3"/>
  <c r="AS51" i="3"/>
  <c r="BA51" i="3"/>
  <c r="AU51" i="3"/>
  <c r="BE51" i="3"/>
  <c r="X51" i="3"/>
  <c r="P51" i="3"/>
  <c r="U51" i="3" s="1"/>
  <c r="M51" i="3"/>
  <c r="BI50" i="3"/>
  <c r="BG50" i="3" s="1"/>
  <c r="BE50" i="3"/>
  <c r="BA50" i="3"/>
  <c r="AW50" i="3"/>
  <c r="AL50" i="3"/>
  <c r="AU50" i="3"/>
  <c r="AY50" i="3"/>
  <c r="X50" i="3"/>
  <c r="V50" i="3"/>
  <c r="AD50" i="3" s="1"/>
  <c r="AE50" i="3" s="1"/>
  <c r="P50" i="3"/>
  <c r="U50" i="3" s="1"/>
  <c r="Y50" i="3" s="1"/>
  <c r="N50" i="3"/>
  <c r="M50" i="3"/>
  <c r="BI49" i="3"/>
  <c r="BG49" i="3"/>
  <c r="AW49" i="3"/>
  <c r="AU49" i="3"/>
  <c r="AS49" i="3"/>
  <c r="AL49" i="3"/>
  <c r="BE49" i="3"/>
  <c r="X49" i="3"/>
  <c r="M49" i="3"/>
  <c r="O49" i="3" s="1"/>
  <c r="BI48" i="3"/>
  <c r="BG48" i="3"/>
  <c r="AW48" i="3"/>
  <c r="BA48" i="3"/>
  <c r="AZ48" i="3"/>
  <c r="AL48" i="3"/>
  <c r="BE48" i="3"/>
  <c r="X48" i="3"/>
  <c r="V48" i="3"/>
  <c r="AD48" i="3" s="1"/>
  <c r="N48" i="3"/>
  <c r="P48" i="3"/>
  <c r="U48" i="3" s="1"/>
  <c r="Y48" i="3" s="1"/>
  <c r="BI47" i="3"/>
  <c r="BG47" i="3" s="1"/>
  <c r="BE47" i="3"/>
  <c r="BA47" i="3"/>
  <c r="AZ47" i="3"/>
  <c r="AW47" i="3"/>
  <c r="AR47" i="3"/>
  <c r="AL47" i="3"/>
  <c r="AY47" i="3"/>
  <c r="X47" i="3"/>
  <c r="V47" i="3"/>
  <c r="AD47" i="3" s="1"/>
  <c r="P47" i="3"/>
  <c r="U47" i="3" s="1"/>
  <c r="Y47" i="3" s="1"/>
  <c r="M47" i="3"/>
  <c r="O47" i="3" s="1"/>
  <c r="BI46" i="3"/>
  <c r="BG46" i="3" s="1"/>
  <c r="BH46" i="3"/>
  <c r="BE46" i="3"/>
  <c r="BA46" i="3"/>
  <c r="AW46" i="3"/>
  <c r="AR46" i="3"/>
  <c r="AZ46" i="3"/>
  <c r="AL46" i="3"/>
  <c r="AY46" i="3"/>
  <c r="X46" i="3"/>
  <c r="V46" i="3"/>
  <c r="AD46" i="3" s="1"/>
  <c r="AE46" i="3" s="1"/>
  <c r="P46" i="3"/>
  <c r="U46" i="3" s="1"/>
  <c r="Y46" i="3" s="1"/>
  <c r="N46" i="3"/>
  <c r="M46" i="3"/>
  <c r="BI45" i="3"/>
  <c r="BG45" i="3"/>
  <c r="AW45" i="3"/>
  <c r="AU45" i="3"/>
  <c r="AS45" i="3"/>
  <c r="AL45" i="3"/>
  <c r="BE45" i="3"/>
  <c r="U45" i="3"/>
  <c r="Y45" i="3" s="1"/>
  <c r="X45" i="3"/>
  <c r="M45" i="3"/>
  <c r="O45" i="3" s="1"/>
  <c r="P45" i="3"/>
  <c r="BI44" i="3"/>
  <c r="BH44" i="3"/>
  <c r="BG44" i="3"/>
  <c r="AY44" i="3"/>
  <c r="BE44" i="3"/>
  <c r="X44" i="3"/>
  <c r="V44" i="3"/>
  <c r="AD44" i="3" s="1"/>
  <c r="AE44" i="3" s="1"/>
  <c r="P44" i="3"/>
  <c r="M44" i="3"/>
  <c r="O44" i="3"/>
  <c r="BH43" i="3"/>
  <c r="AY43" i="3"/>
  <c r="X43" i="3"/>
  <c r="V43" i="3"/>
  <c r="AD43" i="3" s="1"/>
  <c r="P43" i="3"/>
  <c r="U43" i="3" s="1"/>
  <c r="Y43" i="3" s="1"/>
  <c r="M43" i="3"/>
  <c r="O43" i="3" s="1"/>
  <c r="BH42" i="3"/>
  <c r="BA42" i="3"/>
  <c r="AZ42" i="3"/>
  <c r="AY42" i="3"/>
  <c r="X42" i="3"/>
  <c r="V42" i="3"/>
  <c r="N42" i="3"/>
  <c r="M42" i="3"/>
  <c r="O42" i="3"/>
  <c r="P42" i="3"/>
  <c r="U42" i="3" s="1"/>
  <c r="Y42" i="3" s="1"/>
  <c r="BH41" i="3"/>
  <c r="BA41" i="3"/>
  <c r="V41" i="3"/>
  <c r="AD41" i="3" s="1"/>
  <c r="AE41" i="3" s="1"/>
  <c r="X41" i="3"/>
  <c r="N41" i="3"/>
  <c r="M41" i="3"/>
  <c r="P41" i="3"/>
  <c r="U41" i="3" s="1"/>
  <c r="Y41" i="3" s="1"/>
  <c r="BH40" i="3"/>
  <c r="BA40" i="3"/>
  <c r="AZ40" i="3"/>
  <c r="X40" i="3"/>
  <c r="V40" i="3"/>
  <c r="P40" i="3"/>
  <c r="U40" i="3" s="1"/>
  <c r="Y40" i="3" s="1"/>
  <c r="N40" i="3"/>
  <c r="BI39" i="3"/>
  <c r="BH39" i="3"/>
  <c r="BG39" i="3"/>
  <c r="AZ39" i="3"/>
  <c r="BA39" i="3"/>
  <c r="AY39" i="3"/>
  <c r="X39" i="3"/>
  <c r="V39" i="3"/>
  <c r="P39" i="3"/>
  <c r="U39" i="3" s="1"/>
  <c r="Y39" i="3" s="1"/>
  <c r="M39" i="3"/>
  <c r="N39" i="3"/>
  <c r="BH38" i="3"/>
  <c r="AZ38" i="3"/>
  <c r="AY38" i="3"/>
  <c r="X38" i="3"/>
  <c r="U38" i="3"/>
  <c r="Y38" i="3" s="1"/>
  <c r="V38" i="3"/>
  <c r="P38" i="3"/>
  <c r="M38" i="3"/>
  <c r="O38" i="3"/>
  <c r="N38" i="3"/>
  <c r="BI37" i="3"/>
  <c r="BG37" i="3" s="1"/>
  <c r="BH37" i="3"/>
  <c r="AZ37" i="3"/>
  <c r="AY37" i="3"/>
  <c r="V37" i="3"/>
  <c r="X37" i="3"/>
  <c r="N37" i="3"/>
  <c r="M37" i="3"/>
  <c r="O37" i="3"/>
  <c r="P37" i="3"/>
  <c r="U37" i="3" s="1"/>
  <c r="Y37" i="3" s="1"/>
  <c r="BH36" i="3"/>
  <c r="BI36" i="3" s="1"/>
  <c r="BG36" i="3" s="1"/>
  <c r="AU36" i="3"/>
  <c r="BA36" i="3"/>
  <c r="AZ36" i="3"/>
  <c r="AL36" i="3"/>
  <c r="AW36" i="3" s="1"/>
  <c r="AY36" i="3"/>
  <c r="M36" i="3"/>
  <c r="O36" i="3" s="1"/>
  <c r="N36" i="3"/>
  <c r="BI35" i="3"/>
  <c r="BH35" i="3"/>
  <c r="BG35" i="3"/>
  <c r="BE35" i="3"/>
  <c r="AZ35" i="3"/>
  <c r="BA35" i="3"/>
  <c r="AU35" i="3"/>
  <c r="AY35" i="3"/>
  <c r="X35" i="3"/>
  <c r="M35" i="3"/>
  <c r="P35" i="3"/>
  <c r="U35" i="3" s="1"/>
  <c r="Y35" i="3" s="1"/>
  <c r="BI34" i="3"/>
  <c r="BG34" i="3" s="1"/>
  <c r="BH34" i="3"/>
  <c r="BE34" i="3"/>
  <c r="BA34" i="3"/>
  <c r="AZ34" i="3"/>
  <c r="AU34" i="3"/>
  <c r="AY34" i="3"/>
  <c r="X34" i="3"/>
  <c r="M34" i="3"/>
  <c r="O34" i="3"/>
  <c r="P34" i="3"/>
  <c r="U34" i="3" s="1"/>
  <c r="Y34" i="3" s="1"/>
  <c r="BI33" i="3"/>
  <c r="BG33" i="3"/>
  <c r="BE33" i="3"/>
  <c r="AU33" i="3"/>
  <c r="BA33" i="3"/>
  <c r="AZ33" i="3"/>
  <c r="AL33" i="3"/>
  <c r="AW33" i="3" s="1"/>
  <c r="AY33" i="3"/>
  <c r="V33" i="3"/>
  <c r="AD33" i="3" s="1"/>
  <c r="AE33" i="3" s="1"/>
  <c r="X33" i="3"/>
  <c r="N33" i="3"/>
  <c r="M33" i="3"/>
  <c r="P33" i="3"/>
  <c r="U33" i="3" s="1"/>
  <c r="Y33" i="3" s="1"/>
  <c r="BI32" i="3"/>
  <c r="BH32" i="3"/>
  <c r="BG32" i="3"/>
  <c r="AW32" i="3"/>
  <c r="AU32" i="3"/>
  <c r="BA32" i="3"/>
  <c r="AZ32" i="3"/>
  <c r="AL32" i="3"/>
  <c r="BE32" i="3"/>
  <c r="X32" i="3"/>
  <c r="V32" i="3"/>
  <c r="AD32" i="3" s="1"/>
  <c r="AE32" i="3" s="1"/>
  <c r="P32" i="3"/>
  <c r="U32" i="3" s="1"/>
  <c r="Y32" i="3" s="1"/>
  <c r="N32" i="3"/>
  <c r="BI31" i="3"/>
  <c r="BH31" i="3"/>
  <c r="BG31" i="3"/>
  <c r="AZ31" i="3"/>
  <c r="BA31" i="3"/>
  <c r="AU31" i="3"/>
  <c r="AY31" i="3"/>
  <c r="X31" i="3"/>
  <c r="V31" i="3"/>
  <c r="P31" i="3"/>
  <c r="U31" i="3" s="1"/>
  <c r="Y31" i="3" s="1"/>
  <c r="M31" i="3"/>
  <c r="O31" i="3"/>
  <c r="N31" i="3"/>
  <c r="BI30" i="3"/>
  <c r="BG30" i="3" s="1"/>
  <c r="BH30" i="3"/>
  <c r="AY30" i="3"/>
  <c r="X30" i="3"/>
  <c r="U30" i="3"/>
  <c r="Y30" i="3" s="1"/>
  <c r="V30" i="3"/>
  <c r="P30" i="3"/>
  <c r="M30" i="3"/>
  <c r="O30" i="3"/>
  <c r="N30" i="3"/>
  <c r="BH29" i="3"/>
  <c r="AZ29" i="3"/>
  <c r="AY29" i="3"/>
  <c r="V29" i="3"/>
  <c r="X29" i="3"/>
  <c r="N29" i="3"/>
  <c r="M29" i="3"/>
  <c r="O29" i="3"/>
  <c r="P29" i="3"/>
  <c r="U29" i="3" s="1"/>
  <c r="Y29" i="3" s="1"/>
  <c r="BH28" i="3"/>
  <c r="BA28" i="3"/>
  <c r="AZ28" i="3"/>
  <c r="AY28" i="3"/>
  <c r="V28" i="3"/>
  <c r="M28" i="3"/>
  <c r="O28" i="3" s="1"/>
  <c r="N28" i="3"/>
  <c r="BH27" i="3"/>
  <c r="BI27" i="3" s="1"/>
  <c r="BG27" i="3" s="1"/>
  <c r="AY27" i="3"/>
  <c r="X27" i="3"/>
  <c r="V27" i="3"/>
  <c r="P27" i="3"/>
  <c r="U27" i="3" s="1"/>
  <c r="Y27" i="3" s="1"/>
  <c r="O27" i="3"/>
  <c r="M27" i="3"/>
  <c r="N27" i="3"/>
  <c r="BH26" i="3"/>
  <c r="BI26" i="3" s="1"/>
  <c r="BG26" i="3" s="1"/>
  <c r="AY26" i="3"/>
  <c r="X26" i="3"/>
  <c r="M26" i="3"/>
  <c r="O26" i="3"/>
  <c r="P26" i="3"/>
  <c r="U26" i="3" s="1"/>
  <c r="Y26" i="3" s="1"/>
  <c r="BI25" i="3"/>
  <c r="BH25" i="3"/>
  <c r="BG25" i="3"/>
  <c r="BE25" i="3"/>
  <c r="AU25" i="3"/>
  <c r="BA25" i="3"/>
  <c r="AZ25" i="3"/>
  <c r="AL25" i="3"/>
  <c r="AW25" i="3" s="1"/>
  <c r="AY25" i="3"/>
  <c r="X25" i="3"/>
  <c r="N25" i="3"/>
  <c r="M25" i="3"/>
  <c r="BH22" i="3"/>
  <c r="BI24" i="3"/>
  <c r="BG24" i="3"/>
  <c r="AW24" i="3"/>
  <c r="AU24" i="3"/>
  <c r="BA24" i="3"/>
  <c r="AZ24" i="3"/>
  <c r="AL24" i="3"/>
  <c r="X24" i="3"/>
  <c r="V24" i="3"/>
  <c r="AD24" i="3" s="1"/>
  <c r="AE24" i="3" s="1"/>
  <c r="P24" i="3"/>
  <c r="U24" i="3" s="1"/>
  <c r="Y24" i="3" s="1"/>
  <c r="BI23" i="3"/>
  <c r="BG23" i="3"/>
  <c r="AZ23" i="3"/>
  <c r="BA23" i="3"/>
  <c r="AN12" i="3"/>
  <c r="AU23" i="3"/>
  <c r="AY23" i="3"/>
  <c r="X23" i="3"/>
  <c r="V23" i="3"/>
  <c r="AD23" i="3" s="1"/>
  <c r="AE23" i="3" s="1"/>
  <c r="P23" i="3"/>
  <c r="U23" i="3" s="1"/>
  <c r="Y23" i="3" s="1"/>
  <c r="M23" i="3"/>
  <c r="N23" i="3"/>
  <c r="BI22" i="3"/>
  <c r="BG22" i="3" s="1"/>
  <c r="BE22" i="3"/>
  <c r="BA22" i="3"/>
  <c r="AW22" i="3"/>
  <c r="AU22" i="3"/>
  <c r="AS22" i="3"/>
  <c r="AZ22" i="3"/>
  <c r="AL22" i="3"/>
  <c r="AY22" i="3"/>
  <c r="X22" i="3"/>
  <c r="U22" i="3"/>
  <c r="Y22" i="3" s="1"/>
  <c r="V22" i="3"/>
  <c r="AD22" i="3" s="1"/>
  <c r="AE22" i="3" s="1"/>
  <c r="P22" i="3"/>
  <c r="M22" i="3"/>
  <c r="O22" i="3"/>
  <c r="N22" i="3"/>
  <c r="BI21" i="3"/>
  <c r="BG21" i="3" s="1"/>
  <c r="BE21" i="3"/>
  <c r="BA21" i="3"/>
  <c r="AU21" i="3"/>
  <c r="AS21" i="3"/>
  <c r="AZ21" i="3"/>
  <c r="AL21" i="3"/>
  <c r="AW21" i="3" s="1"/>
  <c r="AY21" i="3"/>
  <c r="V21" i="3"/>
  <c r="R5" i="3"/>
  <c r="X21" i="3"/>
  <c r="N21" i="3"/>
  <c r="M21" i="3"/>
  <c r="P21" i="3"/>
  <c r="U21" i="3" s="1"/>
  <c r="Y21" i="3" s="1"/>
  <c r="BH20" i="3"/>
  <c r="AZ20" i="3"/>
  <c r="AY20" i="3"/>
  <c r="V20" i="3"/>
  <c r="M20" i="3"/>
  <c r="O20" i="3" s="1"/>
  <c r="N20" i="3"/>
  <c r="BH19" i="3"/>
  <c r="AY19" i="3"/>
  <c r="T5" i="3"/>
  <c r="X19" i="3"/>
  <c r="M19" i="3"/>
  <c r="P19" i="3"/>
  <c r="U19" i="3" s="1"/>
  <c r="Y19" i="3" s="1"/>
  <c r="BH18" i="3"/>
  <c r="AO4" i="3"/>
  <c r="AY18" i="3"/>
  <c r="X18" i="3"/>
  <c r="M18" i="3"/>
  <c r="P18" i="3"/>
  <c r="U18" i="3" s="1"/>
  <c r="Y18" i="3" s="1"/>
  <c r="BH17" i="3"/>
  <c r="AY17" i="3"/>
  <c r="AD17" i="3"/>
  <c r="V17" i="3"/>
  <c r="X17" i="3"/>
  <c r="N17" i="3"/>
  <c r="P17" i="3"/>
  <c r="F16" i="3"/>
  <c r="G16" i="3" s="1"/>
  <c r="H16" i="3" s="1"/>
  <c r="I16" i="3" s="1"/>
  <c r="J16" i="3" s="1"/>
  <c r="K16" i="3" s="1"/>
  <c r="L16" i="3" s="1"/>
  <c r="M16" i="3" s="1"/>
  <c r="N16" i="3" s="1"/>
  <c r="O16" i="3" s="1"/>
  <c r="P16" i="3" s="1"/>
  <c r="Q16" i="3" s="1"/>
  <c r="R16" i="3" s="1"/>
  <c r="S16" i="3" s="1"/>
  <c r="T16" i="3" s="1"/>
  <c r="U16" i="3" s="1"/>
  <c r="V16" i="3" s="1"/>
  <c r="W16" i="3" s="1"/>
  <c r="X16" i="3" s="1"/>
  <c r="Y16" i="3" s="1"/>
  <c r="Z16" i="3" s="1"/>
  <c r="AA16" i="3" s="1"/>
  <c r="AB16" i="3" s="1"/>
  <c r="AC16" i="3" s="1"/>
  <c r="AD16" i="3" s="1"/>
  <c r="AE16" i="3" s="1"/>
  <c r="AF16" i="3" s="1"/>
  <c r="AG16" i="3" s="1"/>
  <c r="AH16" i="3" s="1"/>
  <c r="AI16" i="3" s="1"/>
  <c r="AJ16" i="3" s="1"/>
  <c r="AK16" i="3" s="1"/>
  <c r="AL16" i="3" s="1"/>
  <c r="AM16" i="3" s="1"/>
  <c r="AN16" i="3" s="1"/>
  <c r="AO16" i="3" s="1"/>
  <c r="AP16" i="3" s="1"/>
  <c r="AQ16" i="3" s="1"/>
  <c r="AR16" i="3" s="1"/>
  <c r="AS16" i="3" s="1"/>
  <c r="AT16" i="3" s="1"/>
  <c r="AU16" i="3" s="1"/>
  <c r="AV16" i="3" s="1"/>
  <c r="AW16" i="3" s="1"/>
  <c r="AX16" i="3" s="1"/>
  <c r="AY16" i="3" s="1"/>
  <c r="AZ16" i="3" s="1"/>
  <c r="BA16" i="3" s="1"/>
  <c r="BB16" i="3" s="1"/>
  <c r="BC16" i="3" s="1"/>
  <c r="BD16" i="3" s="1"/>
  <c r="BE16" i="3" s="1"/>
  <c r="BG16" i="3" s="1"/>
  <c r="BH16" i="3" s="1"/>
  <c r="BI16" i="3" s="1"/>
  <c r="BD15" i="3"/>
  <c r="AV15" i="3"/>
  <c r="AU15" i="3"/>
  <c r="BA15" i="3"/>
  <c r="AZ15" i="3"/>
  <c r="AH15" i="3"/>
  <c r="AK15" i="3" s="1"/>
  <c r="X15" i="3"/>
  <c r="V15" i="3"/>
  <c r="P15" i="3"/>
  <c r="U15" i="3" s="1"/>
  <c r="BG15" i="3"/>
  <c r="O15" i="3"/>
  <c r="N15" i="3"/>
  <c r="D14" i="3"/>
  <c r="E14" i="3" s="1"/>
  <c r="F14" i="3" s="1"/>
  <c r="G14" i="3" s="1"/>
  <c r="H14" i="3" s="1"/>
  <c r="I14" i="3" s="1"/>
  <c r="J14" i="3" s="1"/>
  <c r="K14" i="3" s="1"/>
  <c r="L14" i="3" s="1"/>
  <c r="M14" i="3" s="1"/>
  <c r="N14" i="3" s="1"/>
  <c r="O14" i="3" s="1"/>
  <c r="P14" i="3" s="1"/>
  <c r="Q14" i="3" s="1"/>
  <c r="R14" i="3" s="1"/>
  <c r="S14" i="3" s="1"/>
  <c r="T14" i="3" s="1"/>
  <c r="U14" i="3" s="1"/>
  <c r="V14" i="3" s="1"/>
  <c r="W14" i="3" s="1"/>
  <c r="X14" i="3" s="1"/>
  <c r="Y14" i="3" s="1"/>
  <c r="Z14" i="3" s="1"/>
  <c r="AA14" i="3" s="1"/>
  <c r="AB14" i="3" s="1"/>
  <c r="AC14" i="3" s="1"/>
  <c r="AD14" i="3" s="1"/>
  <c r="AE14" i="3" s="1"/>
  <c r="AF14" i="3" s="1"/>
  <c r="AG14" i="3" s="1"/>
  <c r="AH14" i="3" s="1"/>
  <c r="AI14" i="3" s="1"/>
  <c r="AJ14" i="3" s="1"/>
  <c r="AK14" i="3" s="1"/>
  <c r="AL14" i="3" s="1"/>
  <c r="AM14" i="3" s="1"/>
  <c r="AN14" i="3" s="1"/>
  <c r="AO14" i="3" s="1"/>
  <c r="AP14" i="3" s="1"/>
  <c r="AQ14" i="3" s="1"/>
  <c r="AR14" i="3" s="1"/>
  <c r="AS14" i="3" s="1"/>
  <c r="AT14" i="3" s="1"/>
  <c r="AU14" i="3" s="1"/>
  <c r="AV14" i="3" s="1"/>
  <c r="AW14" i="3" s="1"/>
  <c r="AX14" i="3" s="1"/>
  <c r="AY14" i="3" s="1"/>
  <c r="AZ14" i="3" s="1"/>
  <c r="BA14" i="3" s="1"/>
  <c r="BB14" i="3" s="1"/>
  <c r="BC14" i="3" s="1"/>
  <c r="BD14" i="3" s="1"/>
  <c r="BE14" i="3" s="1"/>
  <c r="BG14" i="3" s="1"/>
  <c r="BH14" i="3" s="1"/>
  <c r="BI14" i="3" s="1"/>
  <c r="C14" i="3"/>
  <c r="B14" i="3"/>
  <c r="BD13" i="3"/>
  <c r="BA13" i="3"/>
  <c r="AZ13" i="3"/>
  <c r="AY13" i="3"/>
  <c r="AQ13" i="3"/>
  <c r="AP13" i="3"/>
  <c r="AJ13" i="3"/>
  <c r="AI13" i="3"/>
  <c r="AH13" i="3"/>
  <c r="AG13" i="3"/>
  <c r="H13" i="3"/>
  <c r="AJ11" i="3"/>
  <c r="Q11" i="3"/>
  <c r="P11" i="3"/>
  <c r="O11" i="3"/>
  <c r="N11" i="3"/>
  <c r="J11" i="3"/>
  <c r="AQ8" i="3"/>
  <c r="AP8" i="3"/>
  <c r="V8" i="3"/>
  <c r="U8" i="3"/>
  <c r="AW7" i="3"/>
  <c r="AV7" i="3"/>
  <c r="AU7" i="3"/>
  <c r="AT7" i="3"/>
  <c r="AN7" i="3"/>
  <c r="AM7" i="3"/>
  <c r="AL7" i="3"/>
  <c r="AK7" i="3"/>
  <c r="AI7" i="3"/>
  <c r="AH7" i="3"/>
  <c r="AG7" i="3"/>
  <c r="AF7" i="3"/>
  <c r="AE7" i="3"/>
  <c r="W7" i="3"/>
  <c r="R7" i="3"/>
  <c r="AL4" i="3"/>
  <c r="AI4" i="3"/>
  <c r="AH4" i="3"/>
  <c r="S99" i="3"/>
  <c r="X3" i="3"/>
  <c r="Z2" i="3"/>
  <c r="Z3" i="3" s="1"/>
  <c r="Z6" i="3" s="1"/>
  <c r="Z12" i="3" s="1"/>
  <c r="AA32" i="3" l="1"/>
  <c r="AB32" i="3" s="1"/>
  <c r="AC32" i="3"/>
  <c r="BA37" i="3"/>
  <c r="V64" i="3"/>
  <c r="AD64" i="3" s="1"/>
  <c r="AE64" i="3" s="1"/>
  <c r="BB22" i="3"/>
  <c r="BC22" i="3" s="1"/>
  <c r="O23" i="3"/>
  <c r="O25" i="3"/>
  <c r="AD31" i="3"/>
  <c r="AE31" i="3" s="1"/>
  <c r="O35" i="3"/>
  <c r="O39" i="3"/>
  <c r="O41" i="3"/>
  <c r="AD42" i="3"/>
  <c r="AE42" i="3" s="1"/>
  <c r="BC46" i="3"/>
  <c r="BB46" i="3"/>
  <c r="BB50" i="3"/>
  <c r="BC50" i="3" s="1"/>
  <c r="AD20" i="3"/>
  <c r="AE20" i="3" s="1"/>
  <c r="AD28" i="3"/>
  <c r="AE28" i="3" s="1"/>
  <c r="AD38" i="3"/>
  <c r="AE38" i="3" s="1"/>
  <c r="BI18" i="3"/>
  <c r="BG18" i="3" s="1"/>
  <c r="AC31" i="3"/>
  <c r="AA31" i="3"/>
  <c r="AB31" i="3" s="1"/>
  <c r="BA20" i="3"/>
  <c r="O18" i="3"/>
  <c r="BA19" i="3"/>
  <c r="BA26" i="3"/>
  <c r="AD27" i="3"/>
  <c r="AE27" i="3" s="1"/>
  <c r="BA27" i="3"/>
  <c r="BB32" i="3"/>
  <c r="BC32" i="3" s="1"/>
  <c r="BA38" i="3"/>
  <c r="AC41" i="3"/>
  <c r="AA41" i="3"/>
  <c r="AB41" i="3" s="1"/>
  <c r="AA30" i="3"/>
  <c r="AB30" i="3" s="1"/>
  <c r="AC30" i="3"/>
  <c r="BI20" i="3"/>
  <c r="BG20" i="3" s="1"/>
  <c r="BB23" i="3"/>
  <c r="BC23" i="3" s="1"/>
  <c r="BA29" i="3"/>
  <c r="AD39" i="3"/>
  <c r="AE39" i="3" s="1"/>
  <c r="BA17" i="3"/>
  <c r="BB41" i="3"/>
  <c r="BC41" i="3" s="1"/>
  <c r="BD41" i="3" s="1"/>
  <c r="AH41" i="3"/>
  <c r="AK41" i="3" s="1"/>
  <c r="AC43" i="3"/>
  <c r="AB43" i="3"/>
  <c r="AA43" i="3"/>
  <c r="BB33" i="3"/>
  <c r="BC33" i="3"/>
  <c r="Y65" i="3"/>
  <c r="V65" i="3"/>
  <c r="AD65" i="3" s="1"/>
  <c r="AE65" i="3" s="1"/>
  <c r="BA30" i="3"/>
  <c r="AC48" i="3"/>
  <c r="AA48" i="3"/>
  <c r="AB48" i="3" s="1"/>
  <c r="U17" i="3"/>
  <c r="AC37" i="3"/>
  <c r="AA37" i="3"/>
  <c r="AB37" i="3" s="1"/>
  <c r="AT15" i="3"/>
  <c r="AW15" i="3" s="1"/>
  <c r="Y15" i="3"/>
  <c r="BC24" i="3"/>
  <c r="BB24" i="3"/>
  <c r="AD30" i="3"/>
  <c r="AE30" i="3" s="1"/>
  <c r="O33" i="3"/>
  <c r="BC44" i="3"/>
  <c r="BB44" i="3"/>
  <c r="AR44" i="3"/>
  <c r="O55" i="3"/>
  <c r="S32" i="3"/>
  <c r="BA49" i="3"/>
  <c r="X93" i="3"/>
  <c r="V93" i="3"/>
  <c r="AZ155" i="3"/>
  <c r="AO5" i="3"/>
  <c r="BE15" i="3"/>
  <c r="AE17" i="3"/>
  <c r="P20" i="3"/>
  <c r="U20" i="3" s="1"/>
  <c r="Y20" i="3" s="1"/>
  <c r="X20" i="3"/>
  <c r="S21" i="3"/>
  <c r="BE23" i="3"/>
  <c r="AR24" i="3"/>
  <c r="BH24" i="3"/>
  <c r="P28" i="3"/>
  <c r="U28" i="3" s="1"/>
  <c r="Y28" i="3" s="1"/>
  <c r="X28" i="3"/>
  <c r="S29" i="3"/>
  <c r="BE31" i="3"/>
  <c r="AR32" i="3"/>
  <c r="P36" i="3"/>
  <c r="U36" i="3" s="1"/>
  <c r="V36" i="3" s="1"/>
  <c r="AD36" i="3" s="1"/>
  <c r="AE36" i="3" s="1"/>
  <c r="X36" i="3"/>
  <c r="S37" i="3"/>
  <c r="AZ43" i="3"/>
  <c r="AL44" i="3"/>
  <c r="AU44" i="3"/>
  <c r="V45" i="3"/>
  <c r="AD45" i="3" s="1"/>
  <c r="AE45" i="3" s="1"/>
  <c r="AH45" i="3" s="1"/>
  <c r="AU46" i="3"/>
  <c r="AS46" i="3"/>
  <c r="V51" i="3"/>
  <c r="AD51" i="3" s="1"/>
  <c r="AE51" i="3" s="1"/>
  <c r="AD52" i="3"/>
  <c r="AE52" i="3" s="1"/>
  <c r="M55" i="3"/>
  <c r="O59" i="3"/>
  <c r="X61" i="3"/>
  <c r="V61" i="3"/>
  <c r="AD61" i="3" s="1"/>
  <c r="AE61" i="3" s="1"/>
  <c r="AZ64" i="3"/>
  <c r="AR64" i="3"/>
  <c r="BA66" i="3"/>
  <c r="BA67" i="3"/>
  <c r="AS67" i="3"/>
  <c r="BA75" i="3"/>
  <c r="O78" i="3"/>
  <c r="BA90" i="3"/>
  <c r="AE98" i="3"/>
  <c r="AU99" i="3"/>
  <c r="AS99" i="3"/>
  <c r="AL99" i="3"/>
  <c r="AE100" i="3"/>
  <c r="X111" i="3"/>
  <c r="S149" i="3"/>
  <c r="AE543" i="3"/>
  <c r="AE536" i="3"/>
  <c r="AE474" i="3"/>
  <c r="AE443" i="3"/>
  <c r="AE354" i="3"/>
  <c r="AE332" i="3"/>
  <c r="AE167" i="3"/>
  <c r="AE230" i="3"/>
  <c r="AE166" i="3"/>
  <c r="AE164" i="3"/>
  <c r="AE168" i="3"/>
  <c r="AE184" i="3"/>
  <c r="AE208" i="3"/>
  <c r="AE72" i="3"/>
  <c r="AE137" i="3"/>
  <c r="AE107" i="3"/>
  <c r="AO3" i="3"/>
  <c r="Q5" i="3"/>
  <c r="Q12" i="3"/>
  <c r="S18" i="3"/>
  <c r="N19" i="3"/>
  <c r="V19" i="3"/>
  <c r="AR21" i="3"/>
  <c r="BH21" i="3"/>
  <c r="BI17" i="3" s="1"/>
  <c r="M24" i="3"/>
  <c r="O24" i="3" s="1"/>
  <c r="AS24" i="3"/>
  <c r="P25" i="3"/>
  <c r="U25" i="3" s="1"/>
  <c r="S26" i="3"/>
  <c r="M32" i="3"/>
  <c r="O32" i="3" s="1"/>
  <c r="AS32" i="3"/>
  <c r="S34" i="3"/>
  <c r="N35" i="3"/>
  <c r="V35" i="3"/>
  <c r="AD35" i="3" s="1"/>
  <c r="AE35" i="3" s="1"/>
  <c r="AL35" i="3"/>
  <c r="BE36" i="3"/>
  <c r="M40" i="3"/>
  <c r="O40" i="3" s="1"/>
  <c r="AY41" i="3"/>
  <c r="S44" i="3"/>
  <c r="AW44" i="3"/>
  <c r="N45" i="3"/>
  <c r="AZ45" i="3"/>
  <c r="AR45" i="3"/>
  <c r="AY45" i="3"/>
  <c r="M48" i="3"/>
  <c r="O48" i="3" s="1"/>
  <c r="AR48" i="3"/>
  <c r="AY51" i="3"/>
  <c r="S52" i="3"/>
  <c r="BA52" i="3"/>
  <c r="AZ53" i="3"/>
  <c r="BA54" i="3"/>
  <c r="AZ56" i="3"/>
  <c r="S57" i="3"/>
  <c r="O58" i="3"/>
  <c r="BA59" i="3"/>
  <c r="U60" i="3"/>
  <c r="Y60" i="3" s="1"/>
  <c r="AE60" i="3"/>
  <c r="P62" i="3"/>
  <c r="U62" i="3" s="1"/>
  <c r="Y62" i="3" s="1"/>
  <c r="AE63" i="3"/>
  <c r="AE66" i="3"/>
  <c r="O67" i="3"/>
  <c r="P69" i="3"/>
  <c r="U69" i="3" s="1"/>
  <c r="N69" i="3"/>
  <c r="BG69" i="3"/>
  <c r="O76" i="3"/>
  <c r="X77" i="3"/>
  <c r="V77" i="3"/>
  <c r="AD77" i="3" s="1"/>
  <c r="AE77" i="3" s="1"/>
  <c r="BA83" i="3"/>
  <c r="BA86" i="3"/>
  <c r="O89" i="3"/>
  <c r="AE90" i="3"/>
  <c r="BA94" i="3"/>
  <c r="X108" i="3"/>
  <c r="AZ109" i="3"/>
  <c r="AE134" i="3"/>
  <c r="P154" i="3"/>
  <c r="U154" i="3" s="1"/>
  <c r="Y154" i="3" s="1"/>
  <c r="S24" i="3"/>
  <c r="S40" i="3"/>
  <c r="AY40" i="3"/>
  <c r="S133" i="3"/>
  <c r="AE145" i="3"/>
  <c r="Q575" i="3"/>
  <c r="O19" i="3"/>
  <c r="S23" i="3"/>
  <c r="N24" i="3"/>
  <c r="BI29" i="3"/>
  <c r="BG29" i="3" s="1"/>
  <c r="S31" i="3"/>
  <c r="AS35" i="3"/>
  <c r="S39" i="3"/>
  <c r="AD40" i="3"/>
  <c r="AE40" i="3" s="1"/>
  <c r="AZ41" i="3"/>
  <c r="BA45" i="3"/>
  <c r="O46" i="3"/>
  <c r="BH49" i="3"/>
  <c r="BI42" i="3" s="1"/>
  <c r="BG42" i="3" s="1"/>
  <c r="BH50" i="3"/>
  <c r="BI43" i="3" s="1"/>
  <c r="BG43" i="3" s="1"/>
  <c r="N51" i="3"/>
  <c r="BH45" i="3"/>
  <c r="BI38" i="3" s="1"/>
  <c r="BG38" i="3" s="1"/>
  <c r="S51" i="3"/>
  <c r="BA53" i="3"/>
  <c r="V55" i="3"/>
  <c r="X55" i="3"/>
  <c r="AY57" i="3"/>
  <c r="AE59" i="3"/>
  <c r="BA70" i="3"/>
  <c r="AU78" i="3"/>
  <c r="AS78" i="3"/>
  <c r="AL78" i="3"/>
  <c r="AW80" i="3"/>
  <c r="O97" i="3"/>
  <c r="U101" i="3"/>
  <c r="Y101" i="3" s="1"/>
  <c r="AE101" i="3"/>
  <c r="BE119" i="3"/>
  <c r="AY119" i="3"/>
  <c r="AD120" i="3"/>
  <c r="AE120" i="3" s="1"/>
  <c r="S572" i="3"/>
  <c r="S565" i="3"/>
  <c r="S569" i="3"/>
  <c r="S573" i="3"/>
  <c r="S566" i="3"/>
  <c r="S562" i="3"/>
  <c r="S570" i="3"/>
  <c r="S567" i="3"/>
  <c r="S563" i="3"/>
  <c r="S574" i="3"/>
  <c r="S555" i="3"/>
  <c r="S547" i="3"/>
  <c r="S571" i="3"/>
  <c r="S564" i="3"/>
  <c r="S561" i="3"/>
  <c r="S556" i="3"/>
  <c r="S557" i="3"/>
  <c r="S541" i="3"/>
  <c r="S560" i="3"/>
  <c r="S545" i="3"/>
  <c r="S568" i="3"/>
  <c r="S553" i="3"/>
  <c r="S549" i="3"/>
  <c r="S548" i="3"/>
  <c r="S554" i="3"/>
  <c r="S544" i="3"/>
  <c r="S539" i="3"/>
  <c r="S559" i="3"/>
  <c r="S542" i="3"/>
  <c r="S550" i="3"/>
  <c r="S543" i="3"/>
  <c r="S551" i="3"/>
  <c r="S537" i="3"/>
  <c r="S558" i="3"/>
  <c r="S534" i="3"/>
  <c r="S532" i="3"/>
  <c r="S540" i="3"/>
  <c r="S535" i="3"/>
  <c r="S527" i="3"/>
  <c r="S536" i="3"/>
  <c r="S530" i="3"/>
  <c r="S546" i="3"/>
  <c r="S533" i="3"/>
  <c r="S552" i="3"/>
  <c r="S538" i="3"/>
  <c r="S528" i="3"/>
  <c r="S517" i="3"/>
  <c r="S511" i="3"/>
  <c r="S531" i="3"/>
  <c r="S526" i="3"/>
  <c r="S523" i="3"/>
  <c r="S520" i="3"/>
  <c r="S529" i="3"/>
  <c r="S524" i="3"/>
  <c r="S521" i="3"/>
  <c r="S518" i="3"/>
  <c r="S516" i="3"/>
  <c r="S525" i="3"/>
  <c r="S522" i="3"/>
  <c r="S519" i="3"/>
  <c r="S510" i="3"/>
  <c r="S506" i="3"/>
  <c r="S508" i="3"/>
  <c r="S507" i="3"/>
  <c r="S504" i="3"/>
  <c r="S496" i="3"/>
  <c r="S488" i="3"/>
  <c r="S515" i="3"/>
  <c r="S499" i="3"/>
  <c r="S491" i="3"/>
  <c r="S502" i="3"/>
  <c r="S494" i="3"/>
  <c r="S513" i="3"/>
  <c r="S505" i="3"/>
  <c r="S497" i="3"/>
  <c r="S500" i="3"/>
  <c r="S492" i="3"/>
  <c r="S503" i="3"/>
  <c r="S495" i="3"/>
  <c r="S514" i="3"/>
  <c r="S498" i="3"/>
  <c r="S490" i="3"/>
  <c r="S481" i="3"/>
  <c r="S476" i="3"/>
  <c r="S480" i="3"/>
  <c r="S501" i="3"/>
  <c r="S479" i="3"/>
  <c r="S477" i="3"/>
  <c r="S489" i="3"/>
  <c r="S486" i="3"/>
  <c r="S478" i="3"/>
  <c r="S475" i="3"/>
  <c r="S493" i="3"/>
  <c r="S474" i="3"/>
  <c r="S468" i="3"/>
  <c r="S459" i="3"/>
  <c r="S451" i="3"/>
  <c r="S512" i="3"/>
  <c r="S482" i="3"/>
  <c r="S471" i="3"/>
  <c r="S462" i="3"/>
  <c r="S454" i="3"/>
  <c r="S446" i="3"/>
  <c r="S483" i="3"/>
  <c r="S465" i="3"/>
  <c r="S457" i="3"/>
  <c r="S449" i="3"/>
  <c r="S469" i="3"/>
  <c r="S487" i="3"/>
  <c r="S485" i="3"/>
  <c r="S472" i="3"/>
  <c r="S466" i="3"/>
  <c r="S463" i="3"/>
  <c r="S455" i="3"/>
  <c r="S447" i="3"/>
  <c r="S470" i="3"/>
  <c r="S467" i="3"/>
  <c r="S461" i="3"/>
  <c r="S453" i="3"/>
  <c r="S445" i="3"/>
  <c r="S484" i="3"/>
  <c r="S473" i="3"/>
  <c r="S458" i="3"/>
  <c r="S452" i="3"/>
  <c r="S443" i="3"/>
  <c r="S435" i="3"/>
  <c r="S427" i="3"/>
  <c r="S448" i="3"/>
  <c r="S438" i="3"/>
  <c r="S430" i="3"/>
  <c r="S441" i="3"/>
  <c r="S436" i="3"/>
  <c r="S428" i="3"/>
  <c r="S420" i="3"/>
  <c r="S464" i="3"/>
  <c r="S444" i="3"/>
  <c r="S439" i="3"/>
  <c r="S431" i="3"/>
  <c r="S423" i="3"/>
  <c r="S456" i="3"/>
  <c r="S434" i="3"/>
  <c r="S426" i="3"/>
  <c r="S460" i="3"/>
  <c r="S450" i="3"/>
  <c r="S437" i="3"/>
  <c r="S429" i="3"/>
  <c r="S421" i="3"/>
  <c r="S417" i="3"/>
  <c r="S412" i="3"/>
  <c r="S404" i="3"/>
  <c r="S396" i="3"/>
  <c r="S415" i="3"/>
  <c r="S407" i="3"/>
  <c r="S399" i="3"/>
  <c r="S391" i="3"/>
  <c r="S424" i="3"/>
  <c r="S419" i="3"/>
  <c r="S410" i="3"/>
  <c r="S402" i="3"/>
  <c r="S394" i="3"/>
  <c r="S386" i="3"/>
  <c r="S442" i="3"/>
  <c r="S413" i="3"/>
  <c r="S405" i="3"/>
  <c r="S440" i="3"/>
  <c r="S432" i="3"/>
  <c r="S408" i="3"/>
  <c r="S400" i="3"/>
  <c r="S392" i="3"/>
  <c r="S433" i="3"/>
  <c r="S422" i="3"/>
  <c r="S509" i="3"/>
  <c r="S425" i="3"/>
  <c r="S418" i="3"/>
  <c r="S416" i="3"/>
  <c r="S414" i="3"/>
  <c r="S406" i="3"/>
  <c r="S398" i="3"/>
  <c r="S390" i="3"/>
  <c r="S409" i="3"/>
  <c r="S401" i="3"/>
  <c r="S389" i="3"/>
  <c r="S385" i="3"/>
  <c r="S378" i="3"/>
  <c r="S370" i="3"/>
  <c r="S362" i="3"/>
  <c r="S403" i="3"/>
  <c r="S387" i="3"/>
  <c r="S381" i="3"/>
  <c r="S373" i="3"/>
  <c r="S365" i="3"/>
  <c r="S357" i="3"/>
  <c r="S376" i="3"/>
  <c r="S368" i="3"/>
  <c r="S393" i="3"/>
  <c r="S388" i="3"/>
  <c r="S379" i="3"/>
  <c r="S371" i="3"/>
  <c r="S363" i="3"/>
  <c r="S397" i="3"/>
  <c r="S384" i="3"/>
  <c r="S382" i="3"/>
  <c r="S374" i="3"/>
  <c r="S366" i="3"/>
  <c r="S358" i="3"/>
  <c r="S411" i="3"/>
  <c r="S395" i="3"/>
  <c r="S380" i="3"/>
  <c r="S372" i="3"/>
  <c r="S364" i="3"/>
  <c r="S383" i="3"/>
  <c r="S375" i="3"/>
  <c r="S367" i="3"/>
  <c r="S359" i="3"/>
  <c r="S353" i="3"/>
  <c r="S345" i="3"/>
  <c r="S337" i="3"/>
  <c r="S348" i="3"/>
  <c r="S340" i="3"/>
  <c r="S332" i="3"/>
  <c r="S369" i="3"/>
  <c r="S360" i="3"/>
  <c r="S351" i="3"/>
  <c r="S343" i="3"/>
  <c r="S335" i="3"/>
  <c r="S354" i="3"/>
  <c r="S346" i="3"/>
  <c r="S338" i="3"/>
  <c r="S330" i="3"/>
  <c r="S377" i="3"/>
  <c r="S349" i="3"/>
  <c r="S352" i="3"/>
  <c r="S344" i="3"/>
  <c r="S336" i="3"/>
  <c r="S356" i="3"/>
  <c r="S347" i="3"/>
  <c r="S339" i="3"/>
  <c r="S331" i="3"/>
  <c r="S342" i="3"/>
  <c r="S333" i="3"/>
  <c r="S328" i="3"/>
  <c r="S327" i="3"/>
  <c r="S320" i="3"/>
  <c r="S312" i="3"/>
  <c r="S304" i="3"/>
  <c r="S323" i="3"/>
  <c r="S315" i="3"/>
  <c r="S307" i="3"/>
  <c r="S329" i="3"/>
  <c r="S326" i="3"/>
  <c r="S318" i="3"/>
  <c r="S310" i="3"/>
  <c r="S302" i="3"/>
  <c r="S355" i="3"/>
  <c r="S321" i="3"/>
  <c r="S313" i="3"/>
  <c r="S305" i="3"/>
  <c r="S350" i="3"/>
  <c r="S324" i="3"/>
  <c r="S316" i="3"/>
  <c r="S308" i="3"/>
  <c r="S300" i="3"/>
  <c r="S319" i="3"/>
  <c r="S311" i="3"/>
  <c r="S303" i="3"/>
  <c r="S341" i="3"/>
  <c r="S334" i="3"/>
  <c r="S322" i="3"/>
  <c r="S314" i="3"/>
  <c r="S306" i="3"/>
  <c r="S361" i="3"/>
  <c r="S325" i="3"/>
  <c r="S317" i="3"/>
  <c r="S309" i="3"/>
  <c r="S301" i="3"/>
  <c r="S277" i="3"/>
  <c r="S292" i="3"/>
  <c r="S288" i="3"/>
  <c r="S284" i="3"/>
  <c r="S280" i="3"/>
  <c r="S272" i="3"/>
  <c r="S299" i="3"/>
  <c r="S297" i="3"/>
  <c r="S295" i="3"/>
  <c r="S298" i="3"/>
  <c r="S289" i="3"/>
  <c r="S285" i="3"/>
  <c r="S281" i="3"/>
  <c r="S278" i="3"/>
  <c r="S293" i="3"/>
  <c r="S296" i="3"/>
  <c r="S290" i="3"/>
  <c r="S286" i="3"/>
  <c r="S282" i="3"/>
  <c r="S276" i="3"/>
  <c r="S279" i="3"/>
  <c r="S294" i="3"/>
  <c r="S291" i="3"/>
  <c r="S287" i="3"/>
  <c r="S283" i="3"/>
  <c r="S274" i="3"/>
  <c r="S259" i="3"/>
  <c r="S251" i="3"/>
  <c r="S243" i="3"/>
  <c r="S235" i="3"/>
  <c r="S262" i="3"/>
  <c r="S254" i="3"/>
  <c r="S246" i="3"/>
  <c r="S238" i="3"/>
  <c r="S270" i="3"/>
  <c r="S265" i="3"/>
  <c r="S257" i="3"/>
  <c r="S249" i="3"/>
  <c r="S241" i="3"/>
  <c r="S269" i="3"/>
  <c r="S260" i="3"/>
  <c r="S252" i="3"/>
  <c r="S244" i="3"/>
  <c r="S236" i="3"/>
  <c r="S268" i="3"/>
  <c r="S267" i="3"/>
  <c r="S263" i="3"/>
  <c r="S255" i="3"/>
  <c r="S247" i="3"/>
  <c r="S239" i="3"/>
  <c r="S258" i="3"/>
  <c r="S250" i="3"/>
  <c r="S242" i="3"/>
  <c r="S275" i="3"/>
  <c r="S266" i="3"/>
  <c r="S261" i="3"/>
  <c r="S253" i="3"/>
  <c r="S245" i="3"/>
  <c r="S237" i="3"/>
  <c r="S273" i="3"/>
  <c r="S271" i="3"/>
  <c r="S264" i="3"/>
  <c r="S256" i="3"/>
  <c r="S248" i="3"/>
  <c r="S240" i="3"/>
  <c r="S233" i="3"/>
  <c r="S230" i="3"/>
  <c r="S223" i="3"/>
  <c r="S215" i="3"/>
  <c r="S207" i="3"/>
  <c r="S199" i="3"/>
  <c r="S191" i="3"/>
  <c r="S183" i="3"/>
  <c r="S175" i="3"/>
  <c r="S167" i="3"/>
  <c r="S226" i="3"/>
  <c r="S218" i="3"/>
  <c r="S210" i="3"/>
  <c r="S202" i="3"/>
  <c r="S194" i="3"/>
  <c r="S186" i="3"/>
  <c r="S178" i="3"/>
  <c r="S170" i="3"/>
  <c r="S232" i="3"/>
  <c r="S229" i="3"/>
  <c r="S221" i="3"/>
  <c r="S213" i="3"/>
  <c r="S205" i="3"/>
  <c r="S197" i="3"/>
  <c r="S189" i="3"/>
  <c r="S181" i="3"/>
  <c r="S173" i="3"/>
  <c r="S165" i="3"/>
  <c r="S224" i="3"/>
  <c r="S216" i="3"/>
  <c r="S208" i="3"/>
  <c r="S200" i="3"/>
  <c r="S192" i="3"/>
  <c r="S184" i="3"/>
  <c r="S176" i="3"/>
  <c r="S227" i="3"/>
  <c r="S219" i="3"/>
  <c r="S211" i="3"/>
  <c r="S203" i="3"/>
  <c r="S195" i="3"/>
  <c r="S187" i="3"/>
  <c r="S179" i="3"/>
  <c r="S171" i="3"/>
  <c r="S222" i="3"/>
  <c r="S214" i="3"/>
  <c r="S206" i="3"/>
  <c r="S198" i="3"/>
  <c r="S190" i="3"/>
  <c r="S182" i="3"/>
  <c r="S174" i="3"/>
  <c r="S166" i="3"/>
  <c r="S234" i="3"/>
  <c r="S225" i="3"/>
  <c r="S217" i="3"/>
  <c r="S209" i="3"/>
  <c r="S201" i="3"/>
  <c r="S193" i="3"/>
  <c r="S185" i="3"/>
  <c r="S177" i="3"/>
  <c r="S169" i="3"/>
  <c r="S161" i="3"/>
  <c r="S196" i="3"/>
  <c r="S152" i="3"/>
  <c r="S144" i="3"/>
  <c r="S136" i="3"/>
  <c r="S128" i="3"/>
  <c r="S120" i="3"/>
  <c r="S112" i="3"/>
  <c r="S104" i="3"/>
  <c r="S168" i="3"/>
  <c r="S164" i="3"/>
  <c r="S155" i="3"/>
  <c r="S147" i="3"/>
  <c r="S139" i="3"/>
  <c r="S131" i="3"/>
  <c r="S123" i="3"/>
  <c r="S115" i="3"/>
  <c r="S188" i="3"/>
  <c r="S158" i="3"/>
  <c r="S150" i="3"/>
  <c r="S142" i="3"/>
  <c r="S134" i="3"/>
  <c r="S126" i="3"/>
  <c r="S118" i="3"/>
  <c r="S110" i="3"/>
  <c r="S102" i="3"/>
  <c r="S180" i="3"/>
  <c r="S172" i="3"/>
  <c r="S153" i="3"/>
  <c r="S145" i="3"/>
  <c r="S137" i="3"/>
  <c r="S129" i="3"/>
  <c r="S121" i="3"/>
  <c r="S113" i="3"/>
  <c r="S231" i="3"/>
  <c r="S212" i="3"/>
  <c r="S160" i="3"/>
  <c r="S156" i="3"/>
  <c r="S148" i="3"/>
  <c r="S140" i="3"/>
  <c r="S132" i="3"/>
  <c r="S124" i="3"/>
  <c r="S116" i="3"/>
  <c r="S108" i="3"/>
  <c r="S100" i="3"/>
  <c r="S228" i="3"/>
  <c r="S159" i="3"/>
  <c r="S151" i="3"/>
  <c r="S143" i="3"/>
  <c r="S135" i="3"/>
  <c r="S204" i="3"/>
  <c r="S162" i="3"/>
  <c r="S154" i="3"/>
  <c r="S146" i="3"/>
  <c r="S138" i="3"/>
  <c r="S130" i="3"/>
  <c r="S122" i="3"/>
  <c r="S114" i="3"/>
  <c r="S220" i="3"/>
  <c r="S163" i="3"/>
  <c r="S157" i="3"/>
  <c r="S125" i="3"/>
  <c r="S105" i="3"/>
  <c r="S101" i="3"/>
  <c r="S94" i="3"/>
  <c r="S86" i="3"/>
  <c r="S78" i="3"/>
  <c r="S70" i="3"/>
  <c r="S62" i="3"/>
  <c r="S54" i="3"/>
  <c r="S46" i="3"/>
  <c r="S141" i="3"/>
  <c r="S109" i="3"/>
  <c r="S97" i="3"/>
  <c r="S89" i="3"/>
  <c r="S81" i="3"/>
  <c r="S73" i="3"/>
  <c r="S65" i="3"/>
  <c r="S92" i="3"/>
  <c r="S84" i="3"/>
  <c r="S76" i="3"/>
  <c r="S68" i="3"/>
  <c r="S60" i="3"/>
  <c r="S95" i="3"/>
  <c r="S87" i="3"/>
  <c r="S79" i="3"/>
  <c r="S71" i="3"/>
  <c r="S63" i="3"/>
  <c r="S55" i="3"/>
  <c r="S127" i="3"/>
  <c r="S117" i="3"/>
  <c r="S103" i="3"/>
  <c r="S98" i="3"/>
  <c r="S90" i="3"/>
  <c r="S82" i="3"/>
  <c r="S74" i="3"/>
  <c r="S66" i="3"/>
  <c r="S58" i="3"/>
  <c r="S50" i="3"/>
  <c r="S42" i="3"/>
  <c r="S119" i="3"/>
  <c r="S111" i="3"/>
  <c r="S93" i="3"/>
  <c r="S85" i="3"/>
  <c r="S77" i="3"/>
  <c r="S69" i="3"/>
  <c r="S61" i="3"/>
  <c r="S107" i="3"/>
  <c r="S106" i="3"/>
  <c r="S96" i="3"/>
  <c r="S88" i="3"/>
  <c r="S80" i="3"/>
  <c r="S72" i="3"/>
  <c r="S64" i="3"/>
  <c r="S56" i="3"/>
  <c r="S48" i="3"/>
  <c r="AY32" i="3"/>
  <c r="AE43" i="3"/>
  <c r="AZ67" i="3"/>
  <c r="AR67" i="3"/>
  <c r="X85" i="3"/>
  <c r="V85" i="3"/>
  <c r="S15" i="3"/>
  <c r="T12" i="3"/>
  <c r="AR15" i="3"/>
  <c r="R575" i="3"/>
  <c r="R13" i="3" s="1"/>
  <c r="AX575" i="3"/>
  <c r="AX13" i="3" s="1"/>
  <c r="S20" i="3"/>
  <c r="AD21" i="3"/>
  <c r="AE21" i="3" s="1"/>
  <c r="BH23" i="3"/>
  <c r="BI19" i="3" s="1"/>
  <c r="BG19" i="3" s="1"/>
  <c r="S28" i="3"/>
  <c r="AD29" i="3"/>
  <c r="AE29" i="3" s="1"/>
  <c r="S36" i="3"/>
  <c r="AD37" i="3"/>
  <c r="AE37" i="3" s="1"/>
  <c r="AU48" i="3"/>
  <c r="BH48" i="3"/>
  <c r="BI41" i="3" s="1"/>
  <c r="BG41" i="3" s="1"/>
  <c r="M52" i="3"/>
  <c r="O52" i="3" s="1"/>
  <c r="BI54" i="3"/>
  <c r="BG54" i="3" s="1"/>
  <c r="O57" i="3"/>
  <c r="P61" i="3"/>
  <c r="U61" i="3" s="1"/>
  <c r="Y61" i="3" s="1"/>
  <c r="N61" i="3"/>
  <c r="O68" i="3"/>
  <c r="O73" i="3"/>
  <c r="O75" i="3"/>
  <c r="AE80" i="3"/>
  <c r="O84" i="3"/>
  <c r="P85" i="3"/>
  <c r="U85" i="3" s="1"/>
  <c r="Y85" i="3" s="1"/>
  <c r="N85" i="3"/>
  <c r="AZ88" i="3"/>
  <c r="O92" i="3"/>
  <c r="P93" i="3"/>
  <c r="U93" i="3" s="1"/>
  <c r="Y93" i="3" s="1"/>
  <c r="N93" i="3"/>
  <c r="AW96" i="3"/>
  <c r="P107" i="3"/>
  <c r="U107" i="3" s="1"/>
  <c r="Y107" i="3" s="1"/>
  <c r="N107" i="3"/>
  <c r="P135" i="3"/>
  <c r="U135" i="3" s="1"/>
  <c r="Y135" i="3" s="1"/>
  <c r="N135" i="3"/>
  <c r="BA71" i="3"/>
  <c r="S83" i="3"/>
  <c r="S25" i="3"/>
  <c r="N26" i="3"/>
  <c r="V26" i="3"/>
  <c r="S33" i="3"/>
  <c r="N34" i="3"/>
  <c r="V34" i="3"/>
  <c r="AD34" i="3" s="1"/>
  <c r="AE34" i="3" s="1"/>
  <c r="AL34" i="3"/>
  <c r="AR36" i="3"/>
  <c r="S41" i="3"/>
  <c r="N44" i="3"/>
  <c r="AZ44" i="3"/>
  <c r="P53" i="3"/>
  <c r="U53" i="3" s="1"/>
  <c r="Y53" i="3" s="1"/>
  <c r="BI53" i="3"/>
  <c r="BG53" i="3" s="1"/>
  <c r="S53" i="3"/>
  <c r="N55" i="3"/>
  <c r="P55" i="3"/>
  <c r="U55" i="3" s="1"/>
  <c r="Y55" i="3" s="1"/>
  <c r="S59" i="3"/>
  <c r="AU60" i="3"/>
  <c r="AR63" i="3"/>
  <c r="AW63" i="3"/>
  <c r="AW64" i="3"/>
  <c r="S67" i="3"/>
  <c r="AE68" i="3"/>
  <c r="AZ72" i="3"/>
  <c r="AE76" i="3"/>
  <c r="U86" i="3"/>
  <c r="Y86" i="3" s="1"/>
  <c r="P88" i="3"/>
  <c r="U88" i="3" s="1"/>
  <c r="Y88" i="3" s="1"/>
  <c r="AZ91" i="3"/>
  <c r="U94" i="3"/>
  <c r="Y94" i="3" s="1"/>
  <c r="BA128" i="3"/>
  <c r="BI88" i="3"/>
  <c r="BG88" i="3" s="1"/>
  <c r="AZ96" i="3"/>
  <c r="AR96" i="3"/>
  <c r="AS15" i="3"/>
  <c r="S17" i="3"/>
  <c r="N18" i="3"/>
  <c r="V18" i="3"/>
  <c r="O21" i="3"/>
  <c r="T575" i="3"/>
  <c r="T13" i="3" s="1"/>
  <c r="S22" i="3"/>
  <c r="AL23" i="3"/>
  <c r="AR23" i="3" s="1"/>
  <c r="BE24" i="3"/>
  <c r="AR25" i="3"/>
  <c r="S30" i="3"/>
  <c r="AL31" i="3"/>
  <c r="AR31" i="3" s="1"/>
  <c r="AR33" i="3"/>
  <c r="BH33" i="3"/>
  <c r="BI28" i="3" s="1"/>
  <c r="BG28" i="3" s="1"/>
  <c r="AS34" i="3"/>
  <c r="AS36" i="3"/>
  <c r="S38" i="3"/>
  <c r="N43" i="3"/>
  <c r="BA44" i="3"/>
  <c r="AS44" i="3"/>
  <c r="S45" i="3"/>
  <c r="N47" i="3"/>
  <c r="AS47" i="3"/>
  <c r="AU47" i="3"/>
  <c r="BH47" i="3"/>
  <c r="BI40" i="3" s="1"/>
  <c r="BG40" i="3" s="1"/>
  <c r="P49" i="3"/>
  <c r="U49" i="3" s="1"/>
  <c r="Y49" i="3" s="1"/>
  <c r="S49" i="3"/>
  <c r="O50" i="3"/>
  <c r="O51" i="3"/>
  <c r="N52" i="3"/>
  <c r="P54" i="3"/>
  <c r="U54" i="3" s="1"/>
  <c r="Y54" i="3" s="1"/>
  <c r="V54" i="3"/>
  <c r="N59" i="3"/>
  <c r="AL60" i="3"/>
  <c r="AR60" i="3" s="1"/>
  <c r="AY67" i="3"/>
  <c r="X69" i="3"/>
  <c r="V69" i="3"/>
  <c r="AD69" i="3" s="1"/>
  <c r="AE69" i="3" s="1"/>
  <c r="P72" i="3"/>
  <c r="U72" i="3" s="1"/>
  <c r="Y72" i="3" s="1"/>
  <c r="P77" i="3"/>
  <c r="U77" i="3" s="1"/>
  <c r="Y77" i="3" s="1"/>
  <c r="N77" i="3"/>
  <c r="AR79" i="3"/>
  <c r="AW79" i="3"/>
  <c r="P80" i="3"/>
  <c r="U80" i="3" s="1"/>
  <c r="Y80" i="3" s="1"/>
  <c r="AE82" i="3"/>
  <c r="AY83" i="3"/>
  <c r="O86" i="3"/>
  <c r="AD87" i="3"/>
  <c r="AE87" i="3" s="1"/>
  <c r="S91" i="3"/>
  <c r="BA91" i="3"/>
  <c r="O94" i="3"/>
  <c r="P96" i="3"/>
  <c r="U96" i="3" s="1"/>
  <c r="Y96" i="3" s="1"/>
  <c r="O96" i="3"/>
  <c r="O101" i="3"/>
  <c r="AY111" i="3"/>
  <c r="X119" i="3"/>
  <c r="V119" i="3"/>
  <c r="AD119" i="3" s="1"/>
  <c r="AE119" i="3" s="1"/>
  <c r="AY24" i="3"/>
  <c r="AE47" i="3"/>
  <c r="AE58" i="3"/>
  <c r="AD494" i="3"/>
  <c r="AE494" i="3" s="1"/>
  <c r="AD433" i="3"/>
  <c r="AE433" i="3" s="1"/>
  <c r="AD298" i="3"/>
  <c r="AE298" i="3" s="1"/>
  <c r="AD126" i="3"/>
  <c r="AE126" i="3" s="1"/>
  <c r="M17" i="3"/>
  <c r="S19" i="3"/>
  <c r="AR22" i="3"/>
  <c r="AS23" i="3"/>
  <c r="AS25" i="3"/>
  <c r="S27" i="3"/>
  <c r="AS31" i="3"/>
  <c r="AS33" i="3"/>
  <c r="S35" i="3"/>
  <c r="S43" i="3"/>
  <c r="U44" i="3"/>
  <c r="Y44" i="3" s="1"/>
  <c r="S47" i="3"/>
  <c r="AE48" i="3"/>
  <c r="AZ49" i="3"/>
  <c r="AR49" i="3"/>
  <c r="AY49" i="3"/>
  <c r="AZ50" i="3"/>
  <c r="AR50" i="3"/>
  <c r="U52" i="3"/>
  <c r="Y52" i="3" s="1"/>
  <c r="V53" i="3"/>
  <c r="AZ57" i="3"/>
  <c r="M60" i="3"/>
  <c r="O60" i="3" s="1"/>
  <c r="AU62" i="3"/>
  <c r="AS62" i="3"/>
  <c r="AL62" i="3"/>
  <c r="AW62" i="3" s="1"/>
  <c r="AD71" i="3"/>
  <c r="AE71" i="3" s="1"/>
  <c r="S75" i="3"/>
  <c r="AD79" i="3"/>
  <c r="AE79" i="3" s="1"/>
  <c r="AZ80" i="3"/>
  <c r="AR80" i="3"/>
  <c r="AE84" i="3"/>
  <c r="BA87" i="3"/>
  <c r="AE92" i="3"/>
  <c r="BA95" i="3"/>
  <c r="O102" i="3"/>
  <c r="AE102" i="3"/>
  <c r="Y124" i="3"/>
  <c r="AE142" i="3"/>
  <c r="V150" i="3"/>
  <c r="AD150" i="3" s="1"/>
  <c r="AE150" i="3" s="1"/>
  <c r="AY48" i="3"/>
  <c r="N49" i="3"/>
  <c r="V49" i="3"/>
  <c r="AD49" i="3" s="1"/>
  <c r="AE49" i="3" s="1"/>
  <c r="AY56" i="3"/>
  <c r="N57" i="3"/>
  <c r="V57" i="3"/>
  <c r="P63" i="3"/>
  <c r="U63" i="3" s="1"/>
  <c r="Y63" i="3" s="1"/>
  <c r="X63" i="3"/>
  <c r="AY64" i="3"/>
  <c r="P71" i="3"/>
  <c r="U71" i="3" s="1"/>
  <c r="Y71" i="3" s="1"/>
  <c r="X71" i="3"/>
  <c r="AD73" i="3"/>
  <c r="AE73" i="3" s="1"/>
  <c r="BH75" i="3"/>
  <c r="BI68" i="3" s="1"/>
  <c r="BG68" i="3" s="1"/>
  <c r="P79" i="3"/>
  <c r="U79" i="3" s="1"/>
  <c r="Y79" i="3" s="1"/>
  <c r="X79" i="3"/>
  <c r="AY80" i="3"/>
  <c r="N81" i="3"/>
  <c r="V81" i="3"/>
  <c r="AD81" i="3" s="1"/>
  <c r="AE81" i="3" s="1"/>
  <c r="P87" i="3"/>
  <c r="U87" i="3" s="1"/>
  <c r="Y87" i="3" s="1"/>
  <c r="X87" i="3"/>
  <c r="AY88" i="3"/>
  <c r="N89" i="3"/>
  <c r="V89" i="3"/>
  <c r="P95" i="3"/>
  <c r="U95" i="3" s="1"/>
  <c r="X95" i="3"/>
  <c r="AY96" i="3"/>
  <c r="N97" i="3"/>
  <c r="V97" i="3"/>
  <c r="AD97" i="3" s="1"/>
  <c r="AE97" i="3" s="1"/>
  <c r="AU100" i="3"/>
  <c r="AS100" i="3"/>
  <c r="AW102" i="3"/>
  <c r="BH102" i="3"/>
  <c r="BI91" i="3" s="1"/>
  <c r="BG91" i="3" s="1"/>
  <c r="X103" i="3"/>
  <c r="V103" i="3"/>
  <c r="AD103" i="3" s="1"/>
  <c r="AE103" i="3" s="1"/>
  <c r="AE106" i="3"/>
  <c r="AZ106" i="3"/>
  <c r="V113" i="3"/>
  <c r="X113" i="3"/>
  <c r="BA115" i="3"/>
  <c r="AU120" i="3"/>
  <c r="AS120" i="3"/>
  <c r="AW120" i="3"/>
  <c r="N121" i="3"/>
  <c r="P121" i="3"/>
  <c r="U121" i="3" s="1"/>
  <c r="Y121" i="3" s="1"/>
  <c r="V124" i="3"/>
  <c r="AD124" i="3" s="1"/>
  <c r="AE124" i="3" s="1"/>
  <c r="AZ125" i="3"/>
  <c r="X127" i="3"/>
  <c r="V127" i="3"/>
  <c r="AZ130" i="3"/>
  <c r="Y132" i="3"/>
  <c r="O135" i="3"/>
  <c r="AU136" i="3"/>
  <c r="AS136" i="3"/>
  <c r="AL136" i="3"/>
  <c r="AR136" i="3" s="1"/>
  <c r="AD140" i="3"/>
  <c r="AE140" i="3" s="1"/>
  <c r="X151" i="3"/>
  <c r="AD153" i="3"/>
  <c r="AE153" i="3" s="1"/>
  <c r="AZ159" i="3"/>
  <c r="N62" i="3"/>
  <c r="V62" i="3"/>
  <c r="AD62" i="3" s="1"/>
  <c r="AE62" i="3" s="1"/>
  <c r="N70" i="3"/>
  <c r="V70" i="3"/>
  <c r="N78" i="3"/>
  <c r="BH80" i="3"/>
  <c r="N86" i="3"/>
  <c r="V86" i="3"/>
  <c r="N94" i="3"/>
  <c r="V94" i="3"/>
  <c r="AU104" i="3"/>
  <c r="AS104" i="3"/>
  <c r="AZ111" i="3"/>
  <c r="AD116" i="3"/>
  <c r="AE116" i="3" s="1"/>
  <c r="AE118" i="3"/>
  <c r="P130" i="3"/>
  <c r="U130" i="3" s="1"/>
  <c r="Y130" i="3" s="1"/>
  <c r="BA133" i="3"/>
  <c r="AU134" i="3"/>
  <c r="BA140" i="3"/>
  <c r="X143" i="3"/>
  <c r="V143" i="3"/>
  <c r="AE147" i="3"/>
  <c r="BA149" i="3"/>
  <c r="BA153" i="3"/>
  <c r="AZ157" i="3"/>
  <c r="AE176" i="3"/>
  <c r="AS48" i="3"/>
  <c r="AL51" i="3"/>
  <c r="M56" i="3"/>
  <c r="O56" i="3" s="1"/>
  <c r="AL59" i="3"/>
  <c r="BE60" i="3"/>
  <c r="AR61" i="3"/>
  <c r="M64" i="3"/>
  <c r="O64" i="3" s="1"/>
  <c r="AS64" i="3"/>
  <c r="N67" i="3"/>
  <c r="V67" i="3"/>
  <c r="Y67" i="3" s="1"/>
  <c r="AB69" i="3"/>
  <c r="M72" i="3"/>
  <c r="O72" i="3" s="1"/>
  <c r="N75" i="3"/>
  <c r="V75" i="3"/>
  <c r="AD75" i="3" s="1"/>
  <c r="AE75" i="3" s="1"/>
  <c r="AL75" i="3"/>
  <c r="BE76" i="3"/>
  <c r="AR77" i="3"/>
  <c r="BH77" i="3"/>
  <c r="M80" i="3"/>
  <c r="O80" i="3" s="1"/>
  <c r="AS80" i="3"/>
  <c r="N83" i="3"/>
  <c r="AL83" i="3"/>
  <c r="M88" i="3"/>
  <c r="O88" i="3" s="1"/>
  <c r="N91" i="3"/>
  <c r="V91" i="3"/>
  <c r="AS96" i="3"/>
  <c r="N99" i="3"/>
  <c r="V99" i="3"/>
  <c r="AD99" i="3" s="1"/>
  <c r="AE99" i="3" s="1"/>
  <c r="AL100" i="3"/>
  <c r="X101" i="3"/>
  <c r="P103" i="3"/>
  <c r="U103" i="3" s="1"/>
  <c r="Y103" i="3" s="1"/>
  <c r="N103" i="3"/>
  <c r="M106" i="3"/>
  <c r="O106" i="3" s="1"/>
  <c r="BA106" i="3"/>
  <c r="AY107" i="3"/>
  <c r="O108" i="3"/>
  <c r="U112" i="3"/>
  <c r="P114" i="3"/>
  <c r="U114" i="3" s="1"/>
  <c r="O114" i="3"/>
  <c r="BI116" i="3"/>
  <c r="BG116" i="3" s="1"/>
  <c r="O125" i="3"/>
  <c r="O126" i="3"/>
  <c r="AD129" i="3"/>
  <c r="AE129" i="3" s="1"/>
  <c r="BA132" i="3"/>
  <c r="AE136" i="3"/>
  <c r="O141" i="3"/>
  <c r="Y155" i="3"/>
  <c r="V155" i="3"/>
  <c r="AD155" i="3" s="1"/>
  <c r="AE155" i="3" s="1"/>
  <c r="AD156" i="3"/>
  <c r="AE156" i="3" s="1"/>
  <c r="BA156" i="3"/>
  <c r="AD56" i="3"/>
  <c r="AE56" i="3" s="1"/>
  <c r="AR58" i="3"/>
  <c r="AS59" i="3"/>
  <c r="AS61" i="3"/>
  <c r="BE73" i="3"/>
  <c r="AR74" i="3"/>
  <c r="BH74" i="3"/>
  <c r="BI67" i="3" s="1"/>
  <c r="BG67" i="3" s="1"/>
  <c r="AS75" i="3"/>
  <c r="AS77" i="3"/>
  <c r="P78" i="3"/>
  <c r="U78" i="3" s="1"/>
  <c r="V78" i="3" s="1"/>
  <c r="AD78" i="3" s="1"/>
  <c r="AE78" i="3" s="1"/>
  <c r="BE81" i="3"/>
  <c r="AR82" i="3"/>
  <c r="BH82" i="3"/>
  <c r="AS83" i="3"/>
  <c r="AD88" i="3"/>
  <c r="AE88" i="3" s="1"/>
  <c r="AD96" i="3"/>
  <c r="AE96" i="3" s="1"/>
  <c r="AH100" i="3" s="1"/>
  <c r="BE97" i="3"/>
  <c r="AR98" i="3"/>
  <c r="BH98" i="3"/>
  <c r="BI86" i="3" s="1"/>
  <c r="BG86" i="3" s="1"/>
  <c r="BH100" i="3"/>
  <c r="AS101" i="3"/>
  <c r="M102" i="3"/>
  <c r="AL104" i="3"/>
  <c r="AR104" i="3" s="1"/>
  <c r="AW104" i="3"/>
  <c r="BH104" i="3"/>
  <c r="BI94" i="3" s="1"/>
  <c r="BG94" i="3" s="1"/>
  <c r="BD105" i="3"/>
  <c r="P111" i="3"/>
  <c r="U111" i="3" s="1"/>
  <c r="N111" i="3"/>
  <c r="BI111" i="3"/>
  <c r="BG111" i="3" s="1"/>
  <c r="BA112" i="3"/>
  <c r="N113" i="3"/>
  <c r="BI113" i="3"/>
  <c r="BG113" i="3" s="1"/>
  <c r="P113" i="3"/>
  <c r="U113" i="3" s="1"/>
  <c r="Y113" i="3" s="1"/>
  <c r="P119" i="3"/>
  <c r="U119" i="3" s="1"/>
  <c r="Y119" i="3" s="1"/>
  <c r="N119" i="3"/>
  <c r="BA129" i="3"/>
  <c r="O134" i="3"/>
  <c r="X135" i="3"/>
  <c r="V135" i="3"/>
  <c r="AD135" i="3" s="1"/>
  <c r="AE135" i="3" s="1"/>
  <c r="U136" i="3"/>
  <c r="Y136" i="3" s="1"/>
  <c r="AE148" i="3"/>
  <c r="AE200" i="3"/>
  <c r="BH79" i="3"/>
  <c r="BI66" i="3" s="1"/>
  <c r="BG66" i="3" s="1"/>
  <c r="P83" i="3"/>
  <c r="U83" i="3" s="1"/>
  <c r="V83" i="3" s="1"/>
  <c r="AD83" i="3" s="1"/>
  <c r="AE83" i="3" s="1"/>
  <c r="AZ103" i="3"/>
  <c r="AR103" i="3"/>
  <c r="O104" i="3"/>
  <c r="AE104" i="3"/>
  <c r="V105" i="3"/>
  <c r="AD105" i="3" s="1"/>
  <c r="AE105" i="3" s="1"/>
  <c r="AE110" i="3"/>
  <c r="BA116" i="3"/>
  <c r="AZ117" i="3"/>
  <c r="P127" i="3"/>
  <c r="U127" i="3" s="1"/>
  <c r="Y127" i="3" s="1"/>
  <c r="N127" i="3"/>
  <c r="BI127" i="3"/>
  <c r="BG127" i="3" s="1"/>
  <c r="AR137" i="3"/>
  <c r="AW137" i="3"/>
  <c r="AZ138" i="3"/>
  <c r="AZ139" i="3"/>
  <c r="AZ141" i="3"/>
  <c r="AU144" i="3"/>
  <c r="AS144" i="3"/>
  <c r="AL144" i="3"/>
  <c r="AR144" i="3" s="1"/>
  <c r="AE146" i="3"/>
  <c r="P151" i="3"/>
  <c r="U151" i="3" s="1"/>
  <c r="V151" i="3" s="1"/>
  <c r="AD151" i="3" s="1"/>
  <c r="AE151" i="3" s="1"/>
  <c r="N151" i="3"/>
  <c r="BI151" i="3"/>
  <c r="BG151" i="3" s="1"/>
  <c r="BA152" i="3"/>
  <c r="AD74" i="3"/>
  <c r="AE74" i="3" s="1"/>
  <c r="N101" i="3"/>
  <c r="BA103" i="3"/>
  <c r="N105" i="3"/>
  <c r="BH103" i="3"/>
  <c r="BI93" i="3" s="1"/>
  <c r="BG93" i="3" s="1"/>
  <c r="AU106" i="3"/>
  <c r="AS106" i="3"/>
  <c r="AW106" i="3"/>
  <c r="N108" i="3"/>
  <c r="AU108" i="3"/>
  <c r="AS108" i="3"/>
  <c r="O116" i="3"/>
  <c r="AZ116" i="3"/>
  <c r="Y120" i="3"/>
  <c r="V121" i="3"/>
  <c r="X121" i="3"/>
  <c r="AE122" i="3"/>
  <c r="AU122" i="3"/>
  <c r="AL122" i="3"/>
  <c r="AR122" i="3" s="1"/>
  <c r="AZ124" i="3"/>
  <c r="O132" i="3"/>
  <c r="AY133" i="3"/>
  <c r="P138" i="3"/>
  <c r="U138" i="3" s="1"/>
  <c r="BA141" i="3"/>
  <c r="P143" i="3"/>
  <c r="U143" i="3" s="1"/>
  <c r="Y143" i="3" s="1"/>
  <c r="N143" i="3"/>
  <c r="AY149" i="3"/>
  <c r="O160" i="3"/>
  <c r="AE160" i="3"/>
  <c r="AE173" i="3"/>
  <c r="AE192" i="3"/>
  <c r="AS50" i="3"/>
  <c r="AS58" i="3"/>
  <c r="AS60" i="3"/>
  <c r="AR73" i="3"/>
  <c r="AS76" i="3"/>
  <c r="AR81" i="3"/>
  <c r="AS82" i="3"/>
  <c r="AR97" i="3"/>
  <c r="BH97" i="3"/>
  <c r="BI85" i="3" s="1"/>
  <c r="BG85" i="3" s="1"/>
  <c r="AS98" i="3"/>
  <c r="BH99" i="3"/>
  <c r="BI87" i="3" s="1"/>
  <c r="BG87" i="3" s="1"/>
  <c r="AL106" i="3"/>
  <c r="AR106" i="3" s="1"/>
  <c r="P108" i="3"/>
  <c r="U108" i="3" s="1"/>
  <c r="AL108" i="3"/>
  <c r="AR108" i="3" s="1"/>
  <c r="O117" i="3"/>
  <c r="O118" i="3"/>
  <c r="AH120" i="3"/>
  <c r="AK120" i="3" s="1"/>
  <c r="BD120" i="3"/>
  <c r="BA119" i="3"/>
  <c r="AS119" i="3"/>
  <c r="AW121" i="3"/>
  <c r="P122" i="3"/>
  <c r="U122" i="3" s="1"/>
  <c r="Y122" i="3" s="1"/>
  <c r="O122" i="3"/>
  <c r="Y126" i="3"/>
  <c r="AE132" i="3"/>
  <c r="O143" i="3"/>
  <c r="AR145" i="3"/>
  <c r="AW145" i="3"/>
  <c r="P146" i="3"/>
  <c r="U146" i="3" s="1"/>
  <c r="Y146" i="3" s="1"/>
  <c r="AZ146" i="3"/>
  <c r="U152" i="3"/>
  <c r="AZ154" i="3"/>
  <c r="O159" i="3"/>
  <c r="AY157" i="3"/>
  <c r="AD158" i="3"/>
  <c r="AE158" i="3" s="1"/>
  <c r="BI159" i="3"/>
  <c r="BG159" i="3" s="1"/>
  <c r="AZ162" i="3"/>
  <c r="AZ163" i="3"/>
  <c r="P166" i="3"/>
  <c r="U166" i="3" s="1"/>
  <c r="N166" i="3"/>
  <c r="AZ169" i="3"/>
  <c r="BA172" i="3"/>
  <c r="AS172" i="3"/>
  <c r="AZ204" i="3"/>
  <c r="AE205" i="3"/>
  <c r="AE227" i="3"/>
  <c r="N233" i="3"/>
  <c r="M233" i="3"/>
  <c r="AD252" i="3"/>
  <c r="AE252" i="3" s="1"/>
  <c r="AW254" i="3"/>
  <c r="AE268" i="3"/>
  <c r="AY114" i="3"/>
  <c r="N115" i="3"/>
  <c r="AD115" i="3"/>
  <c r="AE115" i="3" s="1"/>
  <c r="AH119" i="3"/>
  <c r="AY122" i="3"/>
  <c r="N123" i="3"/>
  <c r="V123" i="3"/>
  <c r="AD123" i="3" s="1"/>
  <c r="AE123" i="3" s="1"/>
  <c r="P129" i="3"/>
  <c r="U129" i="3" s="1"/>
  <c r="Y129" i="3" s="1"/>
  <c r="X129" i="3"/>
  <c r="AY130" i="3"/>
  <c r="AD131" i="3"/>
  <c r="AE131" i="3" s="1"/>
  <c r="AS134" i="3"/>
  <c r="P137" i="3"/>
  <c r="U137" i="3" s="1"/>
  <c r="Y137" i="3" s="1"/>
  <c r="X137" i="3"/>
  <c r="AY138" i="3"/>
  <c r="AD139" i="3"/>
  <c r="AE139" i="3" s="1"/>
  <c r="P145" i="3"/>
  <c r="U145" i="3" s="1"/>
  <c r="Y145" i="3" s="1"/>
  <c r="X145" i="3"/>
  <c r="AY146" i="3"/>
  <c r="P153" i="3"/>
  <c r="U153" i="3" s="1"/>
  <c r="Y153" i="3" s="1"/>
  <c r="X153" i="3"/>
  <c r="AY154" i="3"/>
  <c r="BA159" i="3"/>
  <c r="AZ160" i="3"/>
  <c r="M163" i="3"/>
  <c r="O163" i="3" s="1"/>
  <c r="BA163" i="3"/>
  <c r="BI164" i="3"/>
  <c r="BG164" i="3" s="1"/>
  <c r="N168" i="3"/>
  <c r="M168" i="3"/>
  <c r="O168" i="3" s="1"/>
  <c r="P177" i="3"/>
  <c r="U177" i="3" s="1"/>
  <c r="Y177" i="3" s="1"/>
  <c r="O177" i="3"/>
  <c r="AE177" i="3"/>
  <c r="BA180" i="3"/>
  <c r="AS180" i="3"/>
  <c r="BA181" i="3"/>
  <c r="P185" i="3"/>
  <c r="U185" i="3" s="1"/>
  <c r="Y185" i="3" s="1"/>
  <c r="O185" i="3"/>
  <c r="BA185" i="3"/>
  <c r="BA188" i="3"/>
  <c r="AS188" i="3"/>
  <c r="V191" i="3"/>
  <c r="AD191" i="3" s="1"/>
  <c r="AE191" i="3" s="1"/>
  <c r="AU191" i="3"/>
  <c r="AL191" i="3"/>
  <c r="AR191" i="3" s="1"/>
  <c r="P193" i="3"/>
  <c r="U193" i="3" s="1"/>
  <c r="Y193" i="3" s="1"/>
  <c r="O193" i="3"/>
  <c r="AE193" i="3"/>
  <c r="P198" i="3"/>
  <c r="U198" i="3" s="1"/>
  <c r="Y198" i="3" s="1"/>
  <c r="N198" i="3"/>
  <c r="AE199" i="3"/>
  <c r="AU199" i="3"/>
  <c r="AL199" i="3"/>
  <c r="AR199" i="3" s="1"/>
  <c r="BA204" i="3"/>
  <c r="X206" i="3"/>
  <c r="V206" i="3"/>
  <c r="AE209" i="3"/>
  <c r="O213" i="3"/>
  <c r="U215" i="3"/>
  <c r="Y215" i="3" s="1"/>
  <c r="AZ217" i="3"/>
  <c r="AR217" i="3"/>
  <c r="X222" i="3"/>
  <c r="V222" i="3"/>
  <c r="AE229" i="3"/>
  <c r="AE231" i="3"/>
  <c r="AD128" i="3"/>
  <c r="AE128" i="3" s="1"/>
  <c r="AD144" i="3"/>
  <c r="AE144" i="3" s="1"/>
  <c r="BA160" i="3"/>
  <c r="O162" i="3"/>
  <c r="N164" i="3"/>
  <c r="AE169" i="3"/>
  <c r="X174" i="3"/>
  <c r="V174" i="3"/>
  <c r="AD174" i="3" s="1"/>
  <c r="AE174" i="3" s="1"/>
  <c r="O183" i="3"/>
  <c r="AZ185" i="3"/>
  <c r="AD207" i="3"/>
  <c r="AE207" i="3" s="1"/>
  <c r="P209" i="3"/>
  <c r="U209" i="3" s="1"/>
  <c r="Y209" i="3" s="1"/>
  <c r="O209" i="3"/>
  <c r="AZ212" i="3"/>
  <c r="AD213" i="3"/>
  <c r="AE213" i="3" s="1"/>
  <c r="AD223" i="3"/>
  <c r="AE223" i="3" s="1"/>
  <c r="AY228" i="3"/>
  <c r="U230" i="3"/>
  <c r="Y230" i="3" s="1"/>
  <c r="AE235" i="3"/>
  <c r="BE102" i="3"/>
  <c r="N109" i="3"/>
  <c r="V109" i="3"/>
  <c r="AD109" i="3" s="1"/>
  <c r="AE109" i="3" s="1"/>
  <c r="O112" i="3"/>
  <c r="M114" i="3"/>
  <c r="N117" i="3"/>
  <c r="V117" i="3"/>
  <c r="BE118" i="3"/>
  <c r="AR119" i="3"/>
  <c r="AS122" i="3"/>
  <c r="N125" i="3"/>
  <c r="V125" i="3"/>
  <c r="AD125" i="3" s="1"/>
  <c r="AE125" i="3" s="1"/>
  <c r="O128" i="3"/>
  <c r="M130" i="3"/>
  <c r="O130" i="3" s="1"/>
  <c r="N133" i="3"/>
  <c r="V133" i="3"/>
  <c r="AL133" i="3"/>
  <c r="BE134" i="3"/>
  <c r="AR135" i="3"/>
  <c r="O136" i="3"/>
  <c r="M138" i="3"/>
  <c r="O138" i="3" s="1"/>
  <c r="AS138" i="3"/>
  <c r="N141" i="3"/>
  <c r="V141" i="3"/>
  <c r="O144" i="3"/>
  <c r="M146" i="3"/>
  <c r="O146" i="3" s="1"/>
  <c r="N149" i="3"/>
  <c r="V149" i="3"/>
  <c r="AD149" i="3" s="1"/>
  <c r="AE149" i="3" s="1"/>
  <c r="AL149" i="3"/>
  <c r="O152" i="3"/>
  <c r="M154" i="3"/>
  <c r="O154" i="3" s="1"/>
  <c r="N157" i="3"/>
  <c r="V157" i="3"/>
  <c r="N163" i="3"/>
  <c r="O165" i="3"/>
  <c r="AZ165" i="3"/>
  <c r="AE171" i="3"/>
  <c r="AW174" i="3"/>
  <c r="O175" i="3"/>
  <c r="AE179" i="3"/>
  <c r="M183" i="3"/>
  <c r="AZ195" i="3"/>
  <c r="BI196" i="3"/>
  <c r="BG196" i="3" s="1"/>
  <c r="BA197" i="3"/>
  <c r="O202" i="3"/>
  <c r="P206" i="3"/>
  <c r="U206" i="3" s="1"/>
  <c r="Y206" i="3" s="1"/>
  <c r="N206" i="3"/>
  <c r="BI206" i="3"/>
  <c r="BG206" i="3" s="1"/>
  <c r="BA212" i="3"/>
  <c r="X214" i="3"/>
  <c r="V214" i="3"/>
  <c r="O218" i="3"/>
  <c r="BA220" i="3"/>
  <c r="AS220" i="3"/>
  <c r="P222" i="3"/>
  <c r="U222" i="3" s="1"/>
  <c r="N222" i="3"/>
  <c r="BI222" i="3"/>
  <c r="BG222" i="3" s="1"/>
  <c r="O226" i="3"/>
  <c r="AD232" i="3"/>
  <c r="AE232" i="3" s="1"/>
  <c r="AD130" i="3"/>
  <c r="AE130" i="3" s="1"/>
  <c r="AS133" i="3"/>
  <c r="AS135" i="3"/>
  <c r="AL138" i="3"/>
  <c r="AR138" i="3" s="1"/>
  <c r="AL146" i="3"/>
  <c r="AR146" i="3" s="1"/>
  <c r="AW147" i="3"/>
  <c r="BE147" i="3"/>
  <c r="AR148" i="3"/>
  <c r="BH148" i="3"/>
  <c r="BI143" i="3" s="1"/>
  <c r="BG143" i="3" s="1"/>
  <c r="AS149" i="3"/>
  <c r="AD154" i="3"/>
  <c r="AE154" i="3" s="1"/>
  <c r="AZ161" i="3"/>
  <c r="BA168" i="3"/>
  <c r="AD181" i="3"/>
  <c r="AE181" i="3" s="1"/>
  <c r="X182" i="3"/>
  <c r="V182" i="3"/>
  <c r="O189" i="3"/>
  <c r="X190" i="3"/>
  <c r="V190" i="3"/>
  <c r="AD190" i="3" s="1"/>
  <c r="AE190" i="3" s="1"/>
  <c r="V203" i="3"/>
  <c r="AD203" i="3" s="1"/>
  <c r="AE203" i="3" s="1"/>
  <c r="Y203" i="3"/>
  <c r="AZ209" i="3"/>
  <c r="AR209" i="3"/>
  <c r="AD215" i="3"/>
  <c r="AE215" i="3" s="1"/>
  <c r="AU229" i="3"/>
  <c r="Y232" i="3"/>
  <c r="BH121" i="3"/>
  <c r="BI110" i="3" s="1"/>
  <c r="BG110" i="3" s="1"/>
  <c r="BE144" i="3"/>
  <c r="BH145" i="3"/>
  <c r="BI140" i="3" s="1"/>
  <c r="BG140" i="3" s="1"/>
  <c r="AS146" i="3"/>
  <c r="P149" i="3"/>
  <c r="U149" i="3" s="1"/>
  <c r="BD149" i="3"/>
  <c r="N159" i="3"/>
  <c r="V159" i="3"/>
  <c r="V161" i="3"/>
  <c r="X162" i="3"/>
  <c r="U163" i="3"/>
  <c r="Y163" i="3" s="1"/>
  <c r="BA165" i="3"/>
  <c r="O171" i="3"/>
  <c r="P174" i="3"/>
  <c r="U174" i="3" s="1"/>
  <c r="Y174" i="3" s="1"/>
  <c r="N174" i="3"/>
  <c r="AZ177" i="3"/>
  <c r="AR177" i="3"/>
  <c r="O179" i="3"/>
  <c r="U183" i="3"/>
  <c r="Y183" i="3" s="1"/>
  <c r="AE189" i="3"/>
  <c r="O191" i="3"/>
  <c r="AZ193" i="3"/>
  <c r="AR193" i="3"/>
  <c r="O199" i="3"/>
  <c r="P201" i="3"/>
  <c r="U201" i="3" s="1"/>
  <c r="O201" i="3"/>
  <c r="BA205" i="3"/>
  <c r="O211" i="3"/>
  <c r="AY212" i="3"/>
  <c r="P214" i="3"/>
  <c r="U214" i="3" s="1"/>
  <c r="Y214" i="3" s="1"/>
  <c r="N214" i="3"/>
  <c r="AZ216" i="3"/>
  <c r="AH229" i="3"/>
  <c r="AZ224" i="3"/>
  <c r="BA225" i="3"/>
  <c r="BA228" i="3"/>
  <c r="AS228" i="3"/>
  <c r="AE238" i="3"/>
  <c r="AR118" i="3"/>
  <c r="AS121" i="3"/>
  <c r="N124" i="3"/>
  <c r="AL124" i="3"/>
  <c r="AR124" i="3" s="1"/>
  <c r="BI129" i="3"/>
  <c r="BG129" i="3" s="1"/>
  <c r="BI153" i="3"/>
  <c r="BG153" i="3" s="1"/>
  <c r="AZ164" i="3"/>
  <c r="N165" i="3"/>
  <c r="X166" i="3"/>
  <c r="V166" i="3"/>
  <c r="P169" i="3"/>
  <c r="U169" i="3" s="1"/>
  <c r="Y169" i="3" s="1"/>
  <c r="O169" i="3"/>
  <c r="AD183" i="3"/>
  <c r="AE183" i="3" s="1"/>
  <c r="AZ196" i="3"/>
  <c r="AE197" i="3"/>
  <c r="X198" i="3"/>
  <c r="V198" i="3"/>
  <c r="BA203" i="3"/>
  <c r="AD216" i="3"/>
  <c r="AE216" i="3" s="1"/>
  <c r="P217" i="3"/>
  <c r="U217" i="3" s="1"/>
  <c r="Y217" i="3" s="1"/>
  <c r="O217" i="3"/>
  <c r="AE219" i="3"/>
  <c r="AE221" i="3"/>
  <c r="P225" i="3"/>
  <c r="U225" i="3" s="1"/>
  <c r="Y225" i="3" s="1"/>
  <c r="O225" i="3"/>
  <c r="AZ225" i="3"/>
  <c r="AS102" i="3"/>
  <c r="AR107" i="3"/>
  <c r="AS118" i="3"/>
  <c r="AR123" i="3"/>
  <c r="AS124" i="3"/>
  <c r="AS148" i="3"/>
  <c r="AD162" i="3"/>
  <c r="AE162" i="3" s="1"/>
  <c r="AD163" i="3"/>
  <c r="AE163" i="3" s="1"/>
  <c r="BA164" i="3"/>
  <c r="AE165" i="3"/>
  <c r="BI165" i="3"/>
  <c r="BG165" i="3" s="1"/>
  <c r="U167" i="3"/>
  <c r="Y167" i="3" s="1"/>
  <c r="BA169" i="3"/>
  <c r="O170" i="3"/>
  <c r="AW171" i="3"/>
  <c r="AE175" i="3"/>
  <c r="AU175" i="3"/>
  <c r="AS175" i="3"/>
  <c r="AL175" i="3"/>
  <c r="AR175" i="3" s="1"/>
  <c r="AY180" i="3"/>
  <c r="P182" i="3"/>
  <c r="U182" i="3" s="1"/>
  <c r="Y182" i="3" s="1"/>
  <c r="N182" i="3"/>
  <c r="BI182" i="3"/>
  <c r="BG182" i="3" s="1"/>
  <c r="O186" i="3"/>
  <c r="AY188" i="3"/>
  <c r="P190" i="3"/>
  <c r="U190" i="3" s="1"/>
  <c r="Y190" i="3" s="1"/>
  <c r="N190" i="3"/>
  <c r="BA196" i="3"/>
  <c r="AZ201" i="3"/>
  <c r="AR201" i="3"/>
  <c r="U207" i="3"/>
  <c r="Y207" i="3" s="1"/>
  <c r="O210" i="3"/>
  <c r="V211" i="3"/>
  <c r="AD211" i="3" s="1"/>
  <c r="AE211" i="3" s="1"/>
  <c r="BA213" i="3"/>
  <c r="N231" i="3"/>
  <c r="M231" i="3"/>
  <c r="N170" i="3"/>
  <c r="V170" i="3"/>
  <c r="AL170" i="3"/>
  <c r="BE171" i="3"/>
  <c r="AR172" i="3"/>
  <c r="BH172" i="3"/>
  <c r="BI156" i="3" s="1"/>
  <c r="BG156" i="3" s="1"/>
  <c r="AS173" i="3"/>
  <c r="N178" i="3"/>
  <c r="V178" i="3"/>
  <c r="AD178" i="3" s="1"/>
  <c r="AE178" i="3" s="1"/>
  <c r="AL178" i="3"/>
  <c r="BE179" i="3"/>
  <c r="AR180" i="3"/>
  <c r="N186" i="3"/>
  <c r="V186" i="3"/>
  <c r="BE187" i="3"/>
  <c r="AR188" i="3"/>
  <c r="AS189" i="3"/>
  <c r="AS191" i="3"/>
  <c r="N194" i="3"/>
  <c r="AL194" i="3"/>
  <c r="AS199" i="3"/>
  <c r="N202" i="3"/>
  <c r="V202" i="3"/>
  <c r="AD202" i="3" s="1"/>
  <c r="AE202" i="3" s="1"/>
  <c r="N210" i="3"/>
  <c r="V210" i="3"/>
  <c r="AL210" i="3"/>
  <c r="N218" i="3"/>
  <c r="V218" i="3"/>
  <c r="AD218" i="3" s="1"/>
  <c r="AE218" i="3" s="1"/>
  <c r="AL218" i="3"/>
  <c r="AR220" i="3"/>
  <c r="N226" i="3"/>
  <c r="V226" i="3"/>
  <c r="AR228" i="3"/>
  <c r="O229" i="3"/>
  <c r="AS229" i="3"/>
  <c r="AZ232" i="3"/>
  <c r="AR232" i="3"/>
  <c r="BD232" i="3"/>
  <c r="O243" i="3"/>
  <c r="O250" i="3"/>
  <c r="AZ250" i="3"/>
  <c r="BA251" i="3"/>
  <c r="BD257" i="3"/>
  <c r="AD254" i="3"/>
  <c r="AE254" i="3" s="1"/>
  <c r="AH254" i="3" s="1"/>
  <c r="AR260" i="3"/>
  <c r="AW260" i="3"/>
  <c r="AD264" i="3"/>
  <c r="AE264" i="3" s="1"/>
  <c r="AS170" i="3"/>
  <c r="BE176" i="3"/>
  <c r="BH177" i="3"/>
  <c r="BI161" i="3" s="1"/>
  <c r="BG161" i="3" s="1"/>
  <c r="AS178" i="3"/>
  <c r="BE192" i="3"/>
  <c r="BH193" i="3"/>
  <c r="BI185" i="3" s="1"/>
  <c r="BG185" i="3" s="1"/>
  <c r="AS194" i="3"/>
  <c r="BE200" i="3"/>
  <c r="BE208" i="3"/>
  <c r="AS210" i="3"/>
  <c r="Y216" i="3"/>
  <c r="BH217" i="3"/>
  <c r="BI213" i="3" s="1"/>
  <c r="BG213" i="3" s="1"/>
  <c r="AS218" i="3"/>
  <c r="AY234" i="3"/>
  <c r="O242" i="3"/>
  <c r="AZ242" i="3"/>
  <c r="AR244" i="3"/>
  <c r="AW244" i="3"/>
  <c r="O245" i="3"/>
  <c r="O258" i="3"/>
  <c r="AZ264" i="3"/>
  <c r="N172" i="3"/>
  <c r="V172" i="3"/>
  <c r="AD172" i="3" s="1"/>
  <c r="AE172" i="3" s="1"/>
  <c r="N180" i="3"/>
  <c r="N188" i="3"/>
  <c r="V188" i="3"/>
  <c r="AD188" i="3" s="1"/>
  <c r="AE188" i="3" s="1"/>
  <c r="P194" i="3"/>
  <c r="U194" i="3" s="1"/>
  <c r="V194" i="3" s="1"/>
  <c r="N196" i="3"/>
  <c r="V196" i="3"/>
  <c r="AR198" i="3"/>
  <c r="BH198" i="3"/>
  <c r="BI195" i="3" s="1"/>
  <c r="BG195" i="3" s="1"/>
  <c r="N204" i="3"/>
  <c r="V204" i="3"/>
  <c r="AD204" i="3" s="1"/>
  <c r="AE204" i="3" s="1"/>
  <c r="O207" i="3"/>
  <c r="N212" i="3"/>
  <c r="V212" i="3"/>
  <c r="AD212" i="3" s="1"/>
  <c r="AE212" i="3" s="1"/>
  <c r="O215" i="3"/>
  <c r="AS217" i="3"/>
  <c r="N220" i="3"/>
  <c r="V220" i="3"/>
  <c r="AD220" i="3" s="1"/>
  <c r="AE220" i="3" s="1"/>
  <c r="O223" i="3"/>
  <c r="N228" i="3"/>
  <c r="V228" i="3"/>
  <c r="AD228" i="3" s="1"/>
  <c r="AE228" i="3" s="1"/>
  <c r="X230" i="3"/>
  <c r="AW231" i="3"/>
  <c r="P234" i="3"/>
  <c r="U234" i="3" s="1"/>
  <c r="Y234" i="3" s="1"/>
  <c r="N234" i="3"/>
  <c r="O235" i="3"/>
  <c r="V236" i="3"/>
  <c r="AD236" i="3" s="1"/>
  <c r="AE236" i="3" s="1"/>
  <c r="X236" i="3"/>
  <c r="AZ241" i="3"/>
  <c r="BA249" i="3"/>
  <c r="O253" i="3"/>
  <c r="AD261" i="3"/>
  <c r="AE261" i="3" s="1"/>
  <c r="AD185" i="3"/>
  <c r="AE185" i="3" s="1"/>
  <c r="AH189" i="3"/>
  <c r="BD191" i="3"/>
  <c r="AD217" i="3"/>
  <c r="AE217" i="3" s="1"/>
  <c r="AD225" i="3"/>
  <c r="AE225" i="3" s="1"/>
  <c r="AH230" i="3"/>
  <c r="O231" i="3"/>
  <c r="AW238" i="3"/>
  <c r="AE244" i="3"/>
  <c r="AE255" i="3"/>
  <c r="Y257" i="3"/>
  <c r="V257" i="3"/>
  <c r="AD257" i="3" s="1"/>
  <c r="AE257" i="3" s="1"/>
  <c r="AE266" i="3"/>
  <c r="AE269" i="3"/>
  <c r="AS171" i="3"/>
  <c r="BE175" i="3"/>
  <c r="AR176" i="3"/>
  <c r="BH176" i="3"/>
  <c r="BI160" i="3" s="1"/>
  <c r="BG160" i="3" s="1"/>
  <c r="AS179" i="3"/>
  <c r="P180" i="3"/>
  <c r="U180" i="3" s="1"/>
  <c r="AB180" i="3" s="1"/>
  <c r="BE191" i="3"/>
  <c r="AR192" i="3"/>
  <c r="BE199" i="3"/>
  <c r="AR200" i="3"/>
  <c r="AR208" i="3"/>
  <c r="AS209" i="3"/>
  <c r="M219" i="3"/>
  <c r="O219" i="3" s="1"/>
  <c r="P220" i="3"/>
  <c r="U220" i="3" s="1"/>
  <c r="M227" i="3"/>
  <c r="O227" i="3" s="1"/>
  <c r="AY231" i="3"/>
  <c r="O232" i="3"/>
  <c r="AW232" i="3"/>
  <c r="BA234" i="3"/>
  <c r="O237" i="3"/>
  <c r="O241" i="3"/>
  <c r="O249" i="3"/>
  <c r="Y251" i="3"/>
  <c r="V251" i="3"/>
  <c r="AD251" i="3" s="1"/>
  <c r="AE251" i="3" s="1"/>
  <c r="AE256" i="3"/>
  <c r="AW262" i="3"/>
  <c r="AL171" i="3"/>
  <c r="AR171" i="3" s="1"/>
  <c r="AR173" i="3"/>
  <c r="M176" i="3"/>
  <c r="O176" i="3" s="1"/>
  <c r="AS176" i="3"/>
  <c r="AL179" i="3"/>
  <c r="AR179" i="3" s="1"/>
  <c r="M184" i="3"/>
  <c r="O184" i="3" s="1"/>
  <c r="AD187" i="3"/>
  <c r="AE187" i="3" s="1"/>
  <c r="AL187" i="3"/>
  <c r="AR187" i="3" s="1"/>
  <c r="AR189" i="3"/>
  <c r="M192" i="3"/>
  <c r="O192" i="3" s="1"/>
  <c r="AS192" i="3"/>
  <c r="AD195" i="3"/>
  <c r="AE195" i="3" s="1"/>
  <c r="M200" i="3"/>
  <c r="O200" i="3" s="1"/>
  <c r="AS200" i="3"/>
  <c r="M208" i="3"/>
  <c r="O208" i="3" s="1"/>
  <c r="AL211" i="3"/>
  <c r="AR211" i="3" s="1"/>
  <c r="M216" i="3"/>
  <c r="O216" i="3" s="1"/>
  <c r="AL219" i="3"/>
  <c r="AR219" i="3" s="1"/>
  <c r="M224" i="3"/>
  <c r="O224" i="3" s="1"/>
  <c r="AL227" i="3"/>
  <c r="AR227" i="3" s="1"/>
  <c r="N230" i="3"/>
  <c r="AS230" i="3"/>
  <c r="AZ231" i="3"/>
  <c r="AR231" i="3"/>
  <c r="AU235" i="3"/>
  <c r="N236" i="3"/>
  <c r="P236" i="3"/>
  <c r="U236" i="3" s="1"/>
  <c r="Y236" i="3" s="1"/>
  <c r="AD246" i="3"/>
  <c r="AE246" i="3" s="1"/>
  <c r="BA246" i="3"/>
  <c r="AH256" i="3"/>
  <c r="AD253" i="3"/>
  <c r="AE253" i="3" s="1"/>
  <c r="BA253" i="3"/>
  <c r="AE259" i="3"/>
  <c r="AE262" i="3"/>
  <c r="AZ265" i="3"/>
  <c r="AE267" i="3"/>
  <c r="AS187" i="3"/>
  <c r="AS211" i="3"/>
  <c r="AS219" i="3"/>
  <c r="AD224" i="3"/>
  <c r="AE224" i="3" s="1"/>
  <c r="AS227" i="3"/>
  <c r="O233" i="3"/>
  <c r="AE233" i="3"/>
  <c r="X234" i="3"/>
  <c r="V234" i="3"/>
  <c r="AD234" i="3" s="1"/>
  <c r="AE234" i="3" s="1"/>
  <c r="AL235" i="3"/>
  <c r="AU237" i="3"/>
  <c r="AS237" i="3"/>
  <c r="AL237" i="3"/>
  <c r="BA252" i="3"/>
  <c r="O259" i="3"/>
  <c r="P239" i="3"/>
  <c r="U239" i="3" s="1"/>
  <c r="AY240" i="3"/>
  <c r="AD241" i="3"/>
  <c r="AE241" i="3" s="1"/>
  <c r="AR243" i="3"/>
  <c r="P247" i="3"/>
  <c r="U247" i="3" s="1"/>
  <c r="Y247" i="3" s="1"/>
  <c r="AY248" i="3"/>
  <c r="AD249" i="3"/>
  <c r="AE249" i="3" s="1"/>
  <c r="P255" i="3"/>
  <c r="U255" i="3" s="1"/>
  <c r="Y255" i="3" s="1"/>
  <c r="AY256" i="3"/>
  <c r="BE258" i="3"/>
  <c r="AR259" i="3"/>
  <c r="BH259" i="3"/>
  <c r="BI252" i="3" s="1"/>
  <c r="BG252" i="3" s="1"/>
  <c r="O260" i="3"/>
  <c r="P263" i="3"/>
  <c r="U263" i="3" s="1"/>
  <c r="AY264" i="3"/>
  <c r="N265" i="3"/>
  <c r="AD265" i="3"/>
  <c r="AE265" i="3" s="1"/>
  <c r="P267" i="3"/>
  <c r="U267" i="3" s="1"/>
  <c r="Y267" i="3" s="1"/>
  <c r="P268" i="3"/>
  <c r="U268" i="3" s="1"/>
  <c r="Y268" i="3" s="1"/>
  <c r="AY268" i="3"/>
  <c r="O269" i="3"/>
  <c r="BE269" i="3"/>
  <c r="N270" i="3"/>
  <c r="AZ271" i="3"/>
  <c r="O272" i="3"/>
  <c r="N273" i="3"/>
  <c r="P273" i="3"/>
  <c r="U273" i="3" s="1"/>
  <c r="Y273" i="3" s="1"/>
  <c r="X277" i="3"/>
  <c r="AZ279" i="3"/>
  <c r="BA280" i="3"/>
  <c r="AY284" i="3"/>
  <c r="BE284" i="3"/>
  <c r="O285" i="3"/>
  <c r="AW287" i="3"/>
  <c r="Y293" i="3"/>
  <c r="AS233" i="3"/>
  <c r="AS235" i="3"/>
  <c r="BE239" i="3"/>
  <c r="AS243" i="3"/>
  <c r="P244" i="3"/>
  <c r="U244" i="3" s="1"/>
  <c r="Y244" i="3" s="1"/>
  <c r="X244" i="3"/>
  <c r="P252" i="3"/>
  <c r="U252" i="3" s="1"/>
  <c r="Y252" i="3" s="1"/>
  <c r="X252" i="3"/>
  <c r="BE255" i="3"/>
  <c r="AR256" i="3"/>
  <c r="BH256" i="3"/>
  <c r="BI253" i="3" s="1"/>
  <c r="BG253" i="3" s="1"/>
  <c r="P260" i="3"/>
  <c r="U260" i="3" s="1"/>
  <c r="X260" i="3"/>
  <c r="BE263" i="3"/>
  <c r="AZ267" i="3"/>
  <c r="AR267" i="3"/>
  <c r="AY267" i="3"/>
  <c r="P269" i="3"/>
  <c r="U269" i="3" s="1"/>
  <c r="Y269" i="3" s="1"/>
  <c r="X269" i="3"/>
  <c r="BA270" i="3"/>
  <c r="AS270" i="3"/>
  <c r="P280" i="3"/>
  <c r="U280" i="3" s="1"/>
  <c r="Y280" i="3" s="1"/>
  <c r="O280" i="3"/>
  <c r="BD286" i="3"/>
  <c r="AR289" i="3"/>
  <c r="AW289" i="3"/>
  <c r="AD293" i="3"/>
  <c r="AE293" i="3" s="1"/>
  <c r="BA293" i="3"/>
  <c r="Y295" i="3"/>
  <c r="V295" i="3"/>
  <c r="AD295" i="3" s="1"/>
  <c r="AE295" i="3" s="1"/>
  <c r="AD243" i="3"/>
  <c r="AE243" i="3" s="1"/>
  <c r="BA267" i="3"/>
  <c r="BI275" i="3"/>
  <c r="BG275" i="3" s="1"/>
  <c r="P275" i="3"/>
  <c r="U275" i="3" s="1"/>
  <c r="Y275" i="3" s="1"/>
  <c r="N275" i="3"/>
  <c r="AZ275" i="3"/>
  <c r="AZ294" i="3"/>
  <c r="BE233" i="3"/>
  <c r="AD240" i="3"/>
  <c r="AE240" i="3" s="1"/>
  <c r="AD248" i="3"/>
  <c r="AE248" i="3" s="1"/>
  <c r="BE257" i="3"/>
  <c r="BH258" i="3"/>
  <c r="BI247" i="3" s="1"/>
  <c r="BG247" i="3" s="1"/>
  <c r="AS259" i="3"/>
  <c r="AU268" i="3"/>
  <c r="AS268" i="3"/>
  <c r="M271" i="3"/>
  <c r="O271" i="3" s="1"/>
  <c r="V271" i="3"/>
  <c r="AY273" i="3"/>
  <c r="BA275" i="3"/>
  <c r="P276" i="3"/>
  <c r="U276" i="3" s="1"/>
  <c r="Y276" i="3" s="1"/>
  <c r="O276" i="3"/>
  <c r="P277" i="3"/>
  <c r="U277" i="3" s="1"/>
  <c r="N277" i="3"/>
  <c r="BI277" i="3"/>
  <c r="BG277" i="3" s="1"/>
  <c r="AE278" i="3"/>
  <c r="BI280" i="3"/>
  <c r="BG280" i="3" s="1"/>
  <c r="V294" i="3"/>
  <c r="N237" i="3"/>
  <c r="V237" i="3"/>
  <c r="AD237" i="3" s="1"/>
  <c r="AE237" i="3" s="1"/>
  <c r="AR239" i="3"/>
  <c r="N245" i="3"/>
  <c r="V245" i="3"/>
  <c r="AD245" i="3" s="1"/>
  <c r="AE245" i="3" s="1"/>
  <c r="AL245" i="3"/>
  <c r="N253" i="3"/>
  <c r="BE254" i="3"/>
  <c r="AR255" i="3"/>
  <c r="BH255" i="3"/>
  <c r="BI250" i="3" s="1"/>
  <c r="BG250" i="3" s="1"/>
  <c r="AS258" i="3"/>
  <c r="AL261" i="3"/>
  <c r="AR261" i="3" s="1"/>
  <c r="BE262" i="3"/>
  <c r="AR263" i="3"/>
  <c r="AL270" i="3"/>
  <c r="AR270" i="3" s="1"/>
  <c r="AU270" i="3"/>
  <c r="P272" i="3"/>
  <c r="U272" i="3" s="1"/>
  <c r="Y272" i="3" s="1"/>
  <c r="M274" i="3"/>
  <c r="O274" i="3" s="1"/>
  <c r="BA276" i="3"/>
  <c r="M278" i="3"/>
  <c r="O278" i="3" s="1"/>
  <c r="AY281" i="3"/>
  <c r="BE281" i="3"/>
  <c r="AE285" i="3"/>
  <c r="N242" i="3"/>
  <c r="V242" i="3"/>
  <c r="AD242" i="3" s="1"/>
  <c r="AE242" i="3" s="1"/>
  <c r="AS245" i="3"/>
  <c r="M247" i="3"/>
  <c r="O247" i="3" s="1"/>
  <c r="N250" i="3"/>
  <c r="V250" i="3"/>
  <c r="N258" i="3"/>
  <c r="V258" i="3"/>
  <c r="O261" i="3"/>
  <c r="AS261" i="3"/>
  <c r="O266" i="3"/>
  <c r="M267" i="3"/>
  <c r="O267" i="3" s="1"/>
  <c r="AL268" i="3"/>
  <c r="AR268" i="3" s="1"/>
  <c r="AL269" i="3"/>
  <c r="AE272" i="3"/>
  <c r="BA272" i="3"/>
  <c r="AZ273" i="3"/>
  <c r="AZ276" i="3"/>
  <c r="V286" i="3"/>
  <c r="AD286" i="3" s="1"/>
  <c r="AE286" i="3" s="1"/>
  <c r="AE291" i="3"/>
  <c r="Y292" i="3"/>
  <c r="AR233" i="3"/>
  <c r="AS234" i="3"/>
  <c r="AD247" i="3"/>
  <c r="AE247" i="3" s="1"/>
  <c r="AL255" i="3"/>
  <c r="AW255" i="3" s="1"/>
  <c r="AS269" i="3"/>
  <c r="V273" i="3"/>
  <c r="X273" i="3"/>
  <c r="AE276" i="3"/>
  <c r="AY285" i="3"/>
  <c r="BE285" i="3"/>
  <c r="AC286" i="3"/>
  <c r="AY288" i="3"/>
  <c r="BE288" i="3"/>
  <c r="O292" i="3"/>
  <c r="Y297" i="3"/>
  <c r="V297" i="3"/>
  <c r="AR238" i="3"/>
  <c r="AR254" i="3"/>
  <c r="AS255" i="3"/>
  <c r="AS257" i="3"/>
  <c r="AR262" i="3"/>
  <c r="AS263" i="3"/>
  <c r="AY266" i="3"/>
  <c r="V270" i="3"/>
  <c r="AD270" i="3" s="1"/>
  <c r="AE270" i="3" s="1"/>
  <c r="AH268" i="3" s="1"/>
  <c r="AY270" i="3"/>
  <c r="BI272" i="3"/>
  <c r="BG272" i="3" s="1"/>
  <c r="P274" i="3"/>
  <c r="U274" i="3" s="1"/>
  <c r="Y274" i="3" s="1"/>
  <c r="AD274" i="3"/>
  <c r="AE274" i="3" s="1"/>
  <c r="U278" i="3"/>
  <c r="Y278" i="3" s="1"/>
  <c r="X279" i="3"/>
  <c r="AW291" i="3"/>
  <c r="AY274" i="3"/>
  <c r="V275" i="3"/>
  <c r="W575" i="3"/>
  <c r="W13" i="3" s="1"/>
  <c r="AU281" i="3"/>
  <c r="K5" i="3"/>
  <c r="AU285" i="3"/>
  <c r="BE286" i="3"/>
  <c r="AU289" i="3"/>
  <c r="AY294" i="3"/>
  <c r="V296" i="3"/>
  <c r="BA303" i="3"/>
  <c r="AE307" i="3"/>
  <c r="O313" i="3"/>
  <c r="AE314" i="3"/>
  <c r="AE319" i="3"/>
  <c r="AW321" i="3"/>
  <c r="O325" i="3"/>
  <c r="AZ325" i="3"/>
  <c r="AY279" i="3"/>
  <c r="AD280" i="3"/>
  <c r="AE280" i="3" s="1"/>
  <c r="L5" i="3"/>
  <c r="AD284" i="3"/>
  <c r="AE284" i="3" s="1"/>
  <c r="AH286" i="3" s="1"/>
  <c r="AK286" i="3" s="1"/>
  <c r="N288" i="3"/>
  <c r="V288" i="3"/>
  <c r="AD288" i="3" s="1"/>
  <c r="AE288" i="3" s="1"/>
  <c r="X289" i="3"/>
  <c r="BH291" i="3"/>
  <c r="V292" i="3"/>
  <c r="AD292" i="3" s="1"/>
  <c r="AE292" i="3" s="1"/>
  <c r="O295" i="3"/>
  <c r="Y298" i="3"/>
  <c r="N300" i="3"/>
  <c r="P300" i="3"/>
  <c r="U300" i="3" s="1"/>
  <c r="BA304" i="3"/>
  <c r="O307" i="3"/>
  <c r="AE316" i="3"/>
  <c r="AR318" i="3"/>
  <c r="AW318" i="3"/>
  <c r="Y323" i="3"/>
  <c r="V323" i="3"/>
  <c r="AD323" i="3" s="1"/>
  <c r="AE323" i="3" s="1"/>
  <c r="O284" i="3"/>
  <c r="AS284" i="3"/>
  <c r="AA286" i="3"/>
  <c r="BE289" i="3"/>
  <c r="M291" i="3"/>
  <c r="O291" i="3" s="1"/>
  <c r="AS291" i="3"/>
  <c r="AZ298" i="3"/>
  <c r="N299" i="3"/>
  <c r="BA299" i="3"/>
  <c r="V311" i="3"/>
  <c r="AD311" i="3" s="1"/>
  <c r="AE311" i="3" s="1"/>
  <c r="Y311" i="3"/>
  <c r="BA324" i="3"/>
  <c r="O329" i="3"/>
  <c r="AR282" i="3"/>
  <c r="AL283" i="3"/>
  <c r="AR283" i="3" s="1"/>
  <c r="AB286" i="3"/>
  <c r="AR286" i="3"/>
  <c r="AD287" i="3"/>
  <c r="AE287" i="3" s="1"/>
  <c r="O289" i="3"/>
  <c r="AR290" i="3"/>
  <c r="BH290" i="3"/>
  <c r="BD292" i="3"/>
  <c r="BI296" i="3"/>
  <c r="BG296" i="3" s="1"/>
  <c r="BA298" i="3"/>
  <c r="AZ299" i="3"/>
  <c r="M301" i="3"/>
  <c r="O309" i="3"/>
  <c r="AR310" i="3"/>
  <c r="AW310" i="3"/>
  <c r="AE317" i="3"/>
  <c r="AD324" i="3"/>
  <c r="AE324" i="3" s="1"/>
  <c r="AE329" i="3"/>
  <c r="AE333" i="3"/>
  <c r="N279" i="3"/>
  <c r="V279" i="3"/>
  <c r="AD279" i="3" s="1"/>
  <c r="AE279" i="3" s="1"/>
  <c r="X283" i="3"/>
  <c r="AS283" i="3"/>
  <c r="AZ296" i="3"/>
  <c r="O301" i="3"/>
  <c r="P303" i="3"/>
  <c r="U303" i="3" s="1"/>
  <c r="O303" i="3"/>
  <c r="AE315" i="3"/>
  <c r="O333" i="3"/>
  <c r="AD282" i="3"/>
  <c r="AE282" i="3" s="1"/>
  <c r="AD290" i="3"/>
  <c r="AE290" i="3" s="1"/>
  <c r="N296" i="3"/>
  <c r="O297" i="3"/>
  <c r="Y304" i="3"/>
  <c r="AE306" i="3"/>
  <c r="AE308" i="3"/>
  <c r="AE309" i="3"/>
  <c r="AE321" i="3"/>
  <c r="AE342" i="3"/>
  <c r="AS281" i="3"/>
  <c r="O282" i="3"/>
  <c r="AS282" i="3"/>
  <c r="AS285" i="3"/>
  <c r="X286" i="3"/>
  <c r="Y286" i="3" s="1"/>
  <c r="AS286" i="3"/>
  <c r="AS289" i="3"/>
  <c r="AS290" i="3"/>
  <c r="AH291" i="3"/>
  <c r="M292" i="3"/>
  <c r="X296" i="3"/>
  <c r="V300" i="3"/>
  <c r="X300" i="3"/>
  <c r="V301" i="3"/>
  <c r="O321" i="3"/>
  <c r="AE322" i="3"/>
  <c r="AE328" i="3"/>
  <c r="AE330" i="3"/>
  <c r="AD281" i="3"/>
  <c r="AE281" i="3" s="1"/>
  <c r="J5" i="3"/>
  <c r="AR284" i="3"/>
  <c r="BH284" i="3"/>
  <c r="BI273" i="3" s="1"/>
  <c r="BG273" i="3" s="1"/>
  <c r="AR288" i="3"/>
  <c r="BH288" i="3"/>
  <c r="BI278" i="3" s="1"/>
  <c r="BG278" i="3" s="1"/>
  <c r="AR292" i="3"/>
  <c r="N298" i="3"/>
  <c r="O299" i="3"/>
  <c r="V299" i="3"/>
  <c r="AW305" i="3"/>
  <c r="AE313" i="3"/>
  <c r="N302" i="3"/>
  <c r="V302" i="3"/>
  <c r="Y302" i="3" s="1"/>
  <c r="AS305" i="3"/>
  <c r="AU305" i="3"/>
  <c r="P308" i="3"/>
  <c r="U308" i="3" s="1"/>
  <c r="Y308" i="3" s="1"/>
  <c r="X308" i="3"/>
  <c r="N310" i="3"/>
  <c r="V310" i="3"/>
  <c r="AD310" i="3" s="1"/>
  <c r="AE310" i="3" s="1"/>
  <c r="BE311" i="3"/>
  <c r="AR312" i="3"/>
  <c r="AS313" i="3"/>
  <c r="AU313" i="3"/>
  <c r="P316" i="3"/>
  <c r="U316" i="3" s="1"/>
  <c r="Y316" i="3" s="1"/>
  <c r="X316" i="3"/>
  <c r="N318" i="3"/>
  <c r="V318" i="3"/>
  <c r="AD318" i="3" s="1"/>
  <c r="AE318" i="3" s="1"/>
  <c r="BE319" i="3"/>
  <c r="AR320" i="3"/>
  <c r="BH320" i="3"/>
  <c r="BI302" i="3" s="1"/>
  <c r="BG302" i="3" s="1"/>
  <c r="AS321" i="3"/>
  <c r="AU321" i="3"/>
  <c r="P324" i="3"/>
  <c r="U324" i="3" s="1"/>
  <c r="Y324" i="3" s="1"/>
  <c r="X324" i="3"/>
  <c r="N326" i="3"/>
  <c r="V326" i="3"/>
  <c r="M328" i="3"/>
  <c r="O328" i="3" s="1"/>
  <c r="BA333" i="3"/>
  <c r="AS333" i="3"/>
  <c r="BA334" i="3"/>
  <c r="AZ338" i="3"/>
  <c r="AU342" i="3"/>
  <c r="AE353" i="3"/>
  <c r="AE378" i="3"/>
  <c r="AY306" i="3"/>
  <c r="AY314" i="3"/>
  <c r="AY322" i="3"/>
  <c r="AW329" i="3"/>
  <c r="N333" i="3"/>
  <c r="M333" i="3"/>
  <c r="P336" i="3"/>
  <c r="U336" i="3" s="1"/>
  <c r="Y336" i="3" s="1"/>
  <c r="N336" i="3"/>
  <c r="AZ339" i="3"/>
  <c r="BA347" i="3"/>
  <c r="AD350" i="3"/>
  <c r="AE350" i="3" s="1"/>
  <c r="P352" i="3"/>
  <c r="U352" i="3" s="1"/>
  <c r="Y352" i="3" s="1"/>
  <c r="N352" i="3"/>
  <c r="U353" i="3"/>
  <c r="Y353" i="3" s="1"/>
  <c r="BH357" i="3"/>
  <c r="BI350" i="3" s="1"/>
  <c r="BG350" i="3" s="1"/>
  <c r="N358" i="3"/>
  <c r="P358" i="3"/>
  <c r="U358" i="3" s="1"/>
  <c r="BH356" i="3"/>
  <c r="BI349" i="3" s="1"/>
  <c r="BG349" i="3" s="1"/>
  <c r="BH351" i="3"/>
  <c r="BH355" i="3"/>
  <c r="BI348" i="3" s="1"/>
  <c r="BG348" i="3" s="1"/>
  <c r="BH354" i="3"/>
  <c r="BH352" i="3"/>
  <c r="BI345" i="3" s="1"/>
  <c r="BG345" i="3" s="1"/>
  <c r="AL359" i="3"/>
  <c r="AR359" i="3" s="1"/>
  <c r="AU359" i="3"/>
  <c r="AS359" i="3"/>
  <c r="N304" i="3"/>
  <c r="V304" i="3"/>
  <c r="BE305" i="3"/>
  <c r="AR306" i="3"/>
  <c r="AS307" i="3"/>
  <c r="N312" i="3"/>
  <c r="V312" i="3"/>
  <c r="BE313" i="3"/>
  <c r="AS315" i="3"/>
  <c r="M317" i="3"/>
  <c r="O317" i="3" s="1"/>
  <c r="N320" i="3"/>
  <c r="V320" i="3"/>
  <c r="AD320" i="3" s="1"/>
  <c r="AE320" i="3" s="1"/>
  <c r="BE321" i="3"/>
  <c r="BH322" i="3"/>
  <c r="BI304" i="3" s="1"/>
  <c r="BG304" i="3" s="1"/>
  <c r="AS323" i="3"/>
  <c r="N327" i="3"/>
  <c r="V327" i="3"/>
  <c r="N328" i="3"/>
  <c r="X331" i="3"/>
  <c r="V331" i="3"/>
  <c r="AD331" i="3" s="1"/>
  <c r="AE331" i="3" s="1"/>
  <c r="AW334" i="3"/>
  <c r="V335" i="3"/>
  <c r="P344" i="3"/>
  <c r="U344" i="3" s="1"/>
  <c r="Y344" i="3" s="1"/>
  <c r="N344" i="3"/>
  <c r="BI344" i="3"/>
  <c r="BG344" i="3" s="1"/>
  <c r="AZ347" i="3"/>
  <c r="O349" i="3"/>
  <c r="O352" i="3"/>
  <c r="O353" i="3"/>
  <c r="AE355" i="3"/>
  <c r="AH357" i="3" s="1"/>
  <c r="M306" i="3"/>
  <c r="O306" i="3" s="1"/>
  <c r="AS306" i="3"/>
  <c r="AL309" i="3"/>
  <c r="AR309" i="3" s="1"/>
  <c r="BE310" i="3"/>
  <c r="AR311" i="3"/>
  <c r="M314" i="3"/>
  <c r="O314" i="3" s="1"/>
  <c r="AS314" i="3"/>
  <c r="AL317" i="3"/>
  <c r="AR317" i="3" s="1"/>
  <c r="BE318" i="3"/>
  <c r="AR319" i="3"/>
  <c r="M322" i="3"/>
  <c r="O322" i="3" s="1"/>
  <c r="AS322" i="3"/>
  <c r="N325" i="3"/>
  <c r="V325" i="3"/>
  <c r="BI328" i="3"/>
  <c r="BG328" i="3" s="1"/>
  <c r="AW330" i="3"/>
  <c r="P334" i="3"/>
  <c r="U334" i="3" s="1"/>
  <c r="O334" i="3"/>
  <c r="AU334" i="3"/>
  <c r="M336" i="3"/>
  <c r="AU343" i="3"/>
  <c r="U345" i="3"/>
  <c r="Y345" i="3" s="1"/>
  <c r="P347" i="3"/>
  <c r="U347" i="3" s="1"/>
  <c r="Y347" i="3" s="1"/>
  <c r="AW351" i="3"/>
  <c r="AU355" i="3"/>
  <c r="AS355" i="3"/>
  <c r="AL355" i="3"/>
  <c r="AR355" i="3" s="1"/>
  <c r="AU356" i="3"/>
  <c r="AL356" i="3"/>
  <c r="BE307" i="3"/>
  <c r="AS309" i="3"/>
  <c r="BE315" i="3"/>
  <c r="AS317" i="3"/>
  <c r="BE323" i="3"/>
  <c r="P327" i="3"/>
  <c r="U327" i="3" s="1"/>
  <c r="Y327" i="3" s="1"/>
  <c r="BA328" i="3"/>
  <c r="O336" i="3"/>
  <c r="AD338" i="3"/>
  <c r="AE338" i="3" s="1"/>
  <c r="AW340" i="3"/>
  <c r="N342" i="3"/>
  <c r="AR343" i="3"/>
  <c r="AW343" i="3"/>
  <c r="AD346" i="3"/>
  <c r="AE346" i="3" s="1"/>
  <c r="AE359" i="3"/>
  <c r="BI324" i="3"/>
  <c r="BG324" i="3" s="1"/>
  <c r="BA326" i="3"/>
  <c r="P330" i="3"/>
  <c r="U330" i="3" s="1"/>
  <c r="Y330" i="3" s="1"/>
  <c r="P331" i="3"/>
  <c r="U331" i="3" s="1"/>
  <c r="Y331" i="3" s="1"/>
  <c r="N331" i="3"/>
  <c r="AY333" i="3"/>
  <c r="X336" i="3"/>
  <c r="V336" i="3"/>
  <c r="BI336" i="3"/>
  <c r="BG336" i="3" s="1"/>
  <c r="AE340" i="3"/>
  <c r="BA342" i="3"/>
  <c r="AS342" i="3"/>
  <c r="BA346" i="3"/>
  <c r="BA350" i="3"/>
  <c r="X352" i="3"/>
  <c r="V352" i="3"/>
  <c r="AD352" i="3" s="1"/>
  <c r="AE352" i="3" s="1"/>
  <c r="AU353" i="3"/>
  <c r="AL353" i="3"/>
  <c r="AW360" i="3"/>
  <c r="AL308" i="3"/>
  <c r="O311" i="3"/>
  <c r="O319" i="3"/>
  <c r="O331" i="3"/>
  <c r="AU331" i="3"/>
  <c r="AS331" i="3"/>
  <c r="AL331" i="3"/>
  <c r="X344" i="3"/>
  <c r="V344" i="3"/>
  <c r="AD349" i="3"/>
  <c r="AE349" i="3" s="1"/>
  <c r="P357" i="3"/>
  <c r="U357" i="3" s="1"/>
  <c r="Y357" i="3" s="1"/>
  <c r="N357" i="3"/>
  <c r="AE360" i="3"/>
  <c r="AD305" i="3"/>
  <c r="AE305" i="3" s="1"/>
  <c r="AR307" i="3"/>
  <c r="AS308" i="3"/>
  <c r="AS310" i="3"/>
  <c r="AR315" i="3"/>
  <c r="AS316" i="3"/>
  <c r="AS318" i="3"/>
  <c r="AR323" i="3"/>
  <c r="AS329" i="3"/>
  <c r="BA338" i="3"/>
  <c r="AE341" i="3"/>
  <c r="BA341" i="3"/>
  <c r="AS341" i="3"/>
  <c r="AW342" i="3"/>
  <c r="BA349" i="3"/>
  <c r="AY350" i="3"/>
  <c r="AD351" i="3"/>
  <c r="AE351" i="3" s="1"/>
  <c r="O355" i="3"/>
  <c r="AE357" i="3"/>
  <c r="V363" i="3"/>
  <c r="AD363" i="3" s="1"/>
  <c r="AE363" i="3" s="1"/>
  <c r="X363" i="3"/>
  <c r="BA369" i="3"/>
  <c r="BA377" i="3"/>
  <c r="V379" i="3"/>
  <c r="AD379" i="3" s="1"/>
  <c r="AE379" i="3" s="1"/>
  <c r="X379" i="3"/>
  <c r="AZ383" i="3"/>
  <c r="N386" i="3"/>
  <c r="BI386" i="3"/>
  <c r="BG386" i="3" s="1"/>
  <c r="P386" i="3"/>
  <c r="U386" i="3" s="1"/>
  <c r="Y386" i="3" s="1"/>
  <c r="AE394" i="3"/>
  <c r="AE396" i="3"/>
  <c r="AR334" i="3"/>
  <c r="M337" i="3"/>
  <c r="O337" i="3" s="1"/>
  <c r="P338" i="3"/>
  <c r="U338" i="3" s="1"/>
  <c r="Y338" i="3" s="1"/>
  <c r="X338" i="3"/>
  <c r="AL340" i="3"/>
  <c r="AR340" i="3" s="1"/>
  <c r="AR342" i="3"/>
  <c r="BH342" i="3"/>
  <c r="BI338" i="3" s="1"/>
  <c r="BG338" i="3" s="1"/>
  <c r="AS343" i="3"/>
  <c r="M345" i="3"/>
  <c r="O345" i="3" s="1"/>
  <c r="P346" i="3"/>
  <c r="U346" i="3" s="1"/>
  <c r="Y346" i="3" s="1"/>
  <c r="X346" i="3"/>
  <c r="AD348" i="3"/>
  <c r="AE348" i="3" s="1"/>
  <c r="AS353" i="3"/>
  <c r="P354" i="3"/>
  <c r="U354" i="3" s="1"/>
  <c r="Y354" i="3" s="1"/>
  <c r="X354" i="3"/>
  <c r="AS356" i="3"/>
  <c r="O358" i="3"/>
  <c r="AU358" i="3"/>
  <c r="AS358" i="3"/>
  <c r="AL358" i="3"/>
  <c r="P361" i="3"/>
  <c r="U361" i="3" s="1"/>
  <c r="Y361" i="3" s="1"/>
  <c r="AE361" i="3"/>
  <c r="V362" i="3"/>
  <c r="U364" i="3"/>
  <c r="Y364" i="3" s="1"/>
  <c r="AE364" i="3"/>
  <c r="N369" i="3"/>
  <c r="M369" i="3"/>
  <c r="AD382" i="3"/>
  <c r="AE382" i="3" s="1"/>
  <c r="AR390" i="3"/>
  <c r="BA402" i="3"/>
  <c r="AD337" i="3"/>
  <c r="AE337" i="3" s="1"/>
  <c r="BH339" i="3"/>
  <c r="BI335" i="3" s="1"/>
  <c r="BG335" i="3" s="1"/>
  <c r="AS340" i="3"/>
  <c r="P343" i="3"/>
  <c r="U343" i="3" s="1"/>
  <c r="AD345" i="3"/>
  <c r="AE345" i="3" s="1"/>
  <c r="N353" i="3"/>
  <c r="AW354" i="3"/>
  <c r="AZ361" i="3"/>
  <c r="AR361" i="3"/>
  <c r="AL363" i="3"/>
  <c r="AU363" i="3"/>
  <c r="Y367" i="3"/>
  <c r="N371" i="3"/>
  <c r="P371" i="3"/>
  <c r="U371" i="3" s="1"/>
  <c r="BI371" i="3"/>
  <c r="BG371" i="3" s="1"/>
  <c r="U380" i="3"/>
  <c r="Y380" i="3" s="1"/>
  <c r="BA382" i="3"/>
  <c r="P395" i="3"/>
  <c r="U395" i="3" s="1"/>
  <c r="Y395" i="3" s="1"/>
  <c r="N395" i="3"/>
  <c r="AE425" i="3"/>
  <c r="BE351" i="3"/>
  <c r="AR352" i="3"/>
  <c r="AZ357" i="3"/>
  <c r="AR357" i="3"/>
  <c r="AW359" i="3"/>
  <c r="N362" i="3"/>
  <c r="U372" i="3"/>
  <c r="Y372" i="3" s="1"/>
  <c r="AE374" i="3"/>
  <c r="AE375" i="3"/>
  <c r="AW375" i="3"/>
  <c r="AZ382" i="3"/>
  <c r="BI406" i="3"/>
  <c r="BG406" i="3" s="1"/>
  <c r="BE332" i="3"/>
  <c r="AR333" i="3"/>
  <c r="AS334" i="3"/>
  <c r="N339" i="3"/>
  <c r="V339" i="3"/>
  <c r="AL339" i="3"/>
  <c r="AW339" i="3" s="1"/>
  <c r="BE340" i="3"/>
  <c r="AR341" i="3"/>
  <c r="BH341" i="3"/>
  <c r="BI337" i="3" s="1"/>
  <c r="BG337" i="3" s="1"/>
  <c r="O342" i="3"/>
  <c r="N347" i="3"/>
  <c r="V347" i="3"/>
  <c r="O350" i="3"/>
  <c r="AS352" i="3"/>
  <c r="N355" i="3"/>
  <c r="N356" i="3"/>
  <c r="V356" i="3"/>
  <c r="AD356" i="3" s="1"/>
  <c r="AE356" i="3" s="1"/>
  <c r="BE356" i="3"/>
  <c r="AZ360" i="3"/>
  <c r="AR360" i="3"/>
  <c r="M361" i="3"/>
  <c r="O361" i="3" s="1"/>
  <c r="O363" i="3"/>
  <c r="O367" i="3"/>
  <c r="AY377" i="3"/>
  <c r="N379" i="3"/>
  <c r="P379" i="3"/>
  <c r="U379" i="3" s="1"/>
  <c r="Y379" i="3" s="1"/>
  <c r="AU380" i="3"/>
  <c r="AL380" i="3"/>
  <c r="AR380" i="3" s="1"/>
  <c r="AZ385" i="3"/>
  <c r="AS339" i="3"/>
  <c r="BE353" i="3"/>
  <c r="V358" i="3"/>
  <c r="AD358" i="3" s="1"/>
  <c r="AE358" i="3" s="1"/>
  <c r="AH355" i="3" s="1"/>
  <c r="X358" i="3"/>
  <c r="N360" i="3"/>
  <c r="BA360" i="3"/>
  <c r="AS360" i="3"/>
  <c r="BA370" i="3"/>
  <c r="AH381" i="3"/>
  <c r="AK381" i="3" s="1"/>
  <c r="AD383" i="3"/>
  <c r="AE383" i="3" s="1"/>
  <c r="AD385" i="3"/>
  <c r="AE385" i="3" s="1"/>
  <c r="AW361" i="3"/>
  <c r="AU364" i="3"/>
  <c r="AL364" i="3"/>
  <c r="V370" i="3"/>
  <c r="Y370" i="3" s="1"/>
  <c r="V371" i="3"/>
  <c r="AD371" i="3" s="1"/>
  <c r="AE371" i="3" s="1"/>
  <c r="X371" i="3"/>
  <c r="O372" i="3"/>
  <c r="AZ374" i="3"/>
  <c r="Y376" i="3"/>
  <c r="AE380" i="3"/>
  <c r="N384" i="3"/>
  <c r="P384" i="3"/>
  <c r="U384" i="3" s="1"/>
  <c r="Y384" i="3" s="1"/>
  <c r="O362" i="3"/>
  <c r="U363" i="3"/>
  <c r="Y363" i="3" s="1"/>
  <c r="AZ366" i="3"/>
  <c r="V367" i="3"/>
  <c r="AD367" i="3" s="1"/>
  <c r="AE367" i="3" s="1"/>
  <c r="AH377" i="3"/>
  <c r="BB368" i="3"/>
  <c r="AD368" i="3"/>
  <c r="AE368" i="3" s="1"/>
  <c r="AD376" i="3"/>
  <c r="AE376" i="3" s="1"/>
  <c r="AW376" i="3"/>
  <c r="N377" i="3"/>
  <c r="M377" i="3"/>
  <c r="O377" i="3" s="1"/>
  <c r="M380" i="3"/>
  <c r="O380" i="3" s="1"/>
  <c r="AZ392" i="3"/>
  <c r="AU398" i="3"/>
  <c r="AS398" i="3"/>
  <c r="AL398" i="3"/>
  <c r="AW398" i="3" s="1"/>
  <c r="AS357" i="3"/>
  <c r="AR362" i="3"/>
  <c r="BH362" i="3"/>
  <c r="AS365" i="3"/>
  <c r="P366" i="3"/>
  <c r="U366" i="3" s="1"/>
  <c r="X366" i="3"/>
  <c r="AS373" i="3"/>
  <c r="P374" i="3"/>
  <c r="U374" i="3" s="1"/>
  <c r="Y374" i="3" s="1"/>
  <c r="X374" i="3"/>
  <c r="AR378" i="3"/>
  <c r="BH378" i="3"/>
  <c r="BI369" i="3" s="1"/>
  <c r="BG369" i="3" s="1"/>
  <c r="AU379" i="3"/>
  <c r="AH380" i="3"/>
  <c r="AS381" i="3"/>
  <c r="P382" i="3"/>
  <c r="U382" i="3" s="1"/>
  <c r="Y382" i="3" s="1"/>
  <c r="X382" i="3"/>
  <c r="BA384" i="3"/>
  <c r="N388" i="3"/>
  <c r="P390" i="3"/>
  <c r="U390" i="3" s="1"/>
  <c r="Y390" i="3" s="1"/>
  <c r="V390" i="3"/>
  <c r="U396" i="3"/>
  <c r="Y396" i="3" s="1"/>
  <c r="AR399" i="3"/>
  <c r="AW399" i="3"/>
  <c r="V405" i="3"/>
  <c r="X405" i="3"/>
  <c r="AR407" i="3"/>
  <c r="AW407" i="3"/>
  <c r="O408" i="3"/>
  <c r="P408" i="3"/>
  <c r="U408" i="3" s="1"/>
  <c r="Y408" i="3" s="1"/>
  <c r="AY364" i="3"/>
  <c r="N365" i="3"/>
  <c r="V365" i="3"/>
  <c r="AD365" i="3" s="1"/>
  <c r="AE365" i="3" s="1"/>
  <c r="BI370" i="3"/>
  <c r="BG370" i="3" s="1"/>
  <c r="AY372" i="3"/>
  <c r="N373" i="3"/>
  <c r="V373" i="3"/>
  <c r="AY380" i="3"/>
  <c r="N381" i="3"/>
  <c r="V381" i="3"/>
  <c r="AD381" i="3" s="1"/>
  <c r="AE381" i="3" s="1"/>
  <c r="AY385" i="3"/>
  <c r="P388" i="3"/>
  <c r="U388" i="3" s="1"/>
  <c r="Y388" i="3" s="1"/>
  <c r="V389" i="3"/>
  <c r="O390" i="3"/>
  <c r="AU390" i="3"/>
  <c r="AS390" i="3"/>
  <c r="X391" i="3"/>
  <c r="V391" i="3"/>
  <c r="AD391" i="3" s="1"/>
  <c r="AE391" i="3" s="1"/>
  <c r="V397" i="3"/>
  <c r="AD397" i="3" s="1"/>
  <c r="AE397" i="3" s="1"/>
  <c r="X397" i="3"/>
  <c r="AZ408" i="3"/>
  <c r="AY411" i="3"/>
  <c r="AE412" i="3"/>
  <c r="N413" i="3"/>
  <c r="BH407" i="3"/>
  <c r="BI401" i="3" s="1"/>
  <c r="BG401" i="3" s="1"/>
  <c r="BH410" i="3"/>
  <c r="BI404" i="3" s="1"/>
  <c r="BG404" i="3" s="1"/>
  <c r="BH408" i="3"/>
  <c r="BI402" i="3" s="1"/>
  <c r="BG402" i="3" s="1"/>
  <c r="BH411" i="3"/>
  <c r="BI405" i="3" s="1"/>
  <c r="BG405" i="3" s="1"/>
  <c r="P413" i="3"/>
  <c r="U413" i="3" s="1"/>
  <c r="BH409" i="3"/>
  <c r="BI403" i="3" s="1"/>
  <c r="BG403" i="3" s="1"/>
  <c r="BH412" i="3"/>
  <c r="Y417" i="3"/>
  <c r="BH361" i="3"/>
  <c r="BI346" i="3" s="1"/>
  <c r="BG346" i="3" s="1"/>
  <c r="M364" i="3"/>
  <c r="O364" i="3" s="1"/>
  <c r="AS364" i="3"/>
  <c r="BE376" i="3"/>
  <c r="AR377" i="3"/>
  <c r="BH377" i="3"/>
  <c r="BI368" i="3" s="1"/>
  <c r="BG368" i="3" s="1"/>
  <c r="AS380" i="3"/>
  <c r="BD381" i="3"/>
  <c r="O386" i="3"/>
  <c r="P387" i="3"/>
  <c r="U387" i="3" s="1"/>
  <c r="Y387" i="3" s="1"/>
  <c r="AE388" i="3"/>
  <c r="P391" i="3"/>
  <c r="U391" i="3" s="1"/>
  <c r="Y391" i="3" s="1"/>
  <c r="N391" i="3"/>
  <c r="V392" i="3"/>
  <c r="AD392" i="3" s="1"/>
  <c r="AE392" i="3" s="1"/>
  <c r="AY393" i="3"/>
  <c r="P398" i="3"/>
  <c r="U398" i="3" s="1"/>
  <c r="Y398" i="3" s="1"/>
  <c r="AE398" i="3"/>
  <c r="AZ398" i="3"/>
  <c r="O400" i="3"/>
  <c r="O402" i="3"/>
  <c r="AW412" i="3"/>
  <c r="AE426" i="3"/>
  <c r="AD372" i="3"/>
  <c r="AE372" i="3" s="1"/>
  <c r="M384" i="3"/>
  <c r="O384" i="3" s="1"/>
  <c r="AD384" i="3"/>
  <c r="AE384" i="3" s="1"/>
  <c r="AE386" i="3"/>
  <c r="AD387" i="3"/>
  <c r="AE387" i="3" s="1"/>
  <c r="BA388" i="3"/>
  <c r="AZ389" i="3"/>
  <c r="AU396" i="3"/>
  <c r="AS396" i="3"/>
  <c r="AW396" i="3"/>
  <c r="N397" i="3"/>
  <c r="P397" i="3"/>
  <c r="U397" i="3" s="1"/>
  <c r="Y397" i="3" s="1"/>
  <c r="AZ400" i="3"/>
  <c r="N405" i="3"/>
  <c r="P405" i="3"/>
  <c r="U405" i="3" s="1"/>
  <c r="Y405" i="3" s="1"/>
  <c r="BA411" i="3"/>
  <c r="AS411" i="3"/>
  <c r="AU412" i="3"/>
  <c r="AE416" i="3"/>
  <c r="AD369" i="3"/>
  <c r="AE369" i="3" s="1"/>
  <c r="AD377" i="3"/>
  <c r="AE377" i="3" s="1"/>
  <c r="AH378" i="3" s="1"/>
  <c r="BB377" i="3"/>
  <c r="BI384" i="3"/>
  <c r="BG384" i="3" s="1"/>
  <c r="AZ387" i="3"/>
  <c r="O395" i="3"/>
  <c r="AL396" i="3"/>
  <c r="AR396" i="3" s="1"/>
  <c r="AZ403" i="3"/>
  <c r="U406" i="3"/>
  <c r="Y406" i="3" s="1"/>
  <c r="BA406" i="3"/>
  <c r="V413" i="3"/>
  <c r="AD413" i="3" s="1"/>
  <c r="AE413" i="3" s="1"/>
  <c r="X413" i="3"/>
  <c r="AD417" i="3"/>
  <c r="AE417" i="3" s="1"/>
  <c r="AE418" i="3"/>
  <c r="BH360" i="3"/>
  <c r="AS361" i="3"/>
  <c r="AS363" i="3"/>
  <c r="N366" i="3"/>
  <c r="AL366" i="3"/>
  <c r="AW366" i="3" s="1"/>
  <c r="O369" i="3"/>
  <c r="AL374" i="3"/>
  <c r="AW374" i="3" s="1"/>
  <c r="AR376" i="3"/>
  <c r="AS377" i="3"/>
  <c r="AS379" i="3"/>
  <c r="AY384" i="3"/>
  <c r="BI388" i="3"/>
  <c r="BG388" i="3" s="1"/>
  <c r="AW392" i="3"/>
  <c r="P394" i="3"/>
  <c r="U394" i="3" s="1"/>
  <c r="Y394" i="3" s="1"/>
  <c r="BA403" i="3"/>
  <c r="O412" i="3"/>
  <c r="AR365" i="3"/>
  <c r="AS366" i="3"/>
  <c r="AR373" i="3"/>
  <c r="AS374" i="3"/>
  <c r="AS376" i="3"/>
  <c r="AR381" i="3"/>
  <c r="AW391" i="3"/>
  <c r="AU392" i="3"/>
  <c r="AL392" i="3"/>
  <c r="AR392" i="3" s="1"/>
  <c r="AZ394" i="3"/>
  <c r="AR394" i="3"/>
  <c r="X395" i="3"/>
  <c r="V395" i="3"/>
  <c r="AD395" i="3" s="1"/>
  <c r="AE395" i="3" s="1"/>
  <c r="BI389" i="3"/>
  <c r="BG389" i="3" s="1"/>
  <c r="X399" i="3"/>
  <c r="P400" i="3"/>
  <c r="U400" i="3" s="1"/>
  <c r="AD404" i="3"/>
  <c r="AE404" i="3" s="1"/>
  <c r="AE408" i="3"/>
  <c r="AE410" i="3"/>
  <c r="AR411" i="3"/>
  <c r="AW411" i="3"/>
  <c r="AE429" i="3"/>
  <c r="AY401" i="3"/>
  <c r="AD402" i="3"/>
  <c r="AE402" i="3" s="1"/>
  <c r="AY409" i="3"/>
  <c r="AZ418" i="3"/>
  <c r="AE423" i="3"/>
  <c r="BA433" i="3"/>
  <c r="AS433" i="3"/>
  <c r="AZ437" i="3"/>
  <c r="AZ438" i="3"/>
  <c r="AE444" i="3"/>
  <c r="AZ447" i="3"/>
  <c r="AR447" i="3"/>
  <c r="V448" i="3"/>
  <c r="AD448" i="3" s="1"/>
  <c r="AE448" i="3" s="1"/>
  <c r="BE392" i="3"/>
  <c r="AR393" i="3"/>
  <c r="BH393" i="3"/>
  <c r="BI382" i="3" s="1"/>
  <c r="BG382" i="3" s="1"/>
  <c r="AS394" i="3"/>
  <c r="N399" i="3"/>
  <c r="V399" i="3"/>
  <c r="AD399" i="3" s="1"/>
  <c r="AE399" i="3" s="1"/>
  <c r="N407" i="3"/>
  <c r="V407" i="3"/>
  <c r="BE408" i="3"/>
  <c r="AR409" i="3"/>
  <c r="AS410" i="3"/>
  <c r="AY414" i="3"/>
  <c r="N415" i="3"/>
  <c r="V415" i="3"/>
  <c r="BA424" i="3"/>
  <c r="AW425" i="3"/>
  <c r="X427" i="3"/>
  <c r="AU427" i="3"/>
  <c r="AL427" i="3"/>
  <c r="AR428" i="3"/>
  <c r="AE432" i="3"/>
  <c r="BA432" i="3"/>
  <c r="AS432" i="3"/>
  <c r="V434" i="3"/>
  <c r="V440" i="3"/>
  <c r="Y440" i="3" s="1"/>
  <c r="BA461" i="3"/>
  <c r="BA421" i="3"/>
  <c r="X435" i="3"/>
  <c r="V435" i="3"/>
  <c r="AD435" i="3" s="1"/>
  <c r="AE435" i="3" s="1"/>
  <c r="AU435" i="3"/>
  <c r="AL435" i="3"/>
  <c r="V439" i="3"/>
  <c r="Y439" i="3" s="1"/>
  <c r="AE442" i="3"/>
  <c r="BA448" i="3"/>
  <c r="AS448" i="3"/>
  <c r="AE479" i="3"/>
  <c r="N393" i="3"/>
  <c r="V393" i="3"/>
  <c r="BH395" i="3"/>
  <c r="BI385" i="3" s="1"/>
  <c r="BG385" i="3" s="1"/>
  <c r="P399" i="3"/>
  <c r="U399" i="3" s="1"/>
  <c r="N401" i="3"/>
  <c r="V401" i="3"/>
  <c r="N409" i="3"/>
  <c r="V409" i="3"/>
  <c r="AD409" i="3" s="1"/>
  <c r="AE409" i="3" s="1"/>
  <c r="AS412" i="3"/>
  <c r="M420" i="3"/>
  <c r="O420" i="3" s="1"/>
  <c r="O421" i="3"/>
  <c r="AZ421" i="3"/>
  <c r="P422" i="3"/>
  <c r="U422" i="3" s="1"/>
  <c r="AY422" i="3"/>
  <c r="AE424" i="3"/>
  <c r="AD428" i="3"/>
  <c r="AE428" i="3" s="1"/>
  <c r="AU428" i="3"/>
  <c r="AW429" i="3"/>
  <c r="AD437" i="3"/>
  <c r="AE437" i="3" s="1"/>
  <c r="AZ440" i="3"/>
  <c r="M443" i="3"/>
  <c r="N443" i="3"/>
  <c r="BE448" i="3"/>
  <c r="AY448" i="3"/>
  <c r="N452" i="3"/>
  <c r="P452" i="3"/>
  <c r="U452" i="3" s="1"/>
  <c r="Y452" i="3" s="1"/>
  <c r="Y459" i="3"/>
  <c r="V459" i="3"/>
  <c r="AD459" i="3" s="1"/>
  <c r="AE459" i="3" s="1"/>
  <c r="AD406" i="3"/>
  <c r="AE406" i="3" s="1"/>
  <c r="AD414" i="3"/>
  <c r="AE414" i="3" s="1"/>
  <c r="N418" i="3"/>
  <c r="BA419" i="3"/>
  <c r="O422" i="3"/>
  <c r="N426" i="3"/>
  <c r="AS428" i="3"/>
  <c r="N432" i="3"/>
  <c r="AY433" i="3"/>
  <c r="AR436" i="3"/>
  <c r="N440" i="3"/>
  <c r="BA440" i="3"/>
  <c r="AY444" i="3"/>
  <c r="BE444" i="3"/>
  <c r="AD449" i="3"/>
  <c r="AE449" i="3" s="1"/>
  <c r="M392" i="3"/>
  <c r="O392" i="3" s="1"/>
  <c r="AS392" i="3"/>
  <c r="AL395" i="3"/>
  <c r="BE396" i="3"/>
  <c r="AR397" i="3"/>
  <c r="BH397" i="3"/>
  <c r="N403" i="3"/>
  <c r="V403" i="3"/>
  <c r="N411" i="3"/>
  <c r="V411" i="3"/>
  <c r="AD411" i="3" s="1"/>
  <c r="AE411" i="3" s="1"/>
  <c r="BE412" i="3"/>
  <c r="AR413" i="3"/>
  <c r="O414" i="3"/>
  <c r="O416" i="3"/>
  <c r="V420" i="3"/>
  <c r="X420" i="3"/>
  <c r="AD421" i="3"/>
  <c r="AE421" i="3" s="1"/>
  <c r="AY424" i="3"/>
  <c r="N425" i="3"/>
  <c r="BH425" i="3"/>
  <c r="BI418" i="3" s="1"/>
  <c r="BG418" i="3" s="1"/>
  <c r="P427" i="3"/>
  <c r="U427" i="3" s="1"/>
  <c r="BH423" i="3"/>
  <c r="BI414" i="3" s="1"/>
  <c r="BG414" i="3" s="1"/>
  <c r="BH426" i="3"/>
  <c r="BI420" i="3" s="1"/>
  <c r="BG420" i="3" s="1"/>
  <c r="N427" i="3"/>
  <c r="BH424" i="3"/>
  <c r="BI416" i="3" s="1"/>
  <c r="BG416" i="3" s="1"/>
  <c r="AE431" i="3"/>
  <c r="O432" i="3"/>
  <c r="O436" i="3"/>
  <c r="O440" i="3"/>
  <c r="AD441" i="3"/>
  <c r="AE441" i="3" s="1"/>
  <c r="AH441" i="3" s="1"/>
  <c r="AE457" i="3"/>
  <c r="AB471" i="3"/>
  <c r="AS395" i="3"/>
  <c r="AS397" i="3"/>
  <c r="AL408" i="3"/>
  <c r="AW408" i="3" s="1"/>
  <c r="AR410" i="3"/>
  <c r="AS413" i="3"/>
  <c r="AZ416" i="3"/>
  <c r="BI419" i="3"/>
  <c r="BG419" i="3" s="1"/>
  <c r="AW423" i="3"/>
  <c r="N424" i="3"/>
  <c r="O427" i="3"/>
  <c r="AY432" i="3"/>
  <c r="P435" i="3"/>
  <c r="U435" i="3" s="1"/>
  <c r="Y435" i="3" s="1"/>
  <c r="N435" i="3"/>
  <c r="AU436" i="3"/>
  <c r="BA465" i="3"/>
  <c r="AS408" i="3"/>
  <c r="O417" i="3"/>
  <c r="O419" i="3"/>
  <c r="V419" i="3"/>
  <c r="AD419" i="3" s="1"/>
  <c r="AE419" i="3" s="1"/>
  <c r="N420" i="3"/>
  <c r="P420" i="3"/>
  <c r="U420" i="3" s="1"/>
  <c r="Y420" i="3" s="1"/>
  <c r="AZ422" i="3"/>
  <c r="O424" i="3"/>
  <c r="BA425" i="3"/>
  <c r="M427" i="3"/>
  <c r="AZ429" i="3"/>
  <c r="AR429" i="3"/>
  <c r="AZ430" i="3"/>
  <c r="AR430" i="3"/>
  <c r="Y433" i="3"/>
  <c r="O435" i="3"/>
  <c r="AS436" i="3"/>
  <c r="BA437" i="3"/>
  <c r="O438" i="3"/>
  <c r="O442" i="3"/>
  <c r="BA444" i="3"/>
  <c r="AE447" i="3"/>
  <c r="P458" i="3"/>
  <c r="U458" i="3" s="1"/>
  <c r="BH454" i="3"/>
  <c r="BI449" i="3" s="1"/>
  <c r="BG449" i="3" s="1"/>
  <c r="BH457" i="3"/>
  <c r="BI452" i="3" s="1"/>
  <c r="BG452" i="3" s="1"/>
  <c r="N458" i="3"/>
  <c r="BH456" i="3"/>
  <c r="N422" i="3"/>
  <c r="V422" i="3"/>
  <c r="AS425" i="3"/>
  <c r="AS427" i="3"/>
  <c r="P428" i="3"/>
  <c r="U428" i="3" s="1"/>
  <c r="Y428" i="3" s="1"/>
  <c r="X428" i="3"/>
  <c r="N430" i="3"/>
  <c r="V430" i="3"/>
  <c r="AD430" i="3" s="1"/>
  <c r="AE430" i="3" s="1"/>
  <c r="BE431" i="3"/>
  <c r="AR432" i="3"/>
  <c r="AS435" i="3"/>
  <c r="P436" i="3"/>
  <c r="U436" i="3" s="1"/>
  <c r="V436" i="3" s="1"/>
  <c r="AD436" i="3" s="1"/>
  <c r="AE436" i="3" s="1"/>
  <c r="X436" i="3"/>
  <c r="N438" i="3"/>
  <c r="V438" i="3"/>
  <c r="AS441" i="3"/>
  <c r="AS442" i="3"/>
  <c r="AU442" i="3"/>
  <c r="BD448" i="3"/>
  <c r="AD446" i="3"/>
  <c r="AE446" i="3" s="1"/>
  <c r="AH446" i="3" s="1"/>
  <c r="N450" i="3"/>
  <c r="AZ452" i="3"/>
  <c r="AY456" i="3"/>
  <c r="AU457" i="3"/>
  <c r="P462" i="3"/>
  <c r="U462" i="3" s="1"/>
  <c r="N462" i="3"/>
  <c r="AZ466" i="3"/>
  <c r="V469" i="3"/>
  <c r="X469" i="3"/>
  <c r="BA470" i="3"/>
  <c r="BA471" i="3"/>
  <c r="P472" i="3"/>
  <c r="U472" i="3" s="1"/>
  <c r="Y472" i="3" s="1"/>
  <c r="AE477" i="3"/>
  <c r="BI440" i="3"/>
  <c r="BG440" i="3" s="1"/>
  <c r="BE442" i="3"/>
  <c r="AZ443" i="3"/>
  <c r="V445" i="3"/>
  <c r="AD445" i="3" s="1"/>
  <c r="AE445" i="3" s="1"/>
  <c r="BA452" i="3"/>
  <c r="AW454" i="3"/>
  <c r="AE455" i="3"/>
  <c r="AW455" i="3"/>
  <c r="N460" i="3"/>
  <c r="BI460" i="3"/>
  <c r="BG460" i="3" s="1"/>
  <c r="P460" i="3"/>
  <c r="U460" i="3" s="1"/>
  <c r="AY464" i="3"/>
  <c r="O466" i="3"/>
  <c r="P470" i="3"/>
  <c r="U470" i="3" s="1"/>
  <c r="Y470" i="3" s="1"/>
  <c r="AD472" i="3"/>
  <c r="AE472" i="3" s="1"/>
  <c r="AE480" i="3"/>
  <c r="AE518" i="3"/>
  <c r="AL424" i="3"/>
  <c r="AW424" i="3" s="1"/>
  <c r="AR426" i="3"/>
  <c r="AR434" i="3"/>
  <c r="BH434" i="3"/>
  <c r="BI415" i="3" s="1"/>
  <c r="BG415" i="3" s="1"/>
  <c r="BE441" i="3"/>
  <c r="O443" i="3"/>
  <c r="BA443" i="3"/>
  <c r="AS443" i="3"/>
  <c r="AZ445" i="3"/>
  <c r="P449" i="3"/>
  <c r="U449" i="3" s="1"/>
  <c r="Y449" i="3" s="1"/>
  <c r="AY450" i="3"/>
  <c r="U453" i="3"/>
  <c r="AU455" i="3"/>
  <c r="AS455" i="3"/>
  <c r="AL455" i="3"/>
  <c r="AR455" i="3" s="1"/>
  <c r="O458" i="3"/>
  <c r="AZ460" i="3"/>
  <c r="AE463" i="3"/>
  <c r="AE465" i="3"/>
  <c r="P467" i="3"/>
  <c r="U467" i="3" s="1"/>
  <c r="Y467" i="3" s="1"/>
  <c r="AW480" i="3"/>
  <c r="AE502" i="3"/>
  <c r="AR423" i="3"/>
  <c r="AS424" i="3"/>
  <c r="AS426" i="3"/>
  <c r="BE430" i="3"/>
  <c r="AR431" i="3"/>
  <c r="AS434" i="3"/>
  <c r="X442" i="3"/>
  <c r="BH442" i="3"/>
  <c r="BI438" i="3" s="1"/>
  <c r="BG438" i="3" s="1"/>
  <c r="N445" i="3"/>
  <c r="AU447" i="3"/>
  <c r="X448" i="3"/>
  <c r="Y448" i="3" s="1"/>
  <c r="O453" i="3"/>
  <c r="P457" i="3"/>
  <c r="U457" i="3" s="1"/>
  <c r="Y457" i="3" s="1"/>
  <c r="AY458" i="3"/>
  <c r="Y465" i="3"/>
  <c r="O467" i="3"/>
  <c r="AY468" i="3"/>
  <c r="BE468" i="3"/>
  <c r="N469" i="3"/>
  <c r="P469" i="3"/>
  <c r="U469" i="3" s="1"/>
  <c r="Y469" i="3" s="1"/>
  <c r="O473" i="3"/>
  <c r="P442" i="3"/>
  <c r="U442" i="3" s="1"/>
  <c r="Y442" i="3" s="1"/>
  <c r="P445" i="3"/>
  <c r="U445" i="3" s="1"/>
  <c r="AW447" i="3"/>
  <c r="X450" i="3"/>
  <c r="V452" i="3"/>
  <c r="X452" i="3"/>
  <c r="X454" i="3"/>
  <c r="V454" i="3"/>
  <c r="AZ457" i="3"/>
  <c r="AR457" i="3"/>
  <c r="X458" i="3"/>
  <c r="V458" i="3"/>
  <c r="AD458" i="3" s="1"/>
  <c r="AE458" i="3" s="1"/>
  <c r="M459" i="3"/>
  <c r="O459" i="3" s="1"/>
  <c r="P461" i="3"/>
  <c r="U461" i="3" s="1"/>
  <c r="AZ463" i="3"/>
  <c r="P466" i="3"/>
  <c r="U466" i="3" s="1"/>
  <c r="Y466" i="3" s="1"/>
  <c r="M468" i="3"/>
  <c r="AY474" i="3"/>
  <c r="P475" i="3"/>
  <c r="U475" i="3" s="1"/>
  <c r="Y475" i="3" s="1"/>
  <c r="N475" i="3"/>
  <c r="AU445" i="3"/>
  <c r="AS445" i="3"/>
  <c r="AZ449" i="3"/>
  <c r="AZ450" i="3"/>
  <c r="AE451" i="3"/>
  <c r="BA453" i="3"/>
  <c r="P455" i="3"/>
  <c r="U455" i="3" s="1"/>
  <c r="Y455" i="3" s="1"/>
  <c r="BA458" i="3"/>
  <c r="O461" i="3"/>
  <c r="AU467" i="3"/>
  <c r="AS467" i="3"/>
  <c r="AL467" i="3"/>
  <c r="V471" i="3"/>
  <c r="AZ472" i="3"/>
  <c r="M482" i="3"/>
  <c r="O482" i="3" s="1"/>
  <c r="N482" i="3"/>
  <c r="P490" i="3"/>
  <c r="U490" i="3" s="1"/>
  <c r="Y490" i="3" s="1"/>
  <c r="O490" i="3"/>
  <c r="AW443" i="3"/>
  <c r="N444" i="3"/>
  <c r="AZ444" i="3"/>
  <c r="AR444" i="3"/>
  <c r="AZ448" i="3"/>
  <c r="AR448" i="3"/>
  <c r="AE450" i="3"/>
  <c r="BI451" i="3"/>
  <c r="BG451" i="3" s="1"/>
  <c r="P454" i="3"/>
  <c r="U454" i="3" s="1"/>
  <c r="Y454" i="3" s="1"/>
  <c r="N454" i="3"/>
  <c r="V460" i="3"/>
  <c r="AD460" i="3" s="1"/>
  <c r="AE460" i="3" s="1"/>
  <c r="X460" i="3"/>
  <c r="AU468" i="3"/>
  <c r="AS468" i="3"/>
  <c r="AW468" i="3"/>
  <c r="BA474" i="3"/>
  <c r="X476" i="3"/>
  <c r="V476" i="3"/>
  <c r="P483" i="3"/>
  <c r="U483" i="3" s="1"/>
  <c r="Y483" i="3" s="1"/>
  <c r="X495" i="3"/>
  <c r="V495" i="3"/>
  <c r="X503" i="3"/>
  <c r="V503" i="3"/>
  <c r="BH509" i="3"/>
  <c r="BI503" i="3" s="1"/>
  <c r="BG503" i="3" s="1"/>
  <c r="BH508" i="3"/>
  <c r="BH507" i="3"/>
  <c r="BI501" i="3" s="1"/>
  <c r="BG501" i="3" s="1"/>
  <c r="BH506" i="3"/>
  <c r="BE447" i="3"/>
  <c r="BE455" i="3"/>
  <c r="AR456" i="3"/>
  <c r="AS457" i="3"/>
  <c r="V462" i="3"/>
  <c r="AD462" i="3" s="1"/>
  <c r="AE462" i="3" s="1"/>
  <c r="AZ479" i="3"/>
  <c r="P482" i="3"/>
  <c r="U482" i="3" s="1"/>
  <c r="Y482" i="3" s="1"/>
  <c r="N483" i="3"/>
  <c r="M483" i="3"/>
  <c r="O483" i="3" s="1"/>
  <c r="AR483" i="3"/>
  <c r="P488" i="3"/>
  <c r="U488" i="3" s="1"/>
  <c r="Y488" i="3" s="1"/>
  <c r="N488" i="3"/>
  <c r="AE490" i="3"/>
  <c r="AR490" i="3"/>
  <c r="AZ492" i="3"/>
  <c r="N448" i="3"/>
  <c r="N456" i="3"/>
  <c r="V456" i="3"/>
  <c r="AD456" i="3" s="1"/>
  <c r="AE456" i="3" s="1"/>
  <c r="N464" i="3"/>
  <c r="V464" i="3"/>
  <c r="AD473" i="3"/>
  <c r="AE473" i="3" s="1"/>
  <c r="P476" i="3"/>
  <c r="U476" i="3" s="1"/>
  <c r="Y476" i="3" s="1"/>
  <c r="N476" i="3"/>
  <c r="AE478" i="3"/>
  <c r="AY486" i="3"/>
  <c r="BA501" i="3"/>
  <c r="AS508" i="3"/>
  <c r="X516" i="3"/>
  <c r="V516" i="3"/>
  <c r="N467" i="3"/>
  <c r="V467" i="3"/>
  <c r="AD467" i="3" s="1"/>
  <c r="AE467" i="3" s="1"/>
  <c r="N470" i="3"/>
  <c r="V470" i="3"/>
  <c r="BA473" i="3"/>
  <c r="V475" i="3"/>
  <c r="O476" i="3"/>
  <c r="M481" i="3"/>
  <c r="O481" i="3" s="1"/>
  <c r="AR481" i="3"/>
  <c r="AE482" i="3"/>
  <c r="M484" i="3"/>
  <c r="O484" i="3" s="1"/>
  <c r="AR484" i="3"/>
  <c r="V486" i="3"/>
  <c r="AD486" i="3" s="1"/>
  <c r="AE486" i="3" s="1"/>
  <c r="P487" i="3"/>
  <c r="U487" i="3" s="1"/>
  <c r="Y487" i="3" s="1"/>
  <c r="N487" i="3"/>
  <c r="M496" i="3"/>
  <c r="O496" i="3" s="1"/>
  <c r="M504" i="3"/>
  <c r="O504" i="3" s="1"/>
  <c r="AE521" i="3"/>
  <c r="M447" i="3"/>
  <c r="O447" i="3" s="1"/>
  <c r="AS447" i="3"/>
  <c r="AL458" i="3"/>
  <c r="M463" i="3"/>
  <c r="O463" i="3" s="1"/>
  <c r="M466" i="3"/>
  <c r="AE487" i="3"/>
  <c r="AZ491" i="3"/>
  <c r="AR491" i="3"/>
  <c r="N501" i="3"/>
  <c r="M501" i="3"/>
  <c r="O501" i="3" s="1"/>
  <c r="AE508" i="3"/>
  <c r="AD466" i="3"/>
  <c r="AE466" i="3" s="1"/>
  <c r="AL466" i="3"/>
  <c r="AW466" i="3" s="1"/>
  <c r="O468" i="3"/>
  <c r="X478" i="3"/>
  <c r="AR478" i="3"/>
  <c r="AZ478" i="3"/>
  <c r="AE481" i="3"/>
  <c r="P485" i="3"/>
  <c r="U485" i="3" s="1"/>
  <c r="O485" i="3"/>
  <c r="AL490" i="3"/>
  <c r="AS490" i="3"/>
  <c r="AY507" i="3"/>
  <c r="BE507" i="3"/>
  <c r="AS466" i="3"/>
  <c r="P474" i="3"/>
  <c r="U474" i="3" s="1"/>
  <c r="Y474" i="3" s="1"/>
  <c r="AZ474" i="3"/>
  <c r="AS480" i="3"/>
  <c r="AW482" i="3"/>
  <c r="AE483" i="3"/>
  <c r="N485" i="3"/>
  <c r="M485" i="3"/>
  <c r="BI487" i="3"/>
  <c r="BG487" i="3" s="1"/>
  <c r="AD511" i="3"/>
  <c r="AE511" i="3" s="1"/>
  <c r="BA478" i="3"/>
  <c r="AS478" i="3"/>
  <c r="O480" i="3"/>
  <c r="BE481" i="3"/>
  <c r="V489" i="3"/>
  <c r="X489" i="3"/>
  <c r="AW490" i="3"/>
  <c r="Y494" i="3"/>
  <c r="Y499" i="3"/>
  <c r="AR506" i="3"/>
  <c r="AW506" i="3"/>
  <c r="AW507" i="3"/>
  <c r="P512" i="3"/>
  <c r="U512" i="3" s="1"/>
  <c r="Y512" i="3" s="1"/>
  <c r="N512" i="3"/>
  <c r="AE512" i="3"/>
  <c r="AD515" i="3"/>
  <c r="AE515" i="3" s="1"/>
  <c r="AE526" i="3"/>
  <c r="BE477" i="3"/>
  <c r="AW484" i="3"/>
  <c r="AZ485" i="3"/>
  <c r="AR489" i="3"/>
  <c r="P491" i="3"/>
  <c r="U491" i="3" s="1"/>
  <c r="V492" i="3"/>
  <c r="AD492" i="3" s="1"/>
  <c r="AE492" i="3" s="1"/>
  <c r="Y492" i="3"/>
  <c r="Y493" i="3"/>
  <c r="V493" i="3"/>
  <c r="AD493" i="3" s="1"/>
  <c r="AE493" i="3" s="1"/>
  <c r="M507" i="3"/>
  <c r="O507" i="3" s="1"/>
  <c r="N507" i="3"/>
  <c r="N508" i="3"/>
  <c r="M508" i="3"/>
  <c r="O508" i="3" s="1"/>
  <c r="N509" i="3"/>
  <c r="M509" i="3"/>
  <c r="O509" i="3" s="1"/>
  <c r="AR510" i="3"/>
  <c r="BA512" i="3"/>
  <c r="AU479" i="3"/>
  <c r="AS479" i="3"/>
  <c r="AZ486" i="3"/>
  <c r="O487" i="3"/>
  <c r="BI488" i="3"/>
  <c r="BG488" i="3" s="1"/>
  <c r="AZ490" i="3"/>
  <c r="AZ493" i="3"/>
  <c r="BI502" i="3"/>
  <c r="BG502" i="3" s="1"/>
  <c r="AE525" i="3"/>
  <c r="O479" i="3"/>
  <c r="BA482" i="3"/>
  <c r="AS482" i="3"/>
  <c r="BA486" i="3"/>
  <c r="N489" i="3"/>
  <c r="P489" i="3"/>
  <c r="U489" i="3" s="1"/>
  <c r="Y489" i="3" s="1"/>
  <c r="AU489" i="3"/>
  <c r="P495" i="3"/>
  <c r="U495" i="3" s="1"/>
  <c r="Y495" i="3" s="1"/>
  <c r="N495" i="3"/>
  <c r="BI495" i="3"/>
  <c r="BG495" i="3" s="1"/>
  <c r="BA496" i="3"/>
  <c r="AE498" i="3"/>
  <c r="BI500" i="3"/>
  <c r="BG500" i="3" s="1"/>
  <c r="P503" i="3"/>
  <c r="U503" i="3" s="1"/>
  <c r="Y503" i="3" s="1"/>
  <c r="N503" i="3"/>
  <c r="U508" i="3"/>
  <c r="Y508" i="3" s="1"/>
  <c r="AR509" i="3"/>
  <c r="AR477" i="3"/>
  <c r="AL479" i="3"/>
  <c r="AW479" i="3" s="1"/>
  <c r="BA483" i="3"/>
  <c r="AZ484" i="3"/>
  <c r="AS489" i="3"/>
  <c r="U496" i="3"/>
  <c r="Y496" i="3" s="1"/>
  <c r="P498" i="3"/>
  <c r="U498" i="3" s="1"/>
  <c r="Y498" i="3" s="1"/>
  <c r="O498" i="3"/>
  <c r="O502" i="3"/>
  <c r="AS477" i="3"/>
  <c r="AU483" i="3"/>
  <c r="AS483" i="3"/>
  <c r="AD488" i="3"/>
  <c r="AE488" i="3" s="1"/>
  <c r="M489" i="3"/>
  <c r="O489" i="3" s="1"/>
  <c r="AD497" i="3"/>
  <c r="AE497" i="3" s="1"/>
  <c r="BD499" i="3"/>
  <c r="AZ498" i="3"/>
  <c r="AD499" i="3"/>
  <c r="AE499" i="3" s="1"/>
  <c r="AE500" i="3"/>
  <c r="AZ501" i="3"/>
  <c r="BA504" i="3"/>
  <c r="AE505" i="3"/>
  <c r="O506" i="3"/>
  <c r="AE509" i="3"/>
  <c r="AU510" i="3"/>
  <c r="AZ522" i="3"/>
  <c r="N491" i="3"/>
  <c r="P497" i="3"/>
  <c r="U497" i="3" s="1"/>
  <c r="Y497" i="3" s="1"/>
  <c r="X497" i="3"/>
  <c r="P505" i="3"/>
  <c r="U505" i="3" s="1"/>
  <c r="Y505" i="3" s="1"/>
  <c r="V506" i="3"/>
  <c r="BE506" i="3"/>
  <c r="V507" i="3"/>
  <c r="AD507" i="3" s="1"/>
  <c r="AE507" i="3" s="1"/>
  <c r="P510" i="3"/>
  <c r="U510" i="3" s="1"/>
  <c r="AS510" i="3"/>
  <c r="N511" i="3"/>
  <c r="X511" i="3"/>
  <c r="AR511" i="3"/>
  <c r="O512" i="3"/>
  <c r="AR512" i="3"/>
  <c r="BE512" i="3"/>
  <c r="AZ515" i="3"/>
  <c r="AZ518" i="3"/>
  <c r="AR518" i="3"/>
  <c r="P522" i="3"/>
  <c r="U522" i="3" s="1"/>
  <c r="Y522" i="3" s="1"/>
  <c r="O522" i="3"/>
  <c r="O526" i="3"/>
  <c r="AD496" i="3"/>
  <c r="AE496" i="3" s="1"/>
  <c r="AD504" i="3"/>
  <c r="AE504" i="3" s="1"/>
  <c r="AW510" i="3"/>
  <c r="AY514" i="3"/>
  <c r="BA515" i="3"/>
  <c r="AR517" i="3"/>
  <c r="AE519" i="3"/>
  <c r="AZ519" i="3"/>
  <c r="AR519" i="3"/>
  <c r="BA521" i="3"/>
  <c r="AD523" i="3"/>
  <c r="AE523" i="3" s="1"/>
  <c r="BA528" i="3"/>
  <c r="P531" i="3"/>
  <c r="U531" i="3" s="1"/>
  <c r="Y531" i="3" s="1"/>
  <c r="N531" i="3"/>
  <c r="AD501" i="3"/>
  <c r="AE501" i="3" s="1"/>
  <c r="AZ505" i="3"/>
  <c r="AW509" i="3"/>
  <c r="AL511" i="3"/>
  <c r="AW511" i="3" s="1"/>
  <c r="AU511" i="3"/>
  <c r="AU512" i="3"/>
  <c r="AS512" i="3"/>
  <c r="BA513" i="3"/>
  <c r="U516" i="3"/>
  <c r="Y516" i="3" s="1"/>
  <c r="X517" i="3"/>
  <c r="V517" i="3"/>
  <c r="BD527" i="3"/>
  <c r="AD524" i="3"/>
  <c r="AE524" i="3" s="1"/>
  <c r="M541" i="3"/>
  <c r="O541" i="3"/>
  <c r="AL498" i="3"/>
  <c r="AR498" i="3" s="1"/>
  <c r="U507" i="3"/>
  <c r="Y507" i="3" s="1"/>
  <c r="BA507" i="3"/>
  <c r="AS507" i="3"/>
  <c r="AZ510" i="3"/>
  <c r="AU517" i="3"/>
  <c r="AD520" i="3"/>
  <c r="AE520" i="3" s="1"/>
  <c r="AY521" i="3"/>
  <c r="N525" i="3"/>
  <c r="P525" i="3"/>
  <c r="U525" i="3" s="1"/>
  <c r="Y525" i="3" s="1"/>
  <c r="BI522" i="3"/>
  <c r="BG522" i="3" s="1"/>
  <c r="X527" i="3"/>
  <c r="V527" i="3"/>
  <c r="AD527" i="3" s="1"/>
  <c r="AE527" i="3" s="1"/>
  <c r="P533" i="3"/>
  <c r="U533" i="3" s="1"/>
  <c r="Y533" i="3" s="1"/>
  <c r="N533" i="3"/>
  <c r="AR497" i="3"/>
  <c r="AS498" i="3"/>
  <c r="BA508" i="3"/>
  <c r="X513" i="3"/>
  <c r="AZ514" i="3"/>
  <c r="BI516" i="3"/>
  <c r="BG516" i="3" s="1"/>
  <c r="N521" i="3"/>
  <c r="AH525" i="3"/>
  <c r="AD522" i="3"/>
  <c r="AE522" i="3" s="1"/>
  <c r="O523" i="3"/>
  <c r="M534" i="3"/>
  <c r="O534" i="3" s="1"/>
  <c r="N534" i="3"/>
  <c r="AS497" i="3"/>
  <c r="AU508" i="3"/>
  <c r="AZ509" i="3"/>
  <c r="BA514" i="3"/>
  <c r="O516" i="3"/>
  <c r="P517" i="3"/>
  <c r="U517" i="3" s="1"/>
  <c r="Y517" i="3" s="1"/>
  <c r="N517" i="3"/>
  <c r="P519" i="3"/>
  <c r="U519" i="3" s="1"/>
  <c r="Y519" i="3" s="1"/>
  <c r="O519" i="3"/>
  <c r="AR499" i="3"/>
  <c r="AL507" i="3"/>
  <c r="AR507" i="3" s="1"/>
  <c r="M510" i="3"/>
  <c r="M511" i="3"/>
  <c r="O511" i="3" s="1"/>
  <c r="AD514" i="3"/>
  <c r="AE514" i="3" s="1"/>
  <c r="N516" i="3"/>
  <c r="O520" i="3"/>
  <c r="Y520" i="3"/>
  <c r="AW520" i="3"/>
  <c r="BA522" i="3"/>
  <c r="O525" i="3"/>
  <c r="AE530" i="3"/>
  <c r="AS511" i="3"/>
  <c r="AS517" i="3"/>
  <c r="P518" i="3"/>
  <c r="U518" i="3" s="1"/>
  <c r="Y518" i="3" s="1"/>
  <c r="X518" i="3"/>
  <c r="AL520" i="3"/>
  <c r="P521" i="3"/>
  <c r="U521" i="3" s="1"/>
  <c r="Y521" i="3" s="1"/>
  <c r="P524" i="3"/>
  <c r="U524" i="3" s="1"/>
  <c r="Y524" i="3" s="1"/>
  <c r="X524" i="3"/>
  <c r="BE525" i="3"/>
  <c r="P527" i="3"/>
  <c r="U527" i="3" s="1"/>
  <c r="O531" i="3"/>
  <c r="BA532" i="3"/>
  <c r="AW537" i="3"/>
  <c r="AW539" i="3"/>
  <c r="AE540" i="3"/>
  <c r="AZ544" i="3"/>
  <c r="AS520" i="3"/>
  <c r="AH524" i="3"/>
  <c r="AW525" i="3"/>
  <c r="BA526" i="3"/>
  <c r="AS526" i="3"/>
  <c r="AZ529" i="3"/>
  <c r="P530" i="3"/>
  <c r="U530" i="3" s="1"/>
  <c r="Y530" i="3" s="1"/>
  <c r="AU524" i="3"/>
  <c r="AS524" i="3"/>
  <c r="O528" i="3"/>
  <c r="AD529" i="3"/>
  <c r="AE529" i="3" s="1"/>
  <c r="AD544" i="3"/>
  <c r="AE544" i="3" s="1"/>
  <c r="V548" i="3"/>
  <c r="X548" i="3"/>
  <c r="P559" i="3"/>
  <c r="U559" i="3" s="1"/>
  <c r="Y559" i="3" s="1"/>
  <c r="N559" i="3"/>
  <c r="AR513" i="3"/>
  <c r="BE520" i="3"/>
  <c r="M521" i="3"/>
  <c r="O521" i="3" s="1"/>
  <c r="BE524" i="3"/>
  <c r="AZ527" i="3"/>
  <c r="AR527" i="3"/>
  <c r="N529" i="3"/>
  <c r="X531" i="3"/>
  <c r="V531" i="3"/>
  <c r="AD534" i="3"/>
  <c r="AE534" i="3" s="1"/>
  <c r="AL524" i="3"/>
  <c r="AW524" i="3" s="1"/>
  <c r="X533" i="3"/>
  <c r="V533" i="3"/>
  <c r="AL541" i="3"/>
  <c r="AS541" i="3"/>
  <c r="AA520" i="3"/>
  <c r="AW526" i="3"/>
  <c r="AZ531" i="3"/>
  <c r="AD535" i="3"/>
  <c r="AE535" i="3" s="1"/>
  <c r="AR535" i="3"/>
  <c r="AZ535" i="3"/>
  <c r="AU536" i="3"/>
  <c r="AL536" i="3"/>
  <c r="AR536" i="3" s="1"/>
  <c r="AR520" i="3"/>
  <c r="M526" i="3"/>
  <c r="P528" i="3"/>
  <c r="U528" i="3" s="1"/>
  <c r="V528" i="3" s="1"/>
  <c r="AB528" i="3"/>
  <c r="AY529" i="3"/>
  <c r="BA531" i="3"/>
  <c r="V532" i="3"/>
  <c r="AD532" i="3" s="1"/>
  <c r="AE532" i="3" s="1"/>
  <c r="AE538" i="3"/>
  <c r="AR538" i="3"/>
  <c r="X534" i="3"/>
  <c r="O547" i="3"/>
  <c r="AD549" i="3"/>
  <c r="AE549" i="3" s="1"/>
  <c r="N558" i="3"/>
  <c r="M558" i="3"/>
  <c r="O558" i="3" s="1"/>
  <c r="U534" i="3"/>
  <c r="Y534" i="3" s="1"/>
  <c r="AU537" i="3"/>
  <c r="AS537" i="3"/>
  <c r="M543" i="3"/>
  <c r="O543" i="3" s="1"/>
  <c r="N543" i="3"/>
  <c r="AY543" i="3"/>
  <c r="AD547" i="3"/>
  <c r="AE547" i="3" s="1"/>
  <c r="AZ549" i="3"/>
  <c r="N552" i="3"/>
  <c r="P552" i="3"/>
  <c r="U552" i="3" s="1"/>
  <c r="Y552" i="3" s="1"/>
  <c r="AE555" i="3"/>
  <c r="AS558" i="3"/>
  <c r="BA558" i="3"/>
  <c r="AU535" i="3"/>
  <c r="AS535" i="3"/>
  <c r="BH536" i="3"/>
  <c r="BI533" i="3" s="1"/>
  <c r="BG533" i="3" s="1"/>
  <c r="P537" i="3"/>
  <c r="U537" i="3" s="1"/>
  <c r="AZ538" i="3"/>
  <c r="AD539" i="3"/>
  <c r="AE539" i="3" s="1"/>
  <c r="N542" i="3"/>
  <c r="P542" i="3"/>
  <c r="U542" i="3" s="1"/>
  <c r="Y542" i="3" s="1"/>
  <c r="X545" i="3"/>
  <c r="V545" i="3"/>
  <c r="AE552" i="3"/>
  <c r="BE558" i="3"/>
  <c r="AY558" i="3"/>
  <c r="O535" i="3"/>
  <c r="AL537" i="3"/>
  <c r="AR537" i="3" s="1"/>
  <c r="N538" i="3"/>
  <c r="BA538" i="3"/>
  <c r="AS538" i="3"/>
  <c r="O539" i="3"/>
  <c r="AS540" i="3"/>
  <c r="N546" i="3"/>
  <c r="BI546" i="3"/>
  <c r="BG546" i="3" s="1"/>
  <c r="P546" i="3"/>
  <c r="U546" i="3" s="1"/>
  <c r="Y546" i="3" s="1"/>
  <c r="N556" i="3"/>
  <c r="P556" i="3"/>
  <c r="U556" i="3" s="1"/>
  <c r="Y556" i="3" s="1"/>
  <c r="BA559" i="3"/>
  <c r="X565" i="3"/>
  <c r="AL535" i="3"/>
  <c r="AW535" i="3" s="1"/>
  <c r="X537" i="3"/>
  <c r="M537" i="3"/>
  <c r="O537" i="3" s="1"/>
  <c r="X541" i="3"/>
  <c r="U543" i="3"/>
  <c r="Y543" i="3" s="1"/>
  <c r="BI544" i="3"/>
  <c r="BG544" i="3" s="1"/>
  <c r="AE551" i="3"/>
  <c r="AZ559" i="3"/>
  <c r="BA536" i="3"/>
  <c r="AS536" i="3"/>
  <c r="AU539" i="3"/>
  <c r="AS539" i="3"/>
  <c r="BE540" i="3"/>
  <c r="AY540" i="3"/>
  <c r="BI545" i="3"/>
  <c r="BG545" i="3" s="1"/>
  <c r="N545" i="3"/>
  <c r="AS552" i="3"/>
  <c r="AE553" i="3"/>
  <c r="AU555" i="3"/>
  <c r="AS555" i="3"/>
  <c r="AL538" i="3"/>
  <c r="AW538" i="3" s="1"/>
  <c r="AU540" i="3"/>
  <c r="BA543" i="3"/>
  <c r="P554" i="3"/>
  <c r="U554" i="3" s="1"/>
  <c r="Y554" i="3" s="1"/>
  <c r="N554" i="3"/>
  <c r="AL555" i="3"/>
  <c r="AW555" i="3" s="1"/>
  <c r="AE557" i="3"/>
  <c r="AD559" i="3"/>
  <c r="AE559" i="3" s="1"/>
  <c r="O545" i="3"/>
  <c r="AZ555" i="3"/>
  <c r="O556" i="3"/>
  <c r="Y558" i="3"/>
  <c r="V558" i="3"/>
  <c r="AD558" i="3" s="1"/>
  <c r="AE558" i="3" s="1"/>
  <c r="AD542" i="3"/>
  <c r="AE542" i="3" s="1"/>
  <c r="N551" i="3"/>
  <c r="P551" i="3"/>
  <c r="U551" i="3" s="1"/>
  <c r="Y551" i="3" s="1"/>
  <c r="AW552" i="3"/>
  <c r="BA553" i="3"/>
  <c r="AS553" i="3"/>
  <c r="AZ556" i="3"/>
  <c r="AR556" i="3"/>
  <c r="AD560" i="3"/>
  <c r="AE560" i="3" s="1"/>
  <c r="BE568" i="3"/>
  <c r="AY568" i="3"/>
  <c r="BA574" i="3"/>
  <c r="BA546" i="3"/>
  <c r="O551" i="3"/>
  <c r="BE551" i="3"/>
  <c r="AY551" i="3"/>
  <c r="BA554" i="3"/>
  <c r="AS554" i="3"/>
  <c r="N561" i="3"/>
  <c r="M561" i="3"/>
  <c r="O561" i="3" s="1"/>
  <c r="AD561" i="3"/>
  <c r="AE561" i="3" s="1"/>
  <c r="P544" i="3"/>
  <c r="U544" i="3" s="1"/>
  <c r="Y544" i="3" s="1"/>
  <c r="AD546" i="3"/>
  <c r="AE546" i="3" s="1"/>
  <c r="BI548" i="3"/>
  <c r="BG548" i="3" s="1"/>
  <c r="AU551" i="3"/>
  <c r="AS551" i="3"/>
  <c r="AL551" i="3"/>
  <c r="V556" i="3"/>
  <c r="AD556" i="3" s="1"/>
  <c r="AE556" i="3" s="1"/>
  <c r="X556" i="3"/>
  <c r="BE557" i="3"/>
  <c r="AY557" i="3"/>
  <c r="AD563" i="3"/>
  <c r="AE563" i="3" s="1"/>
  <c r="V567" i="3"/>
  <c r="AD567" i="3" s="1"/>
  <c r="AE567" i="3" s="1"/>
  <c r="X567" i="3"/>
  <c r="AZ550" i="3"/>
  <c r="AR550" i="3"/>
  <c r="O557" i="3"/>
  <c r="U562" i="3"/>
  <c r="Y562" i="3" s="1"/>
  <c r="AS566" i="3"/>
  <c r="AU566" i="3"/>
  <c r="AL566" i="3"/>
  <c r="AR566" i="3" s="1"/>
  <c r="AE569" i="3"/>
  <c r="N570" i="3"/>
  <c r="P570" i="3"/>
  <c r="U570" i="3" s="1"/>
  <c r="Y570" i="3" s="1"/>
  <c r="AZ571" i="3"/>
  <c r="AR571" i="3"/>
  <c r="AU552" i="3"/>
  <c r="M553" i="3"/>
  <c r="O553" i="3" s="1"/>
  <c r="AL554" i="3"/>
  <c r="BE554" i="3"/>
  <c r="O560" i="3"/>
  <c r="AR565" i="3"/>
  <c r="O563" i="3"/>
  <c r="P563" i="3"/>
  <c r="U563" i="3" s="1"/>
  <c r="Y563" i="3" s="1"/>
  <c r="AD566" i="3"/>
  <c r="AE566" i="3" s="1"/>
  <c r="P571" i="3"/>
  <c r="U571" i="3" s="1"/>
  <c r="Y571" i="3" s="1"/>
  <c r="AY561" i="3"/>
  <c r="O562" i="3"/>
  <c r="AD562" i="3"/>
  <c r="AE562" i="3" s="1"/>
  <c r="P566" i="3"/>
  <c r="U566" i="3" s="1"/>
  <c r="Y566" i="3" s="1"/>
  <c r="O566" i="3"/>
  <c r="BA569" i="3"/>
  <c r="P548" i="3"/>
  <c r="U548" i="3" s="1"/>
  <c r="Y548" i="3" s="1"/>
  <c r="N550" i="3"/>
  <c r="V550" i="3"/>
  <c r="O552" i="3"/>
  <c r="M554" i="3"/>
  <c r="O554" i="3" s="1"/>
  <c r="V554" i="3"/>
  <c r="AD554" i="3" s="1"/>
  <c r="AE554" i="3" s="1"/>
  <c r="AU557" i="3"/>
  <c r="AS557" i="3"/>
  <c r="AL557" i="3"/>
  <c r="AR557" i="3" s="1"/>
  <c r="O559" i="3"/>
  <c r="M562" i="3"/>
  <c r="M566" i="3"/>
  <c r="Y574" i="3"/>
  <c r="BA562" i="3"/>
  <c r="AU563" i="3"/>
  <c r="AY572" i="3"/>
  <c r="BE572" i="3"/>
  <c r="AZ563" i="3"/>
  <c r="AE564" i="3"/>
  <c r="AU565" i="3"/>
  <c r="AS565" i="3"/>
  <c r="AW571" i="3"/>
  <c r="BA564" i="3"/>
  <c r="AS564" i="3"/>
  <c r="AU567" i="3"/>
  <c r="AL567" i="3"/>
  <c r="AZ568" i="3"/>
  <c r="AR568" i="3"/>
  <c r="AE572" i="3"/>
  <c r="AM13" i="3"/>
  <c r="AL575" i="3"/>
  <c r="AL13" i="3" s="1"/>
  <c r="AW565" i="3"/>
  <c r="BA568" i="3"/>
  <c r="AS568" i="3"/>
  <c r="AD570" i="3"/>
  <c r="AE570" i="3" s="1"/>
  <c r="AY571" i="3"/>
  <c r="AR558" i="3"/>
  <c r="M564" i="3"/>
  <c r="O564" i="3" s="1"/>
  <c r="M568" i="3"/>
  <c r="O568" i="3" s="1"/>
  <c r="AU564" i="3"/>
  <c r="AW564" i="3"/>
  <c r="M567" i="3"/>
  <c r="O567" i="3" s="1"/>
  <c r="AW568" i="3"/>
  <c r="O570" i="3"/>
  <c r="N571" i="3"/>
  <c r="M571" i="3"/>
  <c r="O571" i="3" s="1"/>
  <c r="BA571" i="3"/>
  <c r="AZ574" i="3"/>
  <c r="AL572" i="3"/>
  <c r="AR572" i="3" s="1"/>
  <c r="AS572" i="3"/>
  <c r="AL568" i="3"/>
  <c r="AD571" i="3"/>
  <c r="AE571" i="3" s="1"/>
  <c r="AL571" i="3"/>
  <c r="BI574" i="3"/>
  <c r="BG574" i="3" s="1"/>
  <c r="AS563" i="3"/>
  <c r="AS567" i="3"/>
  <c r="X568" i="3"/>
  <c r="AS571" i="3"/>
  <c r="M573" i="3"/>
  <c r="N574" i="3"/>
  <c r="V574" i="3"/>
  <c r="AD574" i="3" s="1"/>
  <c r="AE574" i="3" s="1"/>
  <c r="BC287" i="3" l="1"/>
  <c r="BB287" i="3"/>
  <c r="BB436" i="3"/>
  <c r="BC436" i="3" s="1"/>
  <c r="AC466" i="3"/>
  <c r="AA466" i="3"/>
  <c r="AB466" i="3" s="1"/>
  <c r="AC440" i="3"/>
  <c r="AB440" i="3"/>
  <c r="AA440" i="3"/>
  <c r="BB290" i="3"/>
  <c r="BC290" i="3" s="1"/>
  <c r="AH290" i="3"/>
  <c r="BB285" i="3"/>
  <c r="BC285" i="3"/>
  <c r="X4" i="3"/>
  <c r="BB481" i="3"/>
  <c r="BC481" i="3"/>
  <c r="AC563" i="3"/>
  <c r="AA563" i="3"/>
  <c r="AB563" i="3" s="1"/>
  <c r="AC302" i="3"/>
  <c r="AB302" i="3"/>
  <c r="AA302" i="3"/>
  <c r="BB282" i="3"/>
  <c r="BC282" i="3" s="1"/>
  <c r="BC288" i="3"/>
  <c r="BB288" i="3"/>
  <c r="BB36" i="3"/>
  <c r="BC36" i="3" s="1"/>
  <c r="AH34" i="3"/>
  <c r="AA508" i="3"/>
  <c r="AB508" i="3" s="1"/>
  <c r="AC508" i="3"/>
  <c r="AC512" i="3"/>
  <c r="AB512" i="3"/>
  <c r="AA512" i="3"/>
  <c r="BB480" i="3"/>
  <c r="BC480" i="3" s="1"/>
  <c r="BC539" i="3"/>
  <c r="BB539" i="3"/>
  <c r="AA370" i="3"/>
  <c r="AC370" i="3"/>
  <c r="AB370" i="3"/>
  <c r="BB151" i="3"/>
  <c r="BC151" i="3" s="1"/>
  <c r="BD151" i="3" s="1"/>
  <c r="BE151" i="3" s="1"/>
  <c r="AH151" i="3"/>
  <c r="BC83" i="3"/>
  <c r="BB83" i="3"/>
  <c r="AH82" i="3"/>
  <c r="AC67" i="3"/>
  <c r="AB67" i="3"/>
  <c r="AA67" i="3"/>
  <c r="AC507" i="3"/>
  <c r="AA507" i="3"/>
  <c r="AB507" i="3" s="1"/>
  <c r="V510" i="3"/>
  <c r="AD510" i="3" s="1"/>
  <c r="AE510" i="3" s="1"/>
  <c r="AB448" i="3"/>
  <c r="AC448" i="3"/>
  <c r="AA448" i="3"/>
  <c r="BB281" i="3"/>
  <c r="BC281" i="3"/>
  <c r="AD194" i="3"/>
  <c r="AE194" i="3" s="1"/>
  <c r="BD194" i="3"/>
  <c r="AH194" i="3"/>
  <c r="AK194" i="3" s="1"/>
  <c r="BB571" i="3"/>
  <c r="BC571" i="3" s="1"/>
  <c r="BC572" i="3"/>
  <c r="BB572" i="3"/>
  <c r="AD528" i="3"/>
  <c r="AE528" i="3" s="1"/>
  <c r="AC528" i="3"/>
  <c r="AC482" i="3"/>
  <c r="AA482" i="3"/>
  <c r="AB482" i="3" s="1"/>
  <c r="BB466" i="3"/>
  <c r="BC466" i="3" s="1"/>
  <c r="AB439" i="3"/>
  <c r="AA439" i="3"/>
  <c r="AC439" i="3"/>
  <c r="AK268" i="3"/>
  <c r="BB78" i="3"/>
  <c r="BC78" i="3" s="1"/>
  <c r="AH73" i="3"/>
  <c r="AK378" i="3"/>
  <c r="BB574" i="3"/>
  <c r="BC574" i="3" s="1"/>
  <c r="BD574" i="3" s="1"/>
  <c r="BE574" i="3" s="1"/>
  <c r="AH574" i="3"/>
  <c r="BB570" i="3"/>
  <c r="BC570" i="3" s="1"/>
  <c r="BD570" i="3" s="1"/>
  <c r="AH570" i="3"/>
  <c r="AK570" i="3" s="1"/>
  <c r="BB566" i="3"/>
  <c r="BC566" i="3" s="1"/>
  <c r="BB558" i="3"/>
  <c r="BC558" i="3" s="1"/>
  <c r="BC535" i="3"/>
  <c r="BB535" i="3"/>
  <c r="BC540" i="3"/>
  <c r="BB540" i="3"/>
  <c r="AB550" i="3"/>
  <c r="AC550" i="3"/>
  <c r="AA550" i="3"/>
  <c r="N537" i="3"/>
  <c r="BA533" i="3"/>
  <c r="AD531" i="3"/>
  <c r="AE531" i="3" s="1"/>
  <c r="Y527" i="3"/>
  <c r="M513" i="3"/>
  <c r="AA525" i="3"/>
  <c r="AB525" i="3" s="1"/>
  <c r="AC525" i="3"/>
  <c r="AR524" i="3"/>
  <c r="AH501" i="3"/>
  <c r="AK501" i="3" s="1"/>
  <c r="BC501" i="3"/>
  <c r="BD501" i="3" s="1"/>
  <c r="BB501" i="3"/>
  <c r="AC497" i="3"/>
  <c r="AB497" i="3"/>
  <c r="AA497" i="3"/>
  <c r="BB497" i="3"/>
  <c r="AH498" i="3"/>
  <c r="BC497" i="3"/>
  <c r="AA496" i="3"/>
  <c r="AB496" i="3" s="1"/>
  <c r="AC496" i="3"/>
  <c r="BC498" i="3"/>
  <c r="BB498" i="3"/>
  <c r="BC512" i="3"/>
  <c r="BB512" i="3"/>
  <c r="AW498" i="3"/>
  <c r="AD516" i="3"/>
  <c r="AE516" i="3" s="1"/>
  <c r="AA488" i="3"/>
  <c r="AC488" i="3"/>
  <c r="AB488" i="3"/>
  <c r="AZ475" i="3"/>
  <c r="AH451" i="3"/>
  <c r="AK451" i="3" s="1"/>
  <c r="BB451" i="3"/>
  <c r="BC451" i="3" s="1"/>
  <c r="BD451" i="3" s="1"/>
  <c r="V491" i="3"/>
  <c r="AD491" i="3" s="1"/>
  <c r="AE491" i="3" s="1"/>
  <c r="AH502" i="3"/>
  <c r="AK502" i="3" s="1"/>
  <c r="BC502" i="3"/>
  <c r="BD502" i="3" s="1"/>
  <c r="BB502" i="3"/>
  <c r="BC463" i="3"/>
  <c r="BD463" i="3" s="1"/>
  <c r="BB463" i="3"/>
  <c r="AH463" i="3"/>
  <c r="AK463" i="3" s="1"/>
  <c r="AD469" i="3"/>
  <c r="AE469" i="3" s="1"/>
  <c r="Y458" i="3"/>
  <c r="BB457" i="3"/>
  <c r="BC457" i="3" s="1"/>
  <c r="BB421" i="3"/>
  <c r="BC421" i="3" s="1"/>
  <c r="BD421" i="3" s="1"/>
  <c r="AH421" i="3"/>
  <c r="AK421" i="3" s="1"/>
  <c r="BC414" i="3"/>
  <c r="BD414" i="3" s="1"/>
  <c r="BB414" i="3"/>
  <c r="AH414" i="3"/>
  <c r="AK414" i="3" s="1"/>
  <c r="BB437" i="3"/>
  <c r="BC437" i="3"/>
  <c r="BD437" i="3" s="1"/>
  <c r="AH437" i="3"/>
  <c r="AK437" i="3" s="1"/>
  <c r="AH433" i="3"/>
  <c r="AK433" i="3" s="1"/>
  <c r="AH399" i="3"/>
  <c r="AK399" i="3" s="1"/>
  <c r="BD399" i="3"/>
  <c r="AD393" i="3"/>
  <c r="AE393" i="3" s="1"/>
  <c r="AC443" i="3"/>
  <c r="AA443" i="3"/>
  <c r="AB443" i="3" s="1"/>
  <c r="BC432" i="3"/>
  <c r="BB432" i="3"/>
  <c r="BC423" i="3"/>
  <c r="BB423" i="3"/>
  <c r="V400" i="3"/>
  <c r="AD400" i="3" s="1"/>
  <c r="AE400" i="3" s="1"/>
  <c r="Y400" i="3"/>
  <c r="AC394" i="3"/>
  <c r="AB394" i="3"/>
  <c r="AA394" i="3"/>
  <c r="AC421" i="3"/>
  <c r="AB421" i="3"/>
  <c r="AA421" i="3"/>
  <c r="BA389" i="3"/>
  <c r="AC397" i="3"/>
  <c r="AB397" i="3"/>
  <c r="AA397" i="3"/>
  <c r="BB426" i="3"/>
  <c r="BC426" i="3" s="1"/>
  <c r="Y392" i="3"/>
  <c r="Y413" i="3"/>
  <c r="AR408" i="3"/>
  <c r="AD405" i="3"/>
  <c r="AE405" i="3" s="1"/>
  <c r="AD390" i="3"/>
  <c r="AE390" i="3" s="1"/>
  <c r="BD392" i="3"/>
  <c r="AC382" i="3"/>
  <c r="AB382" i="3"/>
  <c r="AA382" i="3"/>
  <c r="AR366" i="3"/>
  <c r="AZ371" i="3"/>
  <c r="AC379" i="3"/>
  <c r="AB379" i="3"/>
  <c r="AA379" i="3"/>
  <c r="AC395" i="3"/>
  <c r="AA395" i="3"/>
  <c r="AB395" i="3" s="1"/>
  <c r="AB401" i="3"/>
  <c r="AA401" i="3"/>
  <c r="AC401" i="3"/>
  <c r="AR358" i="3"/>
  <c r="AW358" i="3"/>
  <c r="AC346" i="3"/>
  <c r="AA346" i="3"/>
  <c r="AB346" i="3" s="1"/>
  <c r="AC338" i="3"/>
  <c r="AA338" i="3"/>
  <c r="AB338" i="3" s="1"/>
  <c r="AA386" i="3"/>
  <c r="AB386" i="3" s="1"/>
  <c r="AC386" i="3"/>
  <c r="AA348" i="3"/>
  <c r="AB348" i="3" s="1"/>
  <c r="AC348" i="3"/>
  <c r="BA336" i="3"/>
  <c r="AC355" i="3"/>
  <c r="AA355" i="3"/>
  <c r="AB355" i="3" s="1"/>
  <c r="AA337" i="3"/>
  <c r="AC337" i="3"/>
  <c r="AB337" i="3"/>
  <c r="AR308" i="3"/>
  <c r="AW308" i="3"/>
  <c r="BC352" i="3"/>
  <c r="BB352" i="3"/>
  <c r="AA327" i="3"/>
  <c r="AB327" i="3" s="1"/>
  <c r="AC327" i="3"/>
  <c r="AA345" i="3"/>
  <c r="AC345" i="3"/>
  <c r="AB345" i="3"/>
  <c r="AZ335" i="3"/>
  <c r="AD327" i="3"/>
  <c r="AE327" i="3" s="1"/>
  <c r="BD322" i="3"/>
  <c r="AH310" i="3"/>
  <c r="BD310" i="3"/>
  <c r="AD304" i="3"/>
  <c r="AE304" i="3" s="1"/>
  <c r="AC356" i="3"/>
  <c r="AB356" i="3"/>
  <c r="AA356" i="3"/>
  <c r="AC328" i="3"/>
  <c r="AB328" i="3"/>
  <c r="AA328" i="3"/>
  <c r="P283" i="3"/>
  <c r="U283" i="3" s="1"/>
  <c r="BH281" i="3"/>
  <c r="BI271" i="3" s="1"/>
  <c r="BG271" i="3" s="1"/>
  <c r="N283" i="3"/>
  <c r="N575" i="3" s="1"/>
  <c r="N13" i="3" s="1"/>
  <c r="N6" i="3" s="1"/>
  <c r="BH282" i="3"/>
  <c r="BI276" i="3" s="1"/>
  <c r="BG276" i="3" s="1"/>
  <c r="Q1" i="3"/>
  <c r="AC325" i="3"/>
  <c r="AB325" i="3"/>
  <c r="AA325" i="3"/>
  <c r="BD311" i="3"/>
  <c r="AC322" i="3"/>
  <c r="AA322" i="3"/>
  <c r="AB322" i="3" s="1"/>
  <c r="BC316" i="3"/>
  <c r="BB316" i="3"/>
  <c r="Y300" i="3"/>
  <c r="BC314" i="3"/>
  <c r="BB314" i="3"/>
  <c r="BD314" i="3"/>
  <c r="AH305" i="3"/>
  <c r="AD296" i="3"/>
  <c r="AE296" i="3" s="1"/>
  <c r="BD305" i="3"/>
  <c r="AW283" i="3"/>
  <c r="AB284" i="3"/>
  <c r="AA284" i="3"/>
  <c r="AC284" i="3"/>
  <c r="AC275" i="3"/>
  <c r="AB275" i="3"/>
  <c r="AA275" i="3"/>
  <c r="AC295" i="3"/>
  <c r="AB295" i="3"/>
  <c r="AA295" i="3"/>
  <c r="BB265" i="3"/>
  <c r="AH265" i="3"/>
  <c r="AK265" i="3" s="1"/>
  <c r="BC265" i="3"/>
  <c r="BD265" i="3" s="1"/>
  <c r="BB224" i="3"/>
  <c r="AH224" i="3"/>
  <c r="AK224" i="3" s="1"/>
  <c r="BC224" i="3"/>
  <c r="BD224" i="3" s="1"/>
  <c r="BC267" i="3"/>
  <c r="BB267" i="3"/>
  <c r="BC253" i="3"/>
  <c r="BD253" i="3" s="1"/>
  <c r="BB253" i="3"/>
  <c r="AH253" i="3"/>
  <c r="AK253" i="3" s="1"/>
  <c r="AZ202" i="3"/>
  <c r="AZ186" i="3"/>
  <c r="AC256" i="3"/>
  <c r="AB256" i="3"/>
  <c r="AA256" i="3"/>
  <c r="BC217" i="3"/>
  <c r="BB217" i="3"/>
  <c r="V180" i="3"/>
  <c r="AC216" i="3"/>
  <c r="AB216" i="3"/>
  <c r="AA216" i="3"/>
  <c r="AC249" i="3"/>
  <c r="AA249" i="3"/>
  <c r="AB249" i="3" s="1"/>
  <c r="AH232" i="3"/>
  <c r="AK232" i="3" s="1"/>
  <c r="AA167" i="3"/>
  <c r="AC167" i="3"/>
  <c r="AB167" i="3"/>
  <c r="AH221" i="3"/>
  <c r="AK221" i="3" s="1"/>
  <c r="BC221" i="3"/>
  <c r="BD221" i="3" s="1"/>
  <c r="BB221" i="3"/>
  <c r="AH197" i="3"/>
  <c r="AK197" i="3" s="1"/>
  <c r="BC197" i="3"/>
  <c r="BD197" i="3" s="1"/>
  <c r="BB197" i="3"/>
  <c r="AC172" i="3"/>
  <c r="AB172" i="3"/>
  <c r="AA172" i="3"/>
  <c r="AC214" i="3"/>
  <c r="AA214" i="3"/>
  <c r="AB214" i="3" s="1"/>
  <c r="AA183" i="3"/>
  <c r="AB183" i="3" s="1"/>
  <c r="AC183" i="3"/>
  <c r="AD159" i="3"/>
  <c r="AE159" i="3" s="1"/>
  <c r="AC227" i="3"/>
  <c r="AB227" i="3"/>
  <c r="AA227" i="3"/>
  <c r="AC203" i="3"/>
  <c r="AB203" i="3"/>
  <c r="AA203" i="3"/>
  <c r="BB130" i="3"/>
  <c r="BC130" i="3" s="1"/>
  <c r="BD130" i="3" s="1"/>
  <c r="AH130" i="3"/>
  <c r="AK130" i="3" s="1"/>
  <c r="AH233" i="3"/>
  <c r="AK233" i="3" s="1"/>
  <c r="AW133" i="3"/>
  <c r="AR133" i="3"/>
  <c r="AH125" i="3"/>
  <c r="BC125" i="3"/>
  <c r="BD125" i="3" s="1"/>
  <c r="BE125" i="3" s="1"/>
  <c r="BB125" i="3"/>
  <c r="AC233" i="3"/>
  <c r="AA233" i="3"/>
  <c r="AB233" i="3" s="1"/>
  <c r="AC209" i="3"/>
  <c r="AA209" i="3"/>
  <c r="AB209" i="3" s="1"/>
  <c r="AC181" i="3"/>
  <c r="AB181" i="3"/>
  <c r="AA181" i="3"/>
  <c r="AZ222" i="3"/>
  <c r="BB209" i="3"/>
  <c r="BC209" i="3" s="1"/>
  <c r="BB123" i="3"/>
  <c r="BC123" i="3" s="1"/>
  <c r="BC268" i="3"/>
  <c r="BB268" i="3"/>
  <c r="AB161" i="3"/>
  <c r="AA161" i="3"/>
  <c r="AC161" i="3"/>
  <c r="BC160" i="3"/>
  <c r="BD160" i="3" s="1"/>
  <c r="BB160" i="3"/>
  <c r="AH160" i="3"/>
  <c r="AK160" i="3" s="1"/>
  <c r="AC110" i="3"/>
  <c r="AB110" i="3"/>
  <c r="AA110" i="3"/>
  <c r="AA139" i="3"/>
  <c r="AB139" i="3" s="1"/>
  <c r="AC139" i="3"/>
  <c r="AH110" i="3"/>
  <c r="AK110" i="3" s="1"/>
  <c r="BC110" i="3"/>
  <c r="BD110" i="3" s="1"/>
  <c r="BB110" i="3"/>
  <c r="BC135" i="3"/>
  <c r="BB135" i="3"/>
  <c r="BA113" i="3"/>
  <c r="AZ71" i="3"/>
  <c r="AC164" i="3"/>
  <c r="AB164" i="3"/>
  <c r="AA164" i="3"/>
  <c r="AC130" i="3"/>
  <c r="AA130" i="3"/>
  <c r="AB130" i="3" s="1"/>
  <c r="BB103" i="3"/>
  <c r="BC103" i="3"/>
  <c r="AC87" i="3"/>
  <c r="AB87" i="3"/>
  <c r="AA87" i="3"/>
  <c r="AW138" i="3"/>
  <c r="BD83" i="3"/>
  <c r="AH59" i="3"/>
  <c r="AK59" i="3" s="1"/>
  <c r="AD53" i="3"/>
  <c r="AE53" i="3" s="1"/>
  <c r="BB48" i="3"/>
  <c r="BC48" i="3"/>
  <c r="BD44" i="3" s="1"/>
  <c r="BC433" i="3"/>
  <c r="BB433" i="3"/>
  <c r="BA85" i="3"/>
  <c r="AH60" i="3"/>
  <c r="AD54" i="3"/>
  <c r="AE54" i="3" s="1"/>
  <c r="L575" i="3"/>
  <c r="L13" i="3" s="1"/>
  <c r="AW60" i="3"/>
  <c r="AR34" i="3"/>
  <c r="AW34" i="3"/>
  <c r="AC140" i="3"/>
  <c r="AA140" i="3"/>
  <c r="AB140" i="3" s="1"/>
  <c r="AC93" i="3"/>
  <c r="AB93" i="3"/>
  <c r="AA93" i="3"/>
  <c r="AC85" i="3"/>
  <c r="AA85" i="3"/>
  <c r="AB85" i="3" s="1"/>
  <c r="AH97" i="3"/>
  <c r="AD85" i="3"/>
  <c r="AE85" i="3" s="1"/>
  <c r="AD55" i="3"/>
  <c r="AE55" i="3" s="1"/>
  <c r="AH61" i="3"/>
  <c r="AH47" i="3"/>
  <c r="X575" i="3"/>
  <c r="X13" i="3" s="1"/>
  <c r="Q13" i="3"/>
  <c r="AA131" i="3"/>
  <c r="AB131" i="3" s="1"/>
  <c r="AC131" i="3"/>
  <c r="AC82" i="3"/>
  <c r="AB82" i="3"/>
  <c r="AA82" i="3"/>
  <c r="BB60" i="3"/>
  <c r="BC60" i="3" s="1"/>
  <c r="AZ55" i="3"/>
  <c r="AR35" i="3"/>
  <c r="AW35" i="3"/>
  <c r="AD19" i="3"/>
  <c r="AE19" i="3" s="1"/>
  <c r="BC164" i="3"/>
  <c r="BD164" i="3" s="1"/>
  <c r="AH164" i="3"/>
  <c r="AC59" i="3"/>
  <c r="AA59" i="3"/>
  <c r="AB59" i="3" s="1"/>
  <c r="Y51" i="3"/>
  <c r="AH30" i="3"/>
  <c r="AK30" i="3" s="1"/>
  <c r="BC30" i="3"/>
  <c r="BD30" i="3" s="1"/>
  <c r="BB30" i="3"/>
  <c r="AC463" i="3"/>
  <c r="AB463" i="3"/>
  <c r="AA463" i="3"/>
  <c r="AC21" i="3"/>
  <c r="AA21" i="3"/>
  <c r="AB21" i="3" s="1"/>
  <c r="AA50" i="3"/>
  <c r="AB50" i="3" s="1"/>
  <c r="AC50" i="3"/>
  <c r="AC39" i="3"/>
  <c r="AB39" i="3"/>
  <c r="AA39" i="3"/>
  <c r="AH38" i="3"/>
  <c r="AK38" i="3" s="1"/>
  <c r="BC38" i="3"/>
  <c r="BD38" i="3" s="1"/>
  <c r="BB38" i="3"/>
  <c r="Y64" i="3"/>
  <c r="AY566" i="3"/>
  <c r="BE566" i="3"/>
  <c r="AW566" i="3"/>
  <c r="BC564" i="3"/>
  <c r="BB564" i="3"/>
  <c r="AH558" i="3"/>
  <c r="AK558" i="3" s="1"/>
  <c r="BD558" i="3"/>
  <c r="AD550" i="3"/>
  <c r="AE550" i="3" s="1"/>
  <c r="BB562" i="3"/>
  <c r="AH562" i="3"/>
  <c r="AK562" i="3" s="1"/>
  <c r="BC562" i="3"/>
  <c r="BD562" i="3" s="1"/>
  <c r="AR554" i="3"/>
  <c r="AW554" i="3"/>
  <c r="AH569" i="3"/>
  <c r="AK569" i="3" s="1"/>
  <c r="BB569" i="3"/>
  <c r="BC569" i="3" s="1"/>
  <c r="BD569" i="3" s="1"/>
  <c r="AZ548" i="3"/>
  <c r="AC558" i="3"/>
  <c r="AA558" i="3"/>
  <c r="AB558" i="3" s="1"/>
  <c r="BB559" i="3"/>
  <c r="BC559" i="3" s="1"/>
  <c r="BD559" i="3" s="1"/>
  <c r="AH559" i="3"/>
  <c r="AK559" i="3" s="1"/>
  <c r="AA560" i="3"/>
  <c r="AB560" i="3" s="1"/>
  <c r="AC560" i="3"/>
  <c r="M565" i="3"/>
  <c r="AB546" i="3"/>
  <c r="AC546" i="3"/>
  <c r="AA546" i="3"/>
  <c r="AW557" i="3"/>
  <c r="BB547" i="3"/>
  <c r="BC547" i="3" s="1"/>
  <c r="BD547" i="3" s="1"/>
  <c r="AH547" i="3"/>
  <c r="AK547" i="3" s="1"/>
  <c r="AW536" i="3"/>
  <c r="BB549" i="3"/>
  <c r="BC549" i="3" s="1"/>
  <c r="BD549" i="3" s="1"/>
  <c r="AH549" i="3"/>
  <c r="AK549" i="3" s="1"/>
  <c r="AH532" i="3"/>
  <c r="BB532" i="3"/>
  <c r="BC532" i="3" s="1"/>
  <c r="BD532" i="3" s="1"/>
  <c r="BE532" i="3" s="1"/>
  <c r="AC538" i="3"/>
  <c r="AA538" i="3"/>
  <c r="AB538" i="3"/>
  <c r="AC518" i="3"/>
  <c r="AA518" i="3"/>
  <c r="AB518" i="3"/>
  <c r="BB511" i="3"/>
  <c r="BC511" i="3" s="1"/>
  <c r="AB519" i="3"/>
  <c r="AA519" i="3"/>
  <c r="AC519" i="3"/>
  <c r="AZ496" i="3"/>
  <c r="BC522" i="3"/>
  <c r="BD522" i="3" s="1"/>
  <c r="BB522" i="3"/>
  <c r="AH522" i="3"/>
  <c r="AK522" i="3" s="1"/>
  <c r="AH527" i="3"/>
  <c r="AK527" i="3" s="1"/>
  <c r="AC515" i="3"/>
  <c r="AB515" i="3"/>
  <c r="AA515" i="3"/>
  <c r="BB509" i="3"/>
  <c r="BC509" i="3" s="1"/>
  <c r="AC501" i="3"/>
  <c r="AB501" i="3"/>
  <c r="AA501" i="3"/>
  <c r="AY483" i="3"/>
  <c r="BE483" i="3"/>
  <c r="BE479" i="3"/>
  <c r="AY479" i="3"/>
  <c r="AC494" i="3"/>
  <c r="AA494" i="3"/>
  <c r="AB494" i="3" s="1"/>
  <c r="BC483" i="3"/>
  <c r="BB483" i="3"/>
  <c r="AC474" i="3"/>
  <c r="AB474" i="3"/>
  <c r="AA474" i="3"/>
  <c r="AA487" i="3"/>
  <c r="AB487" i="3" s="1"/>
  <c r="AC487" i="3"/>
  <c r="AC478" i="3"/>
  <c r="AA478" i="3"/>
  <c r="AB478" i="3" s="1"/>
  <c r="AA476" i="3"/>
  <c r="AC476" i="3"/>
  <c r="AB476" i="3"/>
  <c r="N510" i="3"/>
  <c r="BB460" i="3"/>
  <c r="BC460" i="3" s="1"/>
  <c r="BD460" i="3" s="1"/>
  <c r="BE460" i="3" s="1"/>
  <c r="AH460" i="3"/>
  <c r="AH448" i="3"/>
  <c r="AK448" i="3" s="1"/>
  <c r="AA451" i="3"/>
  <c r="AC451" i="3"/>
  <c r="AB451" i="3"/>
  <c r="Y486" i="3"/>
  <c r="BD458" i="3"/>
  <c r="AH458" i="3"/>
  <c r="AK458" i="3" s="1"/>
  <c r="AD454" i="3"/>
  <c r="AE454" i="3" s="1"/>
  <c r="Y445" i="3"/>
  <c r="AC457" i="3"/>
  <c r="AA457" i="3"/>
  <c r="AB457" i="3" s="1"/>
  <c r="AA449" i="3"/>
  <c r="AB449" i="3" s="1"/>
  <c r="AC449" i="3"/>
  <c r="AC470" i="3"/>
  <c r="AA470" i="3"/>
  <c r="AB470" i="3" s="1"/>
  <c r="AR466" i="3"/>
  <c r="AR424" i="3"/>
  <c r="BB447" i="3"/>
  <c r="BC447" i="3"/>
  <c r="AC433" i="3"/>
  <c r="AA433" i="3"/>
  <c r="AB433" i="3" s="1"/>
  <c r="BC449" i="3"/>
  <c r="BD449" i="3" s="1"/>
  <c r="BB449" i="3"/>
  <c r="AH449" i="3"/>
  <c r="AK449" i="3" s="1"/>
  <c r="AZ420" i="3"/>
  <c r="BB428" i="3"/>
  <c r="AH430" i="3"/>
  <c r="AK430" i="3" s="1"/>
  <c r="BC428" i="3"/>
  <c r="BB442" i="3"/>
  <c r="BC442" i="3"/>
  <c r="AH429" i="3"/>
  <c r="BB448" i="3"/>
  <c r="BC448" i="3" s="1"/>
  <c r="AH418" i="3"/>
  <c r="AK418" i="3" s="1"/>
  <c r="BC418" i="3"/>
  <c r="BD418" i="3" s="1"/>
  <c r="BB418" i="3"/>
  <c r="BB369" i="3"/>
  <c r="BC369" i="3" s="1"/>
  <c r="BD369" i="3" s="1"/>
  <c r="AH369" i="3"/>
  <c r="AK369" i="3" s="1"/>
  <c r="BB387" i="3"/>
  <c r="BC387" i="3" s="1"/>
  <c r="BD387" i="3" s="1"/>
  <c r="AH387" i="3"/>
  <c r="AK387" i="3" s="1"/>
  <c r="AC418" i="3"/>
  <c r="AB418" i="3"/>
  <c r="AA418" i="3"/>
  <c r="BC392" i="3"/>
  <c r="BB392" i="3"/>
  <c r="AC408" i="3"/>
  <c r="AB408" i="3"/>
  <c r="AA408" i="3"/>
  <c r="AA404" i="3"/>
  <c r="AB404" i="3" s="1"/>
  <c r="AC404" i="3"/>
  <c r="AC390" i="3"/>
  <c r="AA390" i="3"/>
  <c r="AB390" i="3"/>
  <c r="AC374" i="3"/>
  <c r="AA374" i="3"/>
  <c r="AB374" i="3" s="1"/>
  <c r="AH368" i="3"/>
  <c r="AK368" i="3" s="1"/>
  <c r="BC368" i="3"/>
  <c r="BD368" i="3" s="1"/>
  <c r="BC380" i="3"/>
  <c r="BB380" i="3"/>
  <c r="BA371" i="3"/>
  <c r="BB375" i="3"/>
  <c r="BC375" i="3" s="1"/>
  <c r="AB367" i="3"/>
  <c r="AA367" i="3"/>
  <c r="AC367" i="3"/>
  <c r="AH345" i="3"/>
  <c r="AK345" i="3" s="1"/>
  <c r="BC345" i="3"/>
  <c r="BD345" i="3" s="1"/>
  <c r="BB345" i="3"/>
  <c r="AH352" i="3"/>
  <c r="BB379" i="3"/>
  <c r="BC379" i="3" s="1"/>
  <c r="BB363" i="3"/>
  <c r="BC363" i="3"/>
  <c r="AC350" i="3"/>
  <c r="AB350" i="3"/>
  <c r="AA350" i="3"/>
  <c r="AZ344" i="3"/>
  <c r="AZ304" i="3"/>
  <c r="AA331" i="3"/>
  <c r="AC331" i="3"/>
  <c r="AB331" i="3"/>
  <c r="AB340" i="3"/>
  <c r="AA340" i="3"/>
  <c r="AC340" i="3"/>
  <c r="BA335" i="3"/>
  <c r="AH350" i="3"/>
  <c r="AK350" i="3" s="1"/>
  <c r="BB350" i="3"/>
  <c r="BC350" i="3" s="1"/>
  <c r="BD350" i="3" s="1"/>
  <c r="AC342" i="3"/>
  <c r="AA342" i="3"/>
  <c r="AB342" i="3" s="1"/>
  <c r="BB353" i="3"/>
  <c r="BC353" i="3" s="1"/>
  <c r="BA325" i="3"/>
  <c r="BD307" i="3"/>
  <c r="BB321" i="3"/>
  <c r="BC321" i="3" s="1"/>
  <c r="AC326" i="3"/>
  <c r="AB326" i="3"/>
  <c r="AA326" i="3"/>
  <c r="AA320" i="3"/>
  <c r="AB320" i="3" s="1"/>
  <c r="AC320" i="3"/>
  <c r="AC329" i="3"/>
  <c r="AB329" i="3"/>
  <c r="AA329" i="3"/>
  <c r="AC310" i="3"/>
  <c r="AA310" i="3"/>
  <c r="AB310" i="3" s="1"/>
  <c r="AD275" i="3"/>
  <c r="AE275" i="3" s="1"/>
  <c r="AH274" i="3"/>
  <c r="AK274" i="3" s="1"/>
  <c r="BC274" i="3"/>
  <c r="BD274" i="3" s="1"/>
  <c r="BB274" i="3"/>
  <c r="BD306" i="3"/>
  <c r="BD315" i="3"/>
  <c r="AH306" i="3"/>
  <c r="AD297" i="3"/>
  <c r="AE297" i="3" s="1"/>
  <c r="AH292" i="3"/>
  <c r="AK292" i="3" s="1"/>
  <c r="BC286" i="3"/>
  <c r="BB286" i="3"/>
  <c r="AZ249" i="3"/>
  <c r="Y279" i="3"/>
  <c r="AC269" i="3"/>
  <c r="AA269" i="3"/>
  <c r="AB269" i="3" s="1"/>
  <c r="AC255" i="3"/>
  <c r="AB255" i="3"/>
  <c r="AA255" i="3"/>
  <c r="AH241" i="3"/>
  <c r="AK241" i="3" s="1"/>
  <c r="BC241" i="3"/>
  <c r="BD241" i="3" s="1"/>
  <c r="BB241" i="3"/>
  <c r="AH246" i="3"/>
  <c r="AK246" i="3" s="1"/>
  <c r="BC246" i="3"/>
  <c r="BD246" i="3" s="1"/>
  <c r="BB246" i="3"/>
  <c r="BC256" i="3"/>
  <c r="BB256" i="3"/>
  <c r="BD220" i="3"/>
  <c r="BC255" i="3"/>
  <c r="BB255" i="3"/>
  <c r="AC237" i="3"/>
  <c r="AA237" i="3"/>
  <c r="AB237" i="3" s="1"/>
  <c r="BC261" i="3"/>
  <c r="BB261" i="3"/>
  <c r="BB228" i="3"/>
  <c r="BC228" i="3" s="1"/>
  <c r="AC253" i="3"/>
  <c r="AA253" i="3"/>
  <c r="AB253" i="3" s="1"/>
  <c r="AH267" i="3"/>
  <c r="AK267" i="3" s="1"/>
  <c r="AH257" i="3"/>
  <c r="AK257" i="3" s="1"/>
  <c r="AA246" i="3"/>
  <c r="AB246" i="3" s="1"/>
  <c r="AC246" i="3"/>
  <c r="AR218" i="3"/>
  <c r="AW218" i="3"/>
  <c r="Y211" i="3"/>
  <c r="Y201" i="3"/>
  <c r="V201" i="3"/>
  <c r="AD201" i="3" s="1"/>
  <c r="AE201" i="3" s="1"/>
  <c r="AZ166" i="3"/>
  <c r="AZ131" i="3"/>
  <c r="AC224" i="3"/>
  <c r="AA224" i="3"/>
  <c r="AB224" i="3" s="1"/>
  <c r="BC203" i="3"/>
  <c r="BD203" i="3" s="1"/>
  <c r="BE203" i="3" s="1"/>
  <c r="BB203" i="3"/>
  <c r="AH203" i="3"/>
  <c r="AC221" i="3"/>
  <c r="AA221" i="3"/>
  <c r="AB221" i="3" s="1"/>
  <c r="AD141" i="3"/>
  <c r="AE141" i="3" s="1"/>
  <c r="AH146" i="3"/>
  <c r="AK146" i="3" s="1"/>
  <c r="AD133" i="3"/>
  <c r="AE133" i="3" s="1"/>
  <c r="AA230" i="3"/>
  <c r="AB230" i="3" s="1"/>
  <c r="AC230" i="3"/>
  <c r="AW219" i="3"/>
  <c r="AH207" i="3"/>
  <c r="AK207" i="3" s="1"/>
  <c r="BB207" i="3"/>
  <c r="BC207" i="3" s="1"/>
  <c r="BD207" i="3" s="1"/>
  <c r="BA222" i="3"/>
  <c r="AZ206" i="3"/>
  <c r="AC193" i="3"/>
  <c r="AB193" i="3"/>
  <c r="AA193" i="3"/>
  <c r="BB252" i="3"/>
  <c r="BC252" i="3" s="1"/>
  <c r="BD252" i="3" s="1"/>
  <c r="AH252" i="3"/>
  <c r="AK252" i="3" s="1"/>
  <c r="AC213" i="3"/>
  <c r="AA213" i="3"/>
  <c r="AB213" i="3" s="1"/>
  <c r="AC195" i="3"/>
  <c r="AA195" i="3"/>
  <c r="AB195" i="3" s="1"/>
  <c r="BC132" i="3"/>
  <c r="BD132" i="3" s="1"/>
  <c r="AH132" i="3"/>
  <c r="BB122" i="3"/>
  <c r="BC122" i="3" s="1"/>
  <c r="AW108" i="3"/>
  <c r="AA123" i="3"/>
  <c r="AB123" i="3" s="1"/>
  <c r="AC123" i="3"/>
  <c r="AC113" i="3"/>
  <c r="AB113" i="3"/>
  <c r="AA113" i="3"/>
  <c r="BC88" i="3"/>
  <c r="BD88" i="3" s="1"/>
  <c r="BB88" i="3"/>
  <c r="AH88" i="3"/>
  <c r="AK88" i="3" s="1"/>
  <c r="BB56" i="3"/>
  <c r="BC56" i="3" s="1"/>
  <c r="BD56" i="3" s="1"/>
  <c r="AH56" i="3"/>
  <c r="AK56" i="3" s="1"/>
  <c r="AH155" i="3"/>
  <c r="BB155" i="3"/>
  <c r="BC155" i="3" s="1"/>
  <c r="BD155" i="3" s="1"/>
  <c r="BE155" i="3" s="1"/>
  <c r="Y112" i="3"/>
  <c r="V112" i="3"/>
  <c r="AD112" i="3" s="1"/>
  <c r="AE112" i="3" s="1"/>
  <c r="AZ95" i="3"/>
  <c r="AW83" i="3"/>
  <c r="AR83" i="3"/>
  <c r="AR59" i="3"/>
  <c r="AW59" i="3"/>
  <c r="AC160" i="3"/>
  <c r="AA160" i="3"/>
  <c r="AB160" i="3" s="1"/>
  <c r="BC118" i="3"/>
  <c r="BB118" i="3"/>
  <c r="BC81" i="3"/>
  <c r="BB81" i="3"/>
  <c r="BC73" i="3"/>
  <c r="BB73" i="3"/>
  <c r="AH92" i="3"/>
  <c r="AK92" i="3" s="1"/>
  <c r="BC92" i="3"/>
  <c r="BD92" i="3" s="1"/>
  <c r="BB92" i="3"/>
  <c r="BB79" i="3"/>
  <c r="BC79" i="3"/>
  <c r="AC52" i="3"/>
  <c r="AA52" i="3"/>
  <c r="AB52" i="3" s="1"/>
  <c r="AH494" i="3"/>
  <c r="BC494" i="3"/>
  <c r="BD494" i="3" s="1"/>
  <c r="BE494" i="3" s="1"/>
  <c r="BB494" i="3"/>
  <c r="AC84" i="3"/>
  <c r="AB84" i="3"/>
  <c r="AA84" i="3"/>
  <c r="AC77" i="3"/>
  <c r="AB77" i="3"/>
  <c r="AA77" i="3"/>
  <c r="AC68" i="3"/>
  <c r="AB68" i="3"/>
  <c r="AA68" i="3"/>
  <c r="AA54" i="3"/>
  <c r="AC54" i="3"/>
  <c r="AB54" i="3"/>
  <c r="J12" i="3"/>
  <c r="AC53" i="3"/>
  <c r="AB53" i="3"/>
  <c r="AA53" i="3"/>
  <c r="BB34" i="3"/>
  <c r="BC34" i="3" s="1"/>
  <c r="BB29" i="3"/>
  <c r="BC29" i="3" s="1"/>
  <c r="BD29" i="3" s="1"/>
  <c r="AH29" i="3"/>
  <c r="AK29" i="3" s="1"/>
  <c r="J575" i="3"/>
  <c r="J13" i="3" s="1"/>
  <c r="I575" i="3"/>
  <c r="I13" i="3" s="1"/>
  <c r="I6" i="3" s="1"/>
  <c r="BC77" i="3"/>
  <c r="BB77" i="3"/>
  <c r="AC60" i="3"/>
  <c r="AA60" i="3"/>
  <c r="AB60" i="3"/>
  <c r="BA55" i="3"/>
  <c r="BC35" i="3"/>
  <c r="BB35" i="3"/>
  <c r="AH166" i="3"/>
  <c r="BC166" i="3"/>
  <c r="BD166" i="3" s="1"/>
  <c r="BC543" i="3"/>
  <c r="BD543" i="3" s="1"/>
  <c r="BB543" i="3"/>
  <c r="AH543" i="3"/>
  <c r="AK543" i="3" s="1"/>
  <c r="AC20" i="3"/>
  <c r="AB20" i="3"/>
  <c r="AA20" i="3"/>
  <c r="AA104" i="3"/>
  <c r="AC104" i="3"/>
  <c r="AB104" i="3"/>
  <c r="AC45" i="3"/>
  <c r="AA45" i="3"/>
  <c r="AB45" i="3" s="1"/>
  <c r="AC536" i="3"/>
  <c r="AA536" i="3"/>
  <c r="AB536" i="3" s="1"/>
  <c r="AA38" i="3"/>
  <c r="AB38" i="3" s="1"/>
  <c r="AC38" i="3"/>
  <c r="W4" i="3"/>
  <c r="AA46" i="3"/>
  <c r="AB46" i="3" s="1"/>
  <c r="AC46" i="3"/>
  <c r="AH32" i="3"/>
  <c r="AA24" i="3"/>
  <c r="AC24" i="3"/>
  <c r="AB24" i="3"/>
  <c r="BB42" i="3"/>
  <c r="BC42" i="3" s="1"/>
  <c r="BD42" i="3" s="1"/>
  <c r="AH42" i="3"/>
  <c r="AK42" i="3" s="1"/>
  <c r="AY573" i="3"/>
  <c r="BE573" i="3"/>
  <c r="BE564" i="3"/>
  <c r="AY564" i="3"/>
  <c r="BB567" i="3"/>
  <c r="BC567" i="3" s="1"/>
  <c r="BB556" i="3"/>
  <c r="BC556" i="3"/>
  <c r="AH546" i="3"/>
  <c r="AK546" i="3" s="1"/>
  <c r="BB546" i="3"/>
  <c r="BC546" i="3" s="1"/>
  <c r="BD546" i="3" s="1"/>
  <c r="AC557" i="3"/>
  <c r="AA557" i="3"/>
  <c r="AB557" i="3" s="1"/>
  <c r="BE538" i="3"/>
  <c r="AY538" i="3"/>
  <c r="O565" i="3"/>
  <c r="AY565" i="3"/>
  <c r="BE565" i="3"/>
  <c r="BB552" i="3"/>
  <c r="BC552" i="3" s="1"/>
  <c r="BE535" i="3"/>
  <c r="AY535" i="3"/>
  <c r="AK524" i="3"/>
  <c r="BE509" i="3"/>
  <c r="AY509" i="3"/>
  <c r="AK525" i="3"/>
  <c r="BB524" i="3"/>
  <c r="BC524" i="3" s="1"/>
  <c r="BB507" i="3"/>
  <c r="BC507" i="3" s="1"/>
  <c r="BC500" i="3"/>
  <c r="BD500" i="3" s="1"/>
  <c r="BB500" i="3"/>
  <c r="AH500" i="3"/>
  <c r="AK500" i="3" s="1"/>
  <c r="AA483" i="3"/>
  <c r="AB483" i="3" s="1"/>
  <c r="AC483" i="3"/>
  <c r="BA485" i="3"/>
  <c r="AA504" i="3"/>
  <c r="AC504" i="3"/>
  <c r="AB504" i="3"/>
  <c r="AC479" i="3"/>
  <c r="AA479" i="3"/>
  <c r="AB479" i="3" s="1"/>
  <c r="AZ503" i="3"/>
  <c r="Y485" i="3"/>
  <c r="V485" i="3"/>
  <c r="AD485" i="3" s="1"/>
  <c r="AE485" i="3" s="1"/>
  <c r="BC486" i="3"/>
  <c r="BD486" i="3" s="1"/>
  <c r="BE486" i="3" s="1"/>
  <c r="AH486" i="3"/>
  <c r="BB486" i="3"/>
  <c r="BE478" i="3"/>
  <c r="AY478" i="3"/>
  <c r="AD470" i="3"/>
  <c r="AE470" i="3" s="1"/>
  <c r="BB473" i="3"/>
  <c r="BC473" i="3" s="1"/>
  <c r="BD473" i="3" s="1"/>
  <c r="AH473" i="3"/>
  <c r="AK473" i="3" s="1"/>
  <c r="Y461" i="3"/>
  <c r="V461" i="3"/>
  <c r="AD461" i="3" s="1"/>
  <c r="AE461" i="3" s="1"/>
  <c r="AA442" i="3"/>
  <c r="AB442" i="3" s="1"/>
  <c r="AC442" i="3"/>
  <c r="BC467" i="3"/>
  <c r="BB467" i="3"/>
  <c r="BB445" i="3"/>
  <c r="BC445" i="3" s="1"/>
  <c r="AC472" i="3"/>
  <c r="AB472" i="3"/>
  <c r="AA472" i="3"/>
  <c r="AH432" i="3"/>
  <c r="AK432" i="3" s="1"/>
  <c r="AD422" i="3"/>
  <c r="AE422" i="3" s="1"/>
  <c r="BD432" i="3"/>
  <c r="AA435" i="3"/>
  <c r="AC435" i="3"/>
  <c r="AB435" i="3"/>
  <c r="AA446" i="3"/>
  <c r="AB446" i="3" s="1"/>
  <c r="AC446" i="3"/>
  <c r="BC411" i="3"/>
  <c r="BB411" i="3"/>
  <c r="BA420" i="3"/>
  <c r="AY466" i="3"/>
  <c r="BE466" i="3"/>
  <c r="AC447" i="3"/>
  <c r="AA447" i="3"/>
  <c r="AB447" i="3"/>
  <c r="BC409" i="3"/>
  <c r="BB409" i="3"/>
  <c r="BC479" i="3"/>
  <c r="BB479" i="3"/>
  <c r="AH445" i="3"/>
  <c r="AK445" i="3" s="1"/>
  <c r="BC435" i="3"/>
  <c r="BB435" i="3"/>
  <c r="AB456" i="3"/>
  <c r="AC456" i="3"/>
  <c r="AA456" i="3"/>
  <c r="BB399" i="3"/>
  <c r="BC399" i="3" s="1"/>
  <c r="AC406" i="3"/>
  <c r="AA406" i="3"/>
  <c r="AB406" i="3" s="1"/>
  <c r="AB438" i="3"/>
  <c r="AA438" i="3"/>
  <c r="AC438" i="3"/>
  <c r="BB373" i="3"/>
  <c r="AD373" i="3"/>
  <c r="AE373" i="3" s="1"/>
  <c r="BD376" i="3"/>
  <c r="AC403" i="3"/>
  <c r="AB403" i="3"/>
  <c r="AA403" i="3"/>
  <c r="AA378" i="3"/>
  <c r="AC378" i="3"/>
  <c r="AB378" i="3"/>
  <c r="AC363" i="3"/>
  <c r="AA363" i="3"/>
  <c r="AB363" i="3"/>
  <c r="AC377" i="3"/>
  <c r="AA377" i="3"/>
  <c r="AB377" i="3" s="1"/>
  <c r="AH383" i="3"/>
  <c r="AK383" i="3" s="1"/>
  <c r="BC383" i="3"/>
  <c r="BD383" i="3" s="1"/>
  <c r="BB383" i="3"/>
  <c r="BB374" i="3"/>
  <c r="BC374" i="3" s="1"/>
  <c r="Y343" i="3"/>
  <c r="V343" i="3"/>
  <c r="AD343" i="3" s="1"/>
  <c r="AE343" i="3" s="1"/>
  <c r="BC364" i="3"/>
  <c r="BB364" i="3"/>
  <c r="BC357" i="3"/>
  <c r="BB357" i="3"/>
  <c r="BB305" i="3"/>
  <c r="BC305" i="3"/>
  <c r="BC349" i="3"/>
  <c r="BD349" i="3" s="1"/>
  <c r="BB349" i="3"/>
  <c r="AH349" i="3"/>
  <c r="AK349" i="3" s="1"/>
  <c r="BA344" i="3"/>
  <c r="AR331" i="3"/>
  <c r="AW331" i="3"/>
  <c r="AC330" i="3"/>
  <c r="AA330" i="3"/>
  <c r="AB330" i="3" s="1"/>
  <c r="AH353" i="3"/>
  <c r="AD325" i="3"/>
  <c r="AE325" i="3" s="1"/>
  <c r="AW355" i="3"/>
  <c r="AD335" i="3"/>
  <c r="AE335" i="3" s="1"/>
  <c r="AZ324" i="3"/>
  <c r="Y358" i="3"/>
  <c r="AR339" i="3"/>
  <c r="AC351" i="3"/>
  <c r="AB351" i="3"/>
  <c r="AA351" i="3"/>
  <c r="BB318" i="3"/>
  <c r="BC318" i="3" s="1"/>
  <c r="AC318" i="3"/>
  <c r="AB318" i="3"/>
  <c r="AA318" i="3"/>
  <c r="AC291" i="3"/>
  <c r="AB291" i="3"/>
  <c r="AA291" i="3"/>
  <c r="AH307" i="3"/>
  <c r="BC309" i="3"/>
  <c r="BB309" i="3"/>
  <c r="V303" i="3"/>
  <c r="Y303" i="3" s="1"/>
  <c r="AC317" i="3"/>
  <c r="AB317" i="3"/>
  <c r="AA317" i="3"/>
  <c r="BB323" i="3"/>
  <c r="BC323" i="3" s="1"/>
  <c r="AC298" i="3"/>
  <c r="AB298" i="3"/>
  <c r="AA298" i="3"/>
  <c r="BB307" i="3"/>
  <c r="BC307" i="3" s="1"/>
  <c r="BE291" i="3"/>
  <c r="AY291" i="3"/>
  <c r="BE283" i="3"/>
  <c r="AY283" i="3"/>
  <c r="AC274" i="3"/>
  <c r="AA274" i="3"/>
  <c r="AB274" i="3" s="1"/>
  <c r="AC297" i="3"/>
  <c r="AB297" i="3"/>
  <c r="AA297" i="3"/>
  <c r="BC237" i="3"/>
  <c r="BB237" i="3"/>
  <c r="AH240" i="3"/>
  <c r="AK240" i="3" s="1"/>
  <c r="BC240" i="3"/>
  <c r="BD240" i="3" s="1"/>
  <c r="BB240" i="3"/>
  <c r="AB273" i="3"/>
  <c r="AC273" i="3"/>
  <c r="AA273" i="3"/>
  <c r="AC248" i="3"/>
  <c r="AA248" i="3"/>
  <c r="AB248" i="3" s="1"/>
  <c r="AW235" i="3"/>
  <c r="AR235" i="3"/>
  <c r="BC195" i="3"/>
  <c r="BD195" i="3" s="1"/>
  <c r="BB195" i="3"/>
  <c r="AH195" i="3"/>
  <c r="AK195" i="3" s="1"/>
  <c r="AH251" i="3"/>
  <c r="BC251" i="3"/>
  <c r="BD251" i="3" s="1"/>
  <c r="BE251" i="3" s="1"/>
  <c r="BB251" i="3"/>
  <c r="Y220" i="3"/>
  <c r="BC269" i="3"/>
  <c r="BB269" i="3"/>
  <c r="AA254" i="3"/>
  <c r="AB254" i="3" s="1"/>
  <c r="AC254" i="3"/>
  <c r="V260" i="3"/>
  <c r="AD260" i="3" s="1"/>
  <c r="AE260" i="3" s="1"/>
  <c r="AH212" i="3"/>
  <c r="BC212" i="3"/>
  <c r="BD212" i="3" s="1"/>
  <c r="BE212" i="3" s="1"/>
  <c r="BB212" i="3"/>
  <c r="AD196" i="3"/>
  <c r="AE196" i="3" s="1"/>
  <c r="BC172" i="3"/>
  <c r="BB172" i="3"/>
  <c r="AH264" i="3"/>
  <c r="AK264" i="3" s="1"/>
  <c r="BC264" i="3"/>
  <c r="BD264" i="3" s="1"/>
  <c r="BB264" i="3"/>
  <c r="Y245" i="3"/>
  <c r="BB218" i="3"/>
  <c r="BC218" i="3" s="1"/>
  <c r="AH202" i="3"/>
  <c r="AK202" i="3" s="1"/>
  <c r="BB202" i="3"/>
  <c r="BC202" i="3" s="1"/>
  <c r="BD202" i="3" s="1"/>
  <c r="BE202" i="3" s="1"/>
  <c r="BC211" i="3"/>
  <c r="BB211" i="3"/>
  <c r="AC182" i="3"/>
  <c r="AA182" i="3"/>
  <c r="AB182" i="3" s="1"/>
  <c r="BC175" i="3"/>
  <c r="BB175" i="3"/>
  <c r="BC165" i="3"/>
  <c r="BD165" i="3" s="1"/>
  <c r="AH165" i="3"/>
  <c r="AA231" i="3"/>
  <c r="AC231" i="3"/>
  <c r="AB231" i="3"/>
  <c r="BC219" i="3"/>
  <c r="BB219" i="3"/>
  <c r="AC205" i="3"/>
  <c r="AB205" i="3"/>
  <c r="AA205" i="3"/>
  <c r="AC169" i="3"/>
  <c r="AA169" i="3"/>
  <c r="AB169" i="3" s="1"/>
  <c r="Y212" i="3"/>
  <c r="BA166" i="3"/>
  <c r="AH215" i="3"/>
  <c r="AK215" i="3" s="1"/>
  <c r="BB215" i="3"/>
  <c r="BC215" i="3" s="1"/>
  <c r="BD215" i="3" s="1"/>
  <c r="AH191" i="3"/>
  <c r="AK191" i="3" s="1"/>
  <c r="BC232" i="3"/>
  <c r="BB232" i="3"/>
  <c r="BB179" i="3"/>
  <c r="BC179" i="3" s="1"/>
  <c r="AW149" i="3"/>
  <c r="AR149" i="3"/>
  <c r="AC219" i="3"/>
  <c r="AA219" i="3"/>
  <c r="AB219" i="3" s="1"/>
  <c r="BC174" i="3"/>
  <c r="BB174" i="3"/>
  <c r="AD222" i="3"/>
  <c r="AE222" i="3" s="1"/>
  <c r="BA206" i="3"/>
  <c r="AC153" i="3"/>
  <c r="AB153" i="3"/>
  <c r="AA153" i="3"/>
  <c r="AC137" i="3"/>
  <c r="AB137" i="3"/>
  <c r="AA137" i="3"/>
  <c r="AW191" i="3"/>
  <c r="AC146" i="3"/>
  <c r="AB146" i="3"/>
  <c r="AA146" i="3"/>
  <c r="AC126" i="3"/>
  <c r="AB126" i="3"/>
  <c r="AA126" i="3"/>
  <c r="AA210" i="3"/>
  <c r="AB210" i="3" s="1"/>
  <c r="AC210" i="3"/>
  <c r="AC143" i="3"/>
  <c r="AB143" i="3"/>
  <c r="AA143" i="3"/>
  <c r="AW122" i="3"/>
  <c r="BB105" i="3"/>
  <c r="BC105" i="3" s="1"/>
  <c r="BB200" i="3"/>
  <c r="BC200" i="3" s="1"/>
  <c r="AB170" i="3"/>
  <c r="AA170" i="3"/>
  <c r="AC170" i="3"/>
  <c r="AB155" i="3"/>
  <c r="AA155" i="3"/>
  <c r="AC155" i="3"/>
  <c r="BA111" i="3"/>
  <c r="AW75" i="3"/>
  <c r="AR75" i="3"/>
  <c r="BB147" i="3"/>
  <c r="BC147" i="3" s="1"/>
  <c r="AC142" i="3"/>
  <c r="AA142" i="3"/>
  <c r="AB142" i="3" s="1"/>
  <c r="BB49" i="3"/>
  <c r="BC49" i="3"/>
  <c r="AH83" i="3"/>
  <c r="AK83" i="3" s="1"/>
  <c r="AC44" i="3"/>
  <c r="AB44" i="3"/>
  <c r="AA44" i="3"/>
  <c r="AH62" i="3"/>
  <c r="BB58" i="3"/>
  <c r="BC58" i="3" s="1"/>
  <c r="AC76" i="3"/>
  <c r="AA76" i="3"/>
  <c r="AB76" i="3" s="1"/>
  <c r="Y109" i="3"/>
  <c r="BD51" i="3"/>
  <c r="AC135" i="3"/>
  <c r="AA135" i="3"/>
  <c r="AB135" i="3" s="1"/>
  <c r="AH58" i="3"/>
  <c r="AK58" i="3" s="1"/>
  <c r="AC69" i="3"/>
  <c r="AC116" i="3"/>
  <c r="AB116" i="3"/>
  <c r="AA116" i="3"/>
  <c r="BC90" i="3"/>
  <c r="BD90" i="3" s="1"/>
  <c r="BB90" i="3"/>
  <c r="AH90" i="3"/>
  <c r="AK90" i="3" s="1"/>
  <c r="AH75" i="3"/>
  <c r="V25" i="3"/>
  <c r="BA18" i="3"/>
  <c r="BC107" i="3"/>
  <c r="BB107" i="3"/>
  <c r="BB230" i="3"/>
  <c r="BC230" i="3" s="1"/>
  <c r="BB100" i="3"/>
  <c r="BC100" i="3" s="1"/>
  <c r="BC45" i="3"/>
  <c r="BD49" i="3" s="1"/>
  <c r="BB45" i="3"/>
  <c r="AC28" i="3"/>
  <c r="AA28" i="3"/>
  <c r="AB28" i="3" s="1"/>
  <c r="AZ18" i="3"/>
  <c r="AH103" i="3"/>
  <c r="AK103" i="3" s="1"/>
  <c r="AD93" i="3"/>
  <c r="AE93" i="3" s="1"/>
  <c r="AH35" i="3"/>
  <c r="AA35" i="3"/>
  <c r="AC35" i="3"/>
  <c r="AB35" i="3"/>
  <c r="AQ12" i="3"/>
  <c r="AR62" i="3"/>
  <c r="AH49" i="3"/>
  <c r="BD36" i="3"/>
  <c r="P568" i="3"/>
  <c r="U568" i="3" s="1"/>
  <c r="BH566" i="3"/>
  <c r="BI559" i="3" s="1"/>
  <c r="BG559" i="3" s="1"/>
  <c r="N568" i="3"/>
  <c r="BH567" i="3"/>
  <c r="BI562" i="3" s="1"/>
  <c r="BG562" i="3" s="1"/>
  <c r="AA548" i="3"/>
  <c r="AB548" i="3" s="1"/>
  <c r="AC548" i="3"/>
  <c r="AY563" i="3"/>
  <c r="BE563" i="3"/>
  <c r="BB542" i="3"/>
  <c r="AH542" i="3"/>
  <c r="AK542" i="3" s="1"/>
  <c r="BC542" i="3"/>
  <c r="BD542" i="3" s="1"/>
  <c r="AZ542" i="3"/>
  <c r="BC551" i="3"/>
  <c r="BB551" i="3"/>
  <c r="BC538" i="3"/>
  <c r="BB538" i="3"/>
  <c r="AR555" i="3"/>
  <c r="AA539" i="3"/>
  <c r="AB539" i="3" s="1"/>
  <c r="AC539" i="3"/>
  <c r="AC535" i="3"/>
  <c r="AA535" i="3"/>
  <c r="AB535" i="3" s="1"/>
  <c r="AA547" i="3"/>
  <c r="AC547" i="3"/>
  <c r="AB547" i="3"/>
  <c r="AA545" i="3"/>
  <c r="AB545" i="3" s="1"/>
  <c r="AC545" i="3"/>
  <c r="AZ534" i="3"/>
  <c r="AC559" i="3"/>
  <c r="AA559" i="3"/>
  <c r="AB559" i="3" s="1"/>
  <c r="Y532" i="3"/>
  <c r="AA517" i="3"/>
  <c r="AB517" i="3" s="1"/>
  <c r="AC517" i="3"/>
  <c r="AA509" i="3"/>
  <c r="AB509" i="3" s="1"/>
  <c r="AC509" i="3"/>
  <c r="BE513" i="3"/>
  <c r="AY513" i="3"/>
  <c r="AC533" i="3"/>
  <c r="AB533" i="3"/>
  <c r="AA533" i="3"/>
  <c r="AC531" i="3"/>
  <c r="AB531" i="3"/>
  <c r="AA531" i="3"/>
  <c r="AC522" i="3"/>
  <c r="AB522" i="3"/>
  <c r="AA522" i="3"/>
  <c r="BC505" i="3"/>
  <c r="BD505" i="3" s="1"/>
  <c r="BB505" i="3"/>
  <c r="AH505" i="3"/>
  <c r="AK505" i="3" s="1"/>
  <c r="BC499" i="3"/>
  <c r="BB499" i="3"/>
  <c r="AH488" i="3"/>
  <c r="AK488" i="3" s="1"/>
  <c r="BC488" i="3"/>
  <c r="BD488" i="3" s="1"/>
  <c r="BB488" i="3"/>
  <c r="AC500" i="3"/>
  <c r="AA500" i="3"/>
  <c r="AB500" i="3" s="1"/>
  <c r="BA503" i="3"/>
  <c r="AZ462" i="3"/>
  <c r="AA454" i="3"/>
  <c r="AB454" i="3" s="1"/>
  <c r="AC454" i="3"/>
  <c r="AB475" i="3"/>
  <c r="AA475" i="3"/>
  <c r="AC475" i="3"/>
  <c r="AZ469" i="3"/>
  <c r="BB455" i="3"/>
  <c r="BC455" i="3" s="1"/>
  <c r="AH442" i="3"/>
  <c r="AH447" i="3"/>
  <c r="AK447" i="3" s="1"/>
  <c r="AD438" i="3"/>
  <c r="AE438" i="3" s="1"/>
  <c r="BC430" i="3"/>
  <c r="BB430" i="3"/>
  <c r="BC441" i="3"/>
  <c r="BB441" i="3"/>
  <c r="AH428" i="3"/>
  <c r="AK428" i="3" s="1"/>
  <c r="BC424" i="3"/>
  <c r="BB424" i="3"/>
  <c r="AB473" i="3"/>
  <c r="AA473" i="3"/>
  <c r="AC473" i="3"/>
  <c r="BD445" i="3"/>
  <c r="AR427" i="3"/>
  <c r="AW427" i="3"/>
  <c r="BC410" i="3"/>
  <c r="BB410" i="3"/>
  <c r="BC395" i="3"/>
  <c r="BB395" i="3"/>
  <c r="AH417" i="3"/>
  <c r="BC417" i="3"/>
  <c r="BD417" i="3" s="1"/>
  <c r="BE417" i="3" s="1"/>
  <c r="BB417" i="3"/>
  <c r="AB431" i="3"/>
  <c r="AA431" i="3"/>
  <c r="AC431" i="3"/>
  <c r="AC405" i="3"/>
  <c r="AB405" i="3"/>
  <c r="AA405" i="3"/>
  <c r="BC386" i="3"/>
  <c r="BD386" i="3" s="1"/>
  <c r="BB386" i="3"/>
  <c r="AH386" i="3"/>
  <c r="AK386" i="3" s="1"/>
  <c r="AA391" i="3"/>
  <c r="AB391" i="3" s="1"/>
  <c r="AC391" i="3"/>
  <c r="AD389" i="3"/>
  <c r="AE389" i="3" s="1"/>
  <c r="AH398" i="3"/>
  <c r="AK398" i="3" s="1"/>
  <c r="AK377" i="3"/>
  <c r="AC376" i="3"/>
  <c r="AB376" i="3"/>
  <c r="AA376" i="3"/>
  <c r="BB371" i="3"/>
  <c r="BC371" i="3" s="1"/>
  <c r="BD371" i="3" s="1"/>
  <c r="BE371" i="3" s="1"/>
  <c r="AH371" i="3"/>
  <c r="BC382" i="3"/>
  <c r="BD382" i="3" s="1"/>
  <c r="BB382" i="3"/>
  <c r="AH382" i="3"/>
  <c r="AK382" i="3" s="1"/>
  <c r="AC364" i="3"/>
  <c r="AA364" i="3"/>
  <c r="AB364" i="3"/>
  <c r="AH356" i="3"/>
  <c r="AD344" i="3"/>
  <c r="AE344" i="3" s="1"/>
  <c r="AH351" i="3"/>
  <c r="AK351" i="3" s="1"/>
  <c r="BB340" i="3"/>
  <c r="BC340" i="3" s="1"/>
  <c r="BB346" i="3"/>
  <c r="AH346" i="3"/>
  <c r="AK346" i="3" s="1"/>
  <c r="BC346" i="3"/>
  <c r="BD346" i="3" s="1"/>
  <c r="BB338" i="3"/>
  <c r="BC338" i="3"/>
  <c r="BD338" i="3" s="1"/>
  <c r="AH338" i="3"/>
  <c r="AK338" i="3" s="1"/>
  <c r="BB355" i="3"/>
  <c r="BC355" i="3" s="1"/>
  <c r="BD323" i="3"/>
  <c r="AD312" i="3"/>
  <c r="AE312" i="3" s="1"/>
  <c r="AH315" i="3" s="1"/>
  <c r="AK315" i="3" s="1"/>
  <c r="AC324" i="3"/>
  <c r="AB324" i="3"/>
  <c r="AA324" i="3"/>
  <c r="BB310" i="3"/>
  <c r="BC310" i="3" s="1"/>
  <c r="AH320" i="3"/>
  <c r="BD320" i="3"/>
  <c r="AD302" i="3"/>
  <c r="AE302" i="3" s="1"/>
  <c r="BB313" i="3"/>
  <c r="BC313" i="3"/>
  <c r="BD319" i="3"/>
  <c r="AH309" i="3"/>
  <c r="BD309" i="3"/>
  <c r="AD301" i="3"/>
  <c r="AE301" i="3" s="1"/>
  <c r="BC308" i="3"/>
  <c r="BB308" i="3"/>
  <c r="AA332" i="3"/>
  <c r="AB332" i="3" s="1"/>
  <c r="AC332" i="3"/>
  <c r="BB279" i="3"/>
  <c r="BC279" i="3" s="1"/>
  <c r="BD279" i="3" s="1"/>
  <c r="BE279" i="3" s="1"/>
  <c r="AH279" i="3"/>
  <c r="BC324" i="3"/>
  <c r="BD324" i="3" s="1"/>
  <c r="BB324" i="3"/>
  <c r="AH324" i="3"/>
  <c r="AK324" i="3" s="1"/>
  <c r="BC292" i="3"/>
  <c r="BB292" i="3"/>
  <c r="AC281" i="3"/>
  <c r="AB281" i="3"/>
  <c r="AA281" i="3"/>
  <c r="AC311" i="3"/>
  <c r="AA311" i="3"/>
  <c r="AB311" i="3" s="1"/>
  <c r="AB323" i="3"/>
  <c r="AA323" i="3"/>
  <c r="AC323" i="3"/>
  <c r="AC306" i="3"/>
  <c r="AA306" i="3"/>
  <c r="AB306" i="3" s="1"/>
  <c r="AA307" i="3"/>
  <c r="AB307" i="3" s="1"/>
  <c r="AC307" i="3"/>
  <c r="M283" i="3"/>
  <c r="O283" i="3" s="1"/>
  <c r="BC276" i="3"/>
  <c r="BD276" i="3" s="1"/>
  <c r="BB276" i="3"/>
  <c r="AH276" i="3"/>
  <c r="AK276" i="3" s="1"/>
  <c r="AZ251" i="3"/>
  <c r="BC242" i="3"/>
  <c r="BD242" i="3" s="1"/>
  <c r="BE242" i="3" s="1"/>
  <c r="BB242" i="3"/>
  <c r="AH242" i="3"/>
  <c r="AK242" i="3" s="1"/>
  <c r="AA272" i="3"/>
  <c r="AB272" i="3" s="1"/>
  <c r="AC272" i="3"/>
  <c r="BB278" i="3"/>
  <c r="AH278" i="3"/>
  <c r="AK278" i="3" s="1"/>
  <c r="BC278" i="3"/>
  <c r="BD278" i="3" s="1"/>
  <c r="AC276" i="3"/>
  <c r="AA276" i="3"/>
  <c r="AB276" i="3" s="1"/>
  <c r="AD271" i="3"/>
  <c r="AE271" i="3" s="1"/>
  <c r="BB293" i="3"/>
  <c r="BC293" i="3" s="1"/>
  <c r="BD293" i="3" s="1"/>
  <c r="BE293" i="3" s="1"/>
  <c r="AH293" i="3"/>
  <c r="AA280" i="3"/>
  <c r="AB280" i="3" s="1"/>
  <c r="AC280" i="3"/>
  <c r="V263" i="3"/>
  <c r="Y263" i="3"/>
  <c r="AH249" i="3"/>
  <c r="AK249" i="3" s="1"/>
  <c r="BC249" i="3"/>
  <c r="BD249" i="3" s="1"/>
  <c r="BB249" i="3"/>
  <c r="V239" i="3"/>
  <c r="AD239" i="3" s="1"/>
  <c r="AE239" i="3" s="1"/>
  <c r="Y239" i="3"/>
  <c r="BC234" i="3"/>
  <c r="BB234" i="3"/>
  <c r="BC262" i="3"/>
  <c r="BB262" i="3"/>
  <c r="BD245" i="3"/>
  <c r="AA251" i="3"/>
  <c r="AC251" i="3"/>
  <c r="AB251" i="3"/>
  <c r="Y180" i="3"/>
  <c r="AH266" i="3"/>
  <c r="AK266" i="3" s="1"/>
  <c r="BC266" i="3"/>
  <c r="BD266" i="3" s="1"/>
  <c r="BB266" i="3"/>
  <c r="AK230" i="3"/>
  <c r="BC185" i="3"/>
  <c r="BD185" i="3" s="1"/>
  <c r="BB185" i="3"/>
  <c r="AH185" i="3"/>
  <c r="AK185" i="3" s="1"/>
  <c r="BB236" i="3"/>
  <c r="BC236" i="3" s="1"/>
  <c r="AH239" i="3"/>
  <c r="AK239" i="3" s="1"/>
  <c r="AC229" i="3"/>
  <c r="AB229" i="3"/>
  <c r="AA229" i="3"/>
  <c r="BB238" i="3"/>
  <c r="BC238" i="3" s="1"/>
  <c r="AZ115" i="3"/>
  <c r="AH219" i="3"/>
  <c r="AZ182" i="3"/>
  <c r="AD157" i="3"/>
  <c r="AE157" i="3" s="1"/>
  <c r="BB149" i="3"/>
  <c r="BC149" i="3" s="1"/>
  <c r="AH109" i="3"/>
  <c r="BC109" i="3"/>
  <c r="BD109" i="3" s="1"/>
  <c r="BE109" i="3" s="1"/>
  <c r="BB109" i="3"/>
  <c r="AH217" i="3"/>
  <c r="AK217" i="3" s="1"/>
  <c r="BC144" i="3"/>
  <c r="BB144" i="3"/>
  <c r="AD206" i="3"/>
  <c r="AE206" i="3" s="1"/>
  <c r="BC199" i="3"/>
  <c r="BB199" i="3"/>
  <c r="BB177" i="3"/>
  <c r="BC177" i="3" s="1"/>
  <c r="AK119" i="3"/>
  <c r="AH205" i="3"/>
  <c r="AK205" i="3" s="1"/>
  <c r="BC205" i="3"/>
  <c r="BD205" i="3" s="1"/>
  <c r="BB205" i="3"/>
  <c r="Y191" i="3"/>
  <c r="AC168" i="3"/>
  <c r="AA168" i="3"/>
  <c r="AB168" i="3" s="1"/>
  <c r="AH158" i="3"/>
  <c r="AK158" i="3" s="1"/>
  <c r="BB158" i="3"/>
  <c r="BC158" i="3" s="1"/>
  <c r="BD158" i="3" s="1"/>
  <c r="AC157" i="3"/>
  <c r="AB157" i="3"/>
  <c r="AA157" i="3"/>
  <c r="BB192" i="3"/>
  <c r="AH193" i="3"/>
  <c r="BC192" i="3"/>
  <c r="AC159" i="3"/>
  <c r="AB159" i="3"/>
  <c r="AA159" i="3"/>
  <c r="AD121" i="3"/>
  <c r="AE121" i="3" s="1"/>
  <c r="BD124" i="3"/>
  <c r="AH147" i="3"/>
  <c r="BC104" i="3"/>
  <c r="BB104" i="3"/>
  <c r="AC165" i="3"/>
  <c r="AA165" i="3"/>
  <c r="AB165" i="3"/>
  <c r="AC148" i="3"/>
  <c r="AA148" i="3"/>
  <c r="AB148" i="3" s="1"/>
  <c r="BB129" i="3"/>
  <c r="AH129" i="3"/>
  <c r="AK129" i="3" s="1"/>
  <c r="BC129" i="3"/>
  <c r="BD129" i="3" s="1"/>
  <c r="AC118" i="3"/>
  <c r="AB118" i="3"/>
  <c r="AA118" i="3"/>
  <c r="AC103" i="3"/>
  <c r="AA103" i="3"/>
  <c r="AB103" i="3" s="1"/>
  <c r="AH102" i="3"/>
  <c r="AK102" i="3" s="1"/>
  <c r="AD91" i="3"/>
  <c r="AE91" i="3" s="1"/>
  <c r="BC75" i="3"/>
  <c r="BB75" i="3"/>
  <c r="AD67" i="3"/>
  <c r="AE67" i="3" s="1"/>
  <c r="AH74" i="3"/>
  <c r="BD74" i="3"/>
  <c r="AW146" i="3"/>
  <c r="BC116" i="3"/>
  <c r="BD116" i="3" s="1"/>
  <c r="BB116" i="3"/>
  <c r="AH116" i="3"/>
  <c r="AK116" i="3" s="1"/>
  <c r="AH81" i="3"/>
  <c r="AH76" i="3"/>
  <c r="AD70" i="3"/>
  <c r="AE70" i="3" s="1"/>
  <c r="BB153" i="3"/>
  <c r="AH153" i="3"/>
  <c r="AK153" i="3" s="1"/>
  <c r="BC153" i="3"/>
  <c r="BD153" i="3" s="1"/>
  <c r="AC132" i="3"/>
  <c r="AA132" i="3"/>
  <c r="AB132" i="3" s="1"/>
  <c r="AW124" i="3"/>
  <c r="AC71" i="3"/>
  <c r="AA71" i="3"/>
  <c r="AB71" i="3" s="1"/>
  <c r="AC124" i="3"/>
  <c r="AA124" i="3"/>
  <c r="AB124" i="3" s="1"/>
  <c r="BB47" i="3"/>
  <c r="BC47" i="3"/>
  <c r="BD45" i="3" s="1"/>
  <c r="BB82" i="3"/>
  <c r="BC82" i="3" s="1"/>
  <c r="AC74" i="3"/>
  <c r="AA74" i="3"/>
  <c r="AB74" i="3" s="1"/>
  <c r="AC66" i="3"/>
  <c r="AA66" i="3"/>
  <c r="AB66" i="3" s="1"/>
  <c r="AC106" i="3"/>
  <c r="AA106" i="3"/>
  <c r="AB106" i="3" s="1"/>
  <c r="AH68" i="3"/>
  <c r="AK68" i="3" s="1"/>
  <c r="BC68" i="3"/>
  <c r="BD68" i="3" s="1"/>
  <c r="BB68" i="3"/>
  <c r="AA162" i="3"/>
  <c r="AB162" i="3" s="1"/>
  <c r="AC162" i="3"/>
  <c r="BC80" i="3"/>
  <c r="BB80" i="3"/>
  <c r="AC61" i="3"/>
  <c r="AB61" i="3"/>
  <c r="AA61" i="3"/>
  <c r="AC102" i="3"/>
  <c r="AA102" i="3"/>
  <c r="AB102" i="3" s="1"/>
  <c r="AH64" i="3"/>
  <c r="AK64" i="3" s="1"/>
  <c r="BB145" i="3"/>
  <c r="BC145" i="3" s="1"/>
  <c r="AH48" i="3"/>
  <c r="AK48" i="3" s="1"/>
  <c r="BB137" i="3"/>
  <c r="BC137" i="3" s="1"/>
  <c r="BC167" i="3"/>
  <c r="BD167" i="3" s="1"/>
  <c r="AH167" i="3"/>
  <c r="AK167" i="3" s="1"/>
  <c r="AC141" i="3"/>
  <c r="AA141" i="3"/>
  <c r="AB141" i="3" s="1"/>
  <c r="AW99" i="3"/>
  <c r="AR99" i="3"/>
  <c r="Y36" i="3"/>
  <c r="AZ26" i="3"/>
  <c r="AH50" i="3"/>
  <c r="AK50" i="3" s="1"/>
  <c r="AC29" i="3"/>
  <c r="AB29" i="3"/>
  <c r="AA29" i="3"/>
  <c r="AC15" i="3"/>
  <c r="AD15" i="3" s="1"/>
  <c r="AE15" i="3" s="1"/>
  <c r="AB15" i="3"/>
  <c r="AA15" i="3"/>
  <c r="AS12" i="3"/>
  <c r="BC39" i="3"/>
  <c r="BD39" i="3" s="1"/>
  <c r="BB39" i="3"/>
  <c r="AH39" i="3"/>
  <c r="AK39" i="3" s="1"/>
  <c r="AA97" i="3"/>
  <c r="AB97" i="3" s="1"/>
  <c r="AC97" i="3"/>
  <c r="AA81" i="3"/>
  <c r="AB81" i="3" s="1"/>
  <c r="AC81" i="3"/>
  <c r="AH44" i="3"/>
  <c r="BB20" i="3"/>
  <c r="AH20" i="3"/>
  <c r="AK20" i="3" s="1"/>
  <c r="BC20" i="3"/>
  <c r="BD20" i="3" s="1"/>
  <c r="AH36" i="3"/>
  <c r="AK36" i="3" s="1"/>
  <c r="AK446" i="3"/>
  <c r="AW572" i="3"/>
  <c r="AR567" i="3"/>
  <c r="AW567" i="3"/>
  <c r="BC563" i="3"/>
  <c r="BB563" i="3"/>
  <c r="AC553" i="3"/>
  <c r="AB553" i="3"/>
  <c r="AA553" i="3"/>
  <c r="AB544" i="3"/>
  <c r="AC544" i="3"/>
  <c r="AA544" i="3"/>
  <c r="AC564" i="3"/>
  <c r="AA564" i="3"/>
  <c r="AB564" i="3" s="1"/>
  <c r="BC557" i="3"/>
  <c r="BB557" i="3"/>
  <c r="BC553" i="3"/>
  <c r="BB553" i="3"/>
  <c r="AY537" i="3"/>
  <c r="BE537" i="3"/>
  <c r="AH553" i="3"/>
  <c r="AK553" i="3" s="1"/>
  <c r="AD545" i="3"/>
  <c r="AE545" i="3" s="1"/>
  <c r="BB555" i="3"/>
  <c r="BC555" i="3"/>
  <c r="AC534" i="3"/>
  <c r="AA534" i="3"/>
  <c r="AB534" i="3" s="1"/>
  <c r="AA555" i="3"/>
  <c r="AB555" i="3"/>
  <c r="AC555" i="3"/>
  <c r="BA534" i="3"/>
  <c r="AC530" i="3"/>
  <c r="AA530" i="3"/>
  <c r="AB530" i="3" s="1"/>
  <c r="AA524" i="3"/>
  <c r="AC524" i="3"/>
  <c r="AB524" i="3"/>
  <c r="AH530" i="3"/>
  <c r="AK530" i="3" s="1"/>
  <c r="BB530" i="3"/>
  <c r="BC530" i="3" s="1"/>
  <c r="BD530" i="3" s="1"/>
  <c r="BH511" i="3"/>
  <c r="BI504" i="3" s="1"/>
  <c r="BG504" i="3" s="1"/>
  <c r="BH512" i="3"/>
  <c r="BI505" i="3" s="1"/>
  <c r="BG505" i="3" s="1"/>
  <c r="P513" i="3"/>
  <c r="U513" i="3" s="1"/>
  <c r="N513" i="3"/>
  <c r="AY508" i="3"/>
  <c r="BE508" i="3"/>
  <c r="BB527" i="3"/>
  <c r="BC527" i="3" s="1"/>
  <c r="BB520" i="3"/>
  <c r="BC520" i="3" s="1"/>
  <c r="BH540" i="3"/>
  <c r="BI534" i="3" s="1"/>
  <c r="BG534" i="3" s="1"/>
  <c r="P541" i="3"/>
  <c r="U541" i="3" s="1"/>
  <c r="U575" i="3" s="1"/>
  <c r="N541" i="3"/>
  <c r="BH539" i="3"/>
  <c r="BI531" i="3" s="1"/>
  <c r="BG531" i="3" s="1"/>
  <c r="BH538" i="3"/>
  <c r="BI530" i="3" s="1"/>
  <c r="BG530" i="3" s="1"/>
  <c r="BD520" i="3"/>
  <c r="AD517" i="3"/>
  <c r="AE517" i="3" s="1"/>
  <c r="BD510" i="3"/>
  <c r="AD506" i="3"/>
  <c r="AE506" i="3" s="1"/>
  <c r="BE484" i="3"/>
  <c r="AY484" i="3"/>
  <c r="AA481" i="3"/>
  <c r="AB481" i="3" s="1"/>
  <c r="AC481" i="3"/>
  <c r="BE480" i="3"/>
  <c r="AY480" i="3"/>
  <c r="AH493" i="3"/>
  <c r="BB493" i="3"/>
  <c r="BC493" i="3" s="1"/>
  <c r="BD493" i="3" s="1"/>
  <c r="BE493" i="3" s="1"/>
  <c r="BC526" i="3"/>
  <c r="BB526" i="3"/>
  <c r="AD489" i="3"/>
  <c r="AE489" i="3" s="1"/>
  <c r="BD491" i="3"/>
  <c r="AH491" i="3"/>
  <c r="AK491" i="3" s="1"/>
  <c r="AZ495" i="3"/>
  <c r="AD464" i="3"/>
  <c r="AE464" i="3" s="1"/>
  <c r="BB490" i="3"/>
  <c r="BC490" i="3"/>
  <c r="BE467" i="3"/>
  <c r="AY467" i="3"/>
  <c r="AH509" i="3"/>
  <c r="AD503" i="3"/>
  <c r="AE503" i="3" s="1"/>
  <c r="BC458" i="3"/>
  <c r="BB458" i="3"/>
  <c r="AC465" i="3"/>
  <c r="AB465" i="3"/>
  <c r="AA465" i="3"/>
  <c r="BA469" i="3"/>
  <c r="BB518" i="3"/>
  <c r="BC518" i="3"/>
  <c r="AA420" i="3"/>
  <c r="AC420" i="3"/>
  <c r="AB420" i="3"/>
  <c r="AD420" i="3"/>
  <c r="AE420" i="3" s="1"/>
  <c r="AH431" i="3"/>
  <c r="AR395" i="3"/>
  <c r="AW395" i="3"/>
  <c r="AH459" i="3"/>
  <c r="AK459" i="3" s="1"/>
  <c r="BC459" i="3"/>
  <c r="BD459" i="3" s="1"/>
  <c r="BE459" i="3" s="1"/>
  <c r="BB459" i="3"/>
  <c r="AC434" i="3"/>
  <c r="AB434" i="3"/>
  <c r="AA434" i="3"/>
  <c r="AB423" i="3"/>
  <c r="AA423" i="3"/>
  <c r="AC423" i="3"/>
  <c r="AD401" i="3"/>
  <c r="AE401" i="3" s="1"/>
  <c r="AC426" i="3"/>
  <c r="AA426" i="3"/>
  <c r="AB426" i="3" s="1"/>
  <c r="BD444" i="3"/>
  <c r="AH444" i="3"/>
  <c r="AD440" i="3"/>
  <c r="AE440" i="3" s="1"/>
  <c r="AH402" i="3"/>
  <c r="AK402" i="3" s="1"/>
  <c r="BB402" i="3"/>
  <c r="BC402" i="3" s="1"/>
  <c r="BD402" i="3" s="1"/>
  <c r="BB408" i="3"/>
  <c r="BC408" i="3" s="1"/>
  <c r="AC414" i="3"/>
  <c r="AA414" i="3"/>
  <c r="AB414" i="3"/>
  <c r="BB416" i="3"/>
  <c r="BC416" i="3" s="1"/>
  <c r="BD416" i="3" s="1"/>
  <c r="AH416" i="3"/>
  <c r="AK416" i="3" s="1"/>
  <c r="BB384" i="3"/>
  <c r="BC384" i="3" s="1"/>
  <c r="BD384" i="3" s="1"/>
  <c r="AH384" i="3"/>
  <c r="AK384" i="3" s="1"/>
  <c r="AC411" i="3"/>
  <c r="AB411" i="3"/>
  <c r="AA411" i="3"/>
  <c r="AC389" i="3"/>
  <c r="AB389" i="3"/>
  <c r="AA389" i="3"/>
  <c r="AC417" i="3"/>
  <c r="AB417" i="3"/>
  <c r="AA417" i="3"/>
  <c r="BB397" i="3"/>
  <c r="BC397" i="3" s="1"/>
  <c r="AC388" i="3"/>
  <c r="AA388" i="3"/>
  <c r="AB388" i="3" s="1"/>
  <c r="AB409" i="3"/>
  <c r="AA409" i="3"/>
  <c r="AC409" i="3"/>
  <c r="AR374" i="3"/>
  <c r="AH379" i="3"/>
  <c r="AK379" i="3" s="1"/>
  <c r="BD379" i="3"/>
  <c r="AD370" i="3"/>
  <c r="AE370" i="3" s="1"/>
  <c r="AC372" i="3"/>
  <c r="AA372" i="3"/>
  <c r="AB372" i="3" s="1"/>
  <c r="AC380" i="3"/>
  <c r="AA380" i="3"/>
  <c r="AB380" i="3" s="1"/>
  <c r="AR363" i="3"/>
  <c r="AW363" i="3"/>
  <c r="AD362" i="3"/>
  <c r="AE362" i="3" s="1"/>
  <c r="AH348" i="3"/>
  <c r="AK348" i="3" s="1"/>
  <c r="BB348" i="3"/>
  <c r="BC348" i="3" s="1"/>
  <c r="BD348" i="3" s="1"/>
  <c r="AA412" i="3"/>
  <c r="AC412" i="3"/>
  <c r="AB412" i="3"/>
  <c r="AA373" i="3"/>
  <c r="AB373" i="3" s="1"/>
  <c r="AC373" i="3"/>
  <c r="BB351" i="3"/>
  <c r="BC351" i="3" s="1"/>
  <c r="BC341" i="3"/>
  <c r="BB341" i="3"/>
  <c r="AC360" i="3"/>
  <c r="AA360" i="3"/>
  <c r="AB360" i="3" s="1"/>
  <c r="AC349" i="3"/>
  <c r="AA349" i="3"/>
  <c r="AB349" i="3" s="1"/>
  <c r="BC331" i="3"/>
  <c r="BB331" i="3"/>
  <c r="AH311" i="3"/>
  <c r="AK311" i="3" s="1"/>
  <c r="AC335" i="3"/>
  <c r="AB335" i="3"/>
  <c r="AA335" i="3"/>
  <c r="BB306" i="3"/>
  <c r="BC306" i="3" s="1"/>
  <c r="BC291" i="3"/>
  <c r="BB291" i="3"/>
  <c r="BC315" i="3"/>
  <c r="BB315" i="3"/>
  <c r="BC311" i="3"/>
  <c r="BB311" i="3"/>
  <c r="AC321" i="3"/>
  <c r="AB321" i="3"/>
  <c r="AA321" i="3"/>
  <c r="P289" i="3"/>
  <c r="U289" i="3" s="1"/>
  <c r="BC280" i="3"/>
  <c r="BD280" i="3" s="1"/>
  <c r="BB280" i="3"/>
  <c r="AH280" i="3"/>
  <c r="AK280" i="3" s="1"/>
  <c r="AC305" i="3"/>
  <c r="AA305" i="3"/>
  <c r="AB305" i="3" s="1"/>
  <c r="AB288" i="3"/>
  <c r="AA288" i="3"/>
  <c r="AC288" i="3"/>
  <c r="BB247" i="3"/>
  <c r="BC247" i="3" s="1"/>
  <c r="BD247" i="3" s="1"/>
  <c r="AH247" i="3"/>
  <c r="AK247" i="3" s="1"/>
  <c r="AW245" i="3"/>
  <c r="AR245" i="3"/>
  <c r="Y296" i="3"/>
  <c r="Y270" i="3"/>
  <c r="BD312" i="3"/>
  <c r="AC244" i="3"/>
  <c r="AB244" i="3"/>
  <c r="AA244" i="3"/>
  <c r="AC293" i="3"/>
  <c r="AB293" i="3"/>
  <c r="AA293" i="3"/>
  <c r="Y242" i="3"/>
  <c r="BC259" i="3"/>
  <c r="BB259" i="3"/>
  <c r="AA243" i="3"/>
  <c r="AB243" i="3" s="1"/>
  <c r="AC243" i="3"/>
  <c r="AC265" i="3"/>
  <c r="AA265" i="3"/>
  <c r="AB265" i="3" s="1"/>
  <c r="AW268" i="3"/>
  <c r="AZ203" i="3"/>
  <c r="AA262" i="3"/>
  <c r="AB262" i="3" s="1"/>
  <c r="AC262" i="3"/>
  <c r="AC241" i="3"/>
  <c r="AB241" i="3"/>
  <c r="AA241" i="3"/>
  <c r="AR178" i="3"/>
  <c r="AW178" i="3"/>
  <c r="AR170" i="3"/>
  <c r="AW170" i="3"/>
  <c r="AA223" i="3"/>
  <c r="AC223" i="3"/>
  <c r="AB223" i="3"/>
  <c r="AA207" i="3"/>
  <c r="AC207" i="3"/>
  <c r="AB207" i="3"/>
  <c r="AC190" i="3"/>
  <c r="AB190" i="3"/>
  <c r="AA190" i="3"/>
  <c r="AC171" i="3"/>
  <c r="AB171" i="3"/>
  <c r="AA171" i="3"/>
  <c r="AC217" i="3"/>
  <c r="AB217" i="3"/>
  <c r="AA217" i="3"/>
  <c r="AH183" i="3"/>
  <c r="AK183" i="3" s="1"/>
  <c r="BC183" i="3"/>
  <c r="BD183" i="3" s="1"/>
  <c r="BB183" i="3"/>
  <c r="AH220" i="3"/>
  <c r="AK220" i="3" s="1"/>
  <c r="Y149" i="3"/>
  <c r="AB232" i="3"/>
  <c r="AC232" i="3"/>
  <c r="AA232" i="3"/>
  <c r="AC197" i="3"/>
  <c r="AB197" i="3"/>
  <c r="AA197" i="3"/>
  <c r="BA182" i="3"/>
  <c r="AH223" i="3"/>
  <c r="AK223" i="3" s="1"/>
  <c r="BC223" i="3"/>
  <c r="BD223" i="3" s="1"/>
  <c r="BB223" i="3"/>
  <c r="AH213" i="3"/>
  <c r="AK213" i="3" s="1"/>
  <c r="BC213" i="3"/>
  <c r="BD213" i="3" s="1"/>
  <c r="BB213" i="3"/>
  <c r="BC169" i="3"/>
  <c r="BD169" i="3" s="1"/>
  <c r="AH169" i="3"/>
  <c r="AK169" i="3" s="1"/>
  <c r="AH131" i="3"/>
  <c r="AK131" i="3" s="1"/>
  <c r="BB131" i="3"/>
  <c r="BC131" i="3" s="1"/>
  <c r="BD131" i="3" s="1"/>
  <c r="AW261" i="3"/>
  <c r="AW187" i="3"/>
  <c r="AC122" i="3"/>
  <c r="AA122" i="3"/>
  <c r="AB122" i="3"/>
  <c r="AB186" i="3"/>
  <c r="AA186" i="3"/>
  <c r="AC186" i="3"/>
  <c r="AA120" i="3"/>
  <c r="AC120" i="3"/>
  <c r="AB120" i="3"/>
  <c r="BB74" i="3"/>
  <c r="BC74" i="3" s="1"/>
  <c r="AR51" i="3"/>
  <c r="AW51" i="3"/>
  <c r="AZ143" i="3"/>
  <c r="AD94" i="3"/>
  <c r="AE94" i="3" s="1"/>
  <c r="AH104" i="3"/>
  <c r="AH145" i="3"/>
  <c r="BC124" i="3"/>
  <c r="BB124" i="3"/>
  <c r="AH101" i="3"/>
  <c r="AK101" i="3" s="1"/>
  <c r="AD89" i="3"/>
  <c r="AE89" i="3" s="1"/>
  <c r="BC102" i="3"/>
  <c r="BB102" i="3"/>
  <c r="AH77" i="3"/>
  <c r="I12" i="3"/>
  <c r="AC90" i="3"/>
  <c r="AB90" i="3"/>
  <c r="AA90" i="3"/>
  <c r="AD18" i="3"/>
  <c r="Y105" i="3"/>
  <c r="AC88" i="3"/>
  <c r="AA88" i="3"/>
  <c r="AB88" i="3" s="1"/>
  <c r="AA55" i="3"/>
  <c r="AC55" i="3"/>
  <c r="AB55" i="3"/>
  <c r="BD64" i="3"/>
  <c r="BC21" i="3"/>
  <c r="BB21" i="3"/>
  <c r="O3" i="3"/>
  <c r="Y125" i="3"/>
  <c r="BB101" i="3"/>
  <c r="BC101" i="3" s="1"/>
  <c r="BC59" i="3"/>
  <c r="BB59" i="3"/>
  <c r="AC154" i="3"/>
  <c r="AB154" i="3"/>
  <c r="AA154" i="3"/>
  <c r="AH78" i="3"/>
  <c r="AK78" i="3" s="1"/>
  <c r="BC72" i="3"/>
  <c r="BD72" i="3" s="1"/>
  <c r="AH72" i="3"/>
  <c r="AK72" i="3" s="1"/>
  <c r="BB332" i="3"/>
  <c r="BC332" i="3"/>
  <c r="AH46" i="3"/>
  <c r="AA89" i="3"/>
  <c r="AB89" i="3" s="1"/>
  <c r="AC89" i="3"/>
  <c r="AC23" i="3"/>
  <c r="AB23" i="3"/>
  <c r="AA23" i="3"/>
  <c r="AW23" i="3"/>
  <c r="AC56" i="3"/>
  <c r="AA56" i="3"/>
  <c r="AB56" i="3" s="1"/>
  <c r="BB31" i="3"/>
  <c r="BC31" i="3" s="1"/>
  <c r="AK229" i="3"/>
  <c r="AK291" i="3"/>
  <c r="AA572" i="3"/>
  <c r="AB572" i="3" s="1"/>
  <c r="AC572" i="3"/>
  <c r="AC574" i="3"/>
  <c r="AB574" i="3"/>
  <c r="AA574" i="3"/>
  <c r="AC562" i="3"/>
  <c r="AA562" i="3"/>
  <c r="AB562" i="3" s="1"/>
  <c r="AR551" i="3"/>
  <c r="AW551" i="3"/>
  <c r="AZ545" i="3"/>
  <c r="AC543" i="3"/>
  <c r="AB543" i="3"/>
  <c r="AA543" i="3"/>
  <c r="AA556" i="3"/>
  <c r="AC556" i="3"/>
  <c r="AB556" i="3"/>
  <c r="AZ532" i="3"/>
  <c r="V537" i="3"/>
  <c r="Y537" i="3" s="1"/>
  <c r="AC552" i="3"/>
  <c r="AA552" i="3"/>
  <c r="AB552" i="3" s="1"/>
  <c r="AY539" i="3"/>
  <c r="BE539" i="3"/>
  <c r="AR541" i="3"/>
  <c r="AW541" i="3"/>
  <c r="AD548" i="3"/>
  <c r="AE548" i="3" s="1"/>
  <c r="AH556" i="3"/>
  <c r="AH529" i="3"/>
  <c r="AK529" i="3" s="1"/>
  <c r="BB529" i="3"/>
  <c r="BC529" i="3" s="1"/>
  <c r="BD529" i="3" s="1"/>
  <c r="BB521" i="3"/>
  <c r="AH521" i="3"/>
  <c r="AK521" i="3" s="1"/>
  <c r="BC521" i="3"/>
  <c r="BD521" i="3" s="1"/>
  <c r="AH514" i="3"/>
  <c r="AK514" i="3" s="1"/>
  <c r="BB514" i="3"/>
  <c r="BC514" i="3" s="1"/>
  <c r="BD514" i="3" s="1"/>
  <c r="BE510" i="3"/>
  <c r="AY510" i="3"/>
  <c r="BC519" i="3"/>
  <c r="BB519" i="3"/>
  <c r="AH504" i="3"/>
  <c r="AK504" i="3" s="1"/>
  <c r="BC504" i="3"/>
  <c r="BD504" i="3" s="1"/>
  <c r="BB504" i="3"/>
  <c r="AC505" i="3"/>
  <c r="AB505" i="3"/>
  <c r="AA505" i="3"/>
  <c r="AC503" i="3"/>
  <c r="AA503" i="3"/>
  <c r="AB503" i="3" s="1"/>
  <c r="AC495" i="3"/>
  <c r="AA495" i="3"/>
  <c r="AB495" i="3" s="1"/>
  <c r="AC480" i="3"/>
  <c r="AA480" i="3"/>
  <c r="AB480" i="3" s="1"/>
  <c r="AC493" i="3"/>
  <c r="AA493" i="3"/>
  <c r="AB493" i="3" s="1"/>
  <c r="BA495" i="3"/>
  <c r="P468" i="3"/>
  <c r="U468" i="3" s="1"/>
  <c r="BH466" i="3"/>
  <c r="BI463" i="3" s="1"/>
  <c r="BG463" i="3" s="1"/>
  <c r="N468" i="3"/>
  <c r="BH467" i="3"/>
  <c r="BI464" i="3" s="1"/>
  <c r="BG464" i="3" s="1"/>
  <c r="AR458" i="3"/>
  <c r="AW458" i="3"/>
  <c r="BB482" i="3"/>
  <c r="BC482" i="3" s="1"/>
  <c r="AZ488" i="3"/>
  <c r="AD476" i="3"/>
  <c r="AE476" i="3" s="1"/>
  <c r="BA450" i="3"/>
  <c r="AC455" i="3"/>
  <c r="AA455" i="3"/>
  <c r="AB455" i="3" s="1"/>
  <c r="AD452" i="3"/>
  <c r="AE452" i="3" s="1"/>
  <c r="AH457" i="3"/>
  <c r="AK457" i="3" s="1"/>
  <c r="AC467" i="3"/>
  <c r="AA467" i="3"/>
  <c r="AB467" i="3"/>
  <c r="BB446" i="3"/>
  <c r="BC446" i="3" s="1"/>
  <c r="AB450" i="3"/>
  <c r="AA450" i="3"/>
  <c r="AC450" i="3"/>
  <c r="AC425" i="3"/>
  <c r="AA425" i="3"/>
  <c r="AB425" i="3" s="1"/>
  <c r="AZ419" i="3"/>
  <c r="BC406" i="3"/>
  <c r="BD406" i="3" s="1"/>
  <c r="BB406" i="3"/>
  <c r="AH406" i="3"/>
  <c r="AK406" i="3" s="1"/>
  <c r="AA459" i="3"/>
  <c r="AC459" i="3"/>
  <c r="AB459" i="3"/>
  <c r="AD439" i="3"/>
  <c r="AE439" i="3" s="1"/>
  <c r="BD443" i="3"/>
  <c r="AH443" i="3"/>
  <c r="AC424" i="3"/>
  <c r="AB424" i="3"/>
  <c r="AA424" i="3"/>
  <c r="BD436" i="3"/>
  <c r="AD434" i="3"/>
  <c r="AE434" i="3" s="1"/>
  <c r="BA418" i="3"/>
  <c r="BD413" i="3"/>
  <c r="AD407" i="3"/>
  <c r="AE407" i="3" s="1"/>
  <c r="AH404" i="3"/>
  <c r="AK404" i="3" s="1"/>
  <c r="BC404" i="3"/>
  <c r="BD404" i="3" s="1"/>
  <c r="BB404" i="3"/>
  <c r="AA416" i="3"/>
  <c r="AB416" i="3" s="1"/>
  <c r="AC416" i="3"/>
  <c r="AC410" i="3"/>
  <c r="AB410" i="3"/>
  <c r="AA410" i="3"/>
  <c r="BC398" i="3"/>
  <c r="BB398" i="3"/>
  <c r="AH388" i="3"/>
  <c r="AK388" i="3" s="1"/>
  <c r="BC388" i="3"/>
  <c r="BD388" i="3" s="1"/>
  <c r="BB388" i="3"/>
  <c r="AZ405" i="3"/>
  <c r="AA396" i="3"/>
  <c r="AC396" i="3"/>
  <c r="AB396" i="3"/>
  <c r="AC393" i="3"/>
  <c r="AA393" i="3"/>
  <c r="AB393" i="3" s="1"/>
  <c r="AC368" i="3"/>
  <c r="AA368" i="3"/>
  <c r="AB368" i="3" s="1"/>
  <c r="BC358" i="3"/>
  <c r="BB358" i="3"/>
  <c r="AD347" i="3"/>
  <c r="AE347" i="3" s="1"/>
  <c r="AH354" i="3"/>
  <c r="AH343" i="3"/>
  <c r="AK343" i="3" s="1"/>
  <c r="AD339" i="3"/>
  <c r="AE339" i="3" s="1"/>
  <c r="AH339" i="3" s="1"/>
  <c r="AK339" i="3" s="1"/>
  <c r="BD343" i="3"/>
  <c r="BC425" i="3"/>
  <c r="BB425" i="3"/>
  <c r="AB375" i="3"/>
  <c r="AA375" i="3"/>
  <c r="AC375" i="3"/>
  <c r="AH337" i="3"/>
  <c r="AK337" i="3" s="1"/>
  <c r="BB337" i="3"/>
  <c r="BC337" i="3" s="1"/>
  <c r="BD337" i="3" s="1"/>
  <c r="BC361" i="3"/>
  <c r="BB361" i="3"/>
  <c r="BC396" i="3"/>
  <c r="BB396" i="3"/>
  <c r="BB360" i="3"/>
  <c r="BC360" i="3"/>
  <c r="AC341" i="3"/>
  <c r="AA341" i="3"/>
  <c r="AB341" i="3" s="1"/>
  <c r="AW353" i="3"/>
  <c r="AR353" i="3"/>
  <c r="AH340" i="3"/>
  <c r="AK340" i="3" s="1"/>
  <c r="AD336" i="3"/>
  <c r="AE336" i="3" s="1"/>
  <c r="BB359" i="3"/>
  <c r="BC359" i="3" s="1"/>
  <c r="AC344" i="3"/>
  <c r="AA344" i="3"/>
  <c r="AB344" i="3" s="1"/>
  <c r="AA353" i="3"/>
  <c r="AC353" i="3"/>
  <c r="AB353" i="3"/>
  <c r="AC336" i="3"/>
  <c r="AA336" i="3"/>
  <c r="AB336" i="3" s="1"/>
  <c r="AC316" i="3"/>
  <c r="AB316" i="3"/>
  <c r="AA316" i="3"/>
  <c r="BA301" i="3"/>
  <c r="AH317" i="3"/>
  <c r="AK317" i="3" s="1"/>
  <c r="BD317" i="3"/>
  <c r="AD299" i="3"/>
  <c r="AE299" i="3" s="1"/>
  <c r="Y299" i="3"/>
  <c r="AC287" i="3"/>
  <c r="AA287" i="3"/>
  <c r="AB287" i="3" s="1"/>
  <c r="BB330" i="3"/>
  <c r="BC330" i="3" s="1"/>
  <c r="AD300" i="3"/>
  <c r="AE300" i="3" s="1"/>
  <c r="AH318" i="3"/>
  <c r="AK318" i="3" s="1"/>
  <c r="BD318" i="3"/>
  <c r="AH308" i="3"/>
  <c r="AK308" i="3" s="1"/>
  <c r="BD308" i="3"/>
  <c r="AY292" i="3"/>
  <c r="BE292" i="3"/>
  <c r="AA304" i="3"/>
  <c r="AC304" i="3"/>
  <c r="AB304" i="3"/>
  <c r="AB315" i="3"/>
  <c r="AA315" i="3"/>
  <c r="AC315" i="3"/>
  <c r="AB339" i="3"/>
  <c r="AA339" i="3"/>
  <c r="AC339" i="3"/>
  <c r="BC317" i="3"/>
  <c r="BB317" i="3"/>
  <c r="AW309" i="3"/>
  <c r="BC319" i="3"/>
  <c r="BB319" i="3"/>
  <c r="BE287" i="3"/>
  <c r="AY287" i="3"/>
  <c r="BB270" i="3"/>
  <c r="BC270" i="3" s="1"/>
  <c r="BA273" i="3"/>
  <c r="AC282" i="3"/>
  <c r="AA282" i="3"/>
  <c r="AB282" i="3" s="1"/>
  <c r="BC272" i="3"/>
  <c r="BD272" i="3" s="1"/>
  <c r="BB272" i="3"/>
  <c r="AH272" i="3"/>
  <c r="AK272" i="3" s="1"/>
  <c r="AD258" i="3"/>
  <c r="AE258" i="3" s="1"/>
  <c r="AH260" i="3"/>
  <c r="AK260" i="3" s="1"/>
  <c r="BD260" i="3"/>
  <c r="BB245" i="3"/>
  <c r="BC245" i="3" s="1"/>
  <c r="AH313" i="3"/>
  <c r="AK313" i="3" s="1"/>
  <c r="BD313" i="3"/>
  <c r="AD294" i="3"/>
  <c r="AE294" i="3" s="1"/>
  <c r="AZ277" i="3"/>
  <c r="BD270" i="3"/>
  <c r="AZ252" i="3"/>
  <c r="AC268" i="3"/>
  <c r="AA268" i="3"/>
  <c r="AB268" i="3" s="1"/>
  <c r="AC247" i="3"/>
  <c r="AB247" i="3"/>
  <c r="AA247" i="3"/>
  <c r="AH243" i="3"/>
  <c r="AK243" i="3" s="1"/>
  <c r="BC233" i="3"/>
  <c r="BB233" i="3"/>
  <c r="AA259" i="3"/>
  <c r="AC259" i="3"/>
  <c r="AB259" i="3"/>
  <c r="AC250" i="3"/>
  <c r="AB250" i="3"/>
  <c r="AA250" i="3"/>
  <c r="AC240" i="3"/>
  <c r="AB240" i="3"/>
  <c r="AA240" i="3"/>
  <c r="AC264" i="3"/>
  <c r="AA264" i="3"/>
  <c r="AB264" i="3" s="1"/>
  <c r="BC225" i="3"/>
  <c r="BD225" i="3" s="1"/>
  <c r="BB225" i="3"/>
  <c r="AH225" i="3"/>
  <c r="AK225" i="3" s="1"/>
  <c r="AC266" i="3"/>
  <c r="AA266" i="3"/>
  <c r="AB266" i="3" s="1"/>
  <c r="BB220" i="3"/>
  <c r="BC220" i="3" s="1"/>
  <c r="Y194" i="3"/>
  <c r="AH238" i="3"/>
  <c r="AK238" i="3" s="1"/>
  <c r="AH231" i="3"/>
  <c r="AK231" i="3" s="1"/>
  <c r="AD226" i="3"/>
  <c r="AE226" i="3" s="1"/>
  <c r="AR210" i="3"/>
  <c r="AW210" i="3"/>
  <c r="BC178" i="3"/>
  <c r="BB178" i="3"/>
  <c r="BD180" i="3"/>
  <c r="AD170" i="3"/>
  <c r="AE170" i="3" s="1"/>
  <c r="AW179" i="3"/>
  <c r="BB216" i="3"/>
  <c r="AH216" i="3"/>
  <c r="AK216" i="3" s="1"/>
  <c r="BC216" i="3"/>
  <c r="BD216" i="3" s="1"/>
  <c r="BE216" i="3" s="1"/>
  <c r="AC192" i="3"/>
  <c r="AB192" i="3"/>
  <c r="AA192" i="3"/>
  <c r="AC176" i="3"/>
  <c r="AB176" i="3"/>
  <c r="AA176" i="3"/>
  <c r="AC163" i="3"/>
  <c r="AB163" i="3"/>
  <c r="AA163" i="3"/>
  <c r="AH188" i="3"/>
  <c r="AK188" i="3" s="1"/>
  <c r="AD182" i="3"/>
  <c r="AE182" i="3" s="1"/>
  <c r="AZ214" i="3"/>
  <c r="BC171" i="3"/>
  <c r="BB171" i="3"/>
  <c r="AZ129" i="3"/>
  <c r="AD117" i="3"/>
  <c r="AE117" i="3" s="1"/>
  <c r="AH128" i="3"/>
  <c r="AK128" i="3" s="1"/>
  <c r="BC128" i="3"/>
  <c r="BD128" i="3" s="1"/>
  <c r="BB128" i="3"/>
  <c r="AC198" i="3"/>
  <c r="AB198" i="3"/>
  <c r="AA198" i="3"/>
  <c r="BB191" i="3"/>
  <c r="BC191" i="3" s="1"/>
  <c r="AC185" i="3"/>
  <c r="AB185" i="3"/>
  <c r="AA185" i="3"/>
  <c r="AC177" i="3"/>
  <c r="AB177" i="3"/>
  <c r="AA177" i="3"/>
  <c r="BA162" i="3"/>
  <c r="AC145" i="3"/>
  <c r="AB145" i="3"/>
  <c r="AA145" i="3"/>
  <c r="AH115" i="3"/>
  <c r="AK115" i="3" s="1"/>
  <c r="BB115" i="3"/>
  <c r="BC115" i="3" s="1"/>
  <c r="BD115" i="3" s="1"/>
  <c r="AC261" i="3"/>
  <c r="AB261" i="3"/>
  <c r="AA261" i="3"/>
  <c r="BC227" i="3"/>
  <c r="BB227" i="3"/>
  <c r="AC187" i="3"/>
  <c r="AB187" i="3"/>
  <c r="AA187" i="3"/>
  <c r="AH149" i="3"/>
  <c r="AK149" i="3" s="1"/>
  <c r="BC173" i="3"/>
  <c r="BB173" i="3"/>
  <c r="AH144" i="3"/>
  <c r="AK144" i="3" s="1"/>
  <c r="AB226" i="3"/>
  <c r="AA226" i="3"/>
  <c r="AC226" i="3"/>
  <c r="Y151" i="3"/>
  <c r="AA117" i="3"/>
  <c r="AB117" i="3" s="1"/>
  <c r="AC117" i="3"/>
  <c r="BC148" i="3"/>
  <c r="BB148" i="3"/>
  <c r="BB96" i="3"/>
  <c r="BC96" i="3" s="1"/>
  <c r="AZ127" i="3"/>
  <c r="AW100" i="3"/>
  <c r="AR100" i="3"/>
  <c r="AC156" i="3"/>
  <c r="AB156" i="3"/>
  <c r="AA156" i="3"/>
  <c r="BA143" i="3"/>
  <c r="BB62" i="3"/>
  <c r="BC62" i="3" s="1"/>
  <c r="BB140" i="3"/>
  <c r="BC140" i="3" s="1"/>
  <c r="BD140" i="3" s="1"/>
  <c r="AH140" i="3"/>
  <c r="AK140" i="3" s="1"/>
  <c r="AC121" i="3"/>
  <c r="AB121" i="3"/>
  <c r="AA121" i="3"/>
  <c r="AD113" i="3"/>
  <c r="AE113" i="3" s="1"/>
  <c r="AH118" i="3"/>
  <c r="AH150" i="3"/>
  <c r="AK150" i="3" s="1"/>
  <c r="BC150" i="3"/>
  <c r="BD150" i="3" s="1"/>
  <c r="BE150" i="3" s="1"/>
  <c r="BB150" i="3"/>
  <c r="AH84" i="3"/>
  <c r="AK84" i="3" s="1"/>
  <c r="BC84" i="3"/>
  <c r="BD84" i="3" s="1"/>
  <c r="BB84" i="3"/>
  <c r="M575" i="3"/>
  <c r="M13" i="3" s="1"/>
  <c r="M5" i="3"/>
  <c r="AZ93" i="3"/>
  <c r="AC134" i="3"/>
  <c r="AB134" i="3"/>
  <c r="AA134" i="3"/>
  <c r="AC96" i="3"/>
  <c r="AB96" i="3"/>
  <c r="AA96" i="3"/>
  <c r="AH99" i="3"/>
  <c r="AK99" i="3" s="1"/>
  <c r="AC80" i="3"/>
  <c r="AA80" i="3"/>
  <c r="AB80" i="3" s="1"/>
  <c r="AC72" i="3"/>
  <c r="AA72" i="3"/>
  <c r="AB72" i="3" s="1"/>
  <c r="AZ19" i="3"/>
  <c r="AC99" i="3"/>
  <c r="AA99" i="3"/>
  <c r="AB99" i="3" s="1"/>
  <c r="AA86" i="3"/>
  <c r="AB86" i="3" s="1"/>
  <c r="AC86" i="3"/>
  <c r="AZ30" i="3"/>
  <c r="AB107" i="3"/>
  <c r="AA107" i="3"/>
  <c r="AC107" i="3"/>
  <c r="BD78" i="3"/>
  <c r="AH43" i="3"/>
  <c r="AK43" i="3" s="1"/>
  <c r="BB43" i="3"/>
  <c r="BC43" i="3" s="1"/>
  <c r="BD43" i="3" s="1"/>
  <c r="BC120" i="3"/>
  <c r="BB120" i="3"/>
  <c r="AC101" i="3"/>
  <c r="AB101" i="3"/>
  <c r="AA101" i="3"/>
  <c r="AW78" i="3"/>
  <c r="AR78" i="3"/>
  <c r="AC92" i="3"/>
  <c r="AB92" i="3"/>
  <c r="AA92" i="3"/>
  <c r="AA144" i="3"/>
  <c r="AC144" i="3"/>
  <c r="AB144" i="3"/>
  <c r="V108" i="3"/>
  <c r="BC66" i="3"/>
  <c r="BD66" i="3" s="1"/>
  <c r="BB66" i="3"/>
  <c r="AH66" i="3"/>
  <c r="AK66" i="3" s="1"/>
  <c r="BG17" i="3"/>
  <c r="BB208" i="3"/>
  <c r="BC208" i="3" s="1"/>
  <c r="BB354" i="3"/>
  <c r="BC354" i="3"/>
  <c r="AC75" i="3"/>
  <c r="AB75" i="3"/>
  <c r="AA75" i="3"/>
  <c r="AH52" i="3"/>
  <c r="AK52" i="3" s="1"/>
  <c r="BC52" i="3"/>
  <c r="BD52" i="3" s="1"/>
  <c r="BB52" i="3"/>
  <c r="AC33" i="3"/>
  <c r="AB33" i="3"/>
  <c r="AA33" i="3"/>
  <c r="AH80" i="3"/>
  <c r="AB22" i="3"/>
  <c r="AA22" i="3"/>
  <c r="AC22" i="3"/>
  <c r="AH33" i="3"/>
  <c r="AK33" i="3" s="1"/>
  <c r="AC47" i="3"/>
  <c r="AB47" i="3"/>
  <c r="AA47" i="3"/>
  <c r="N573" i="3"/>
  <c r="BH572" i="3"/>
  <c r="BI570" i="3" s="1"/>
  <c r="BG570" i="3" s="1"/>
  <c r="P573" i="3"/>
  <c r="U573" i="3" s="1"/>
  <c r="BH571" i="3"/>
  <c r="BI569" i="3" s="1"/>
  <c r="BG569" i="3" s="1"/>
  <c r="AZ570" i="3"/>
  <c r="AB569" i="3"/>
  <c r="AA569" i="3"/>
  <c r="AC569" i="3"/>
  <c r="BB554" i="3"/>
  <c r="BC554" i="3" s="1"/>
  <c r="AZ560" i="3"/>
  <c r="AH561" i="3"/>
  <c r="AK561" i="3" s="1"/>
  <c r="BC561" i="3"/>
  <c r="BD561" i="3" s="1"/>
  <c r="BB561" i="3"/>
  <c r="BA545" i="3"/>
  <c r="BB536" i="3"/>
  <c r="BC536" i="3" s="1"/>
  <c r="AC540" i="3"/>
  <c r="AA540" i="3"/>
  <c r="AB540" i="3" s="1"/>
  <c r="BC534" i="3"/>
  <c r="BD534" i="3" s="1"/>
  <c r="BB534" i="3"/>
  <c r="AH534" i="3"/>
  <c r="AK534" i="3" s="1"/>
  <c r="BB544" i="3"/>
  <c r="BC544" i="3" s="1"/>
  <c r="BD544" i="3" s="1"/>
  <c r="AH544" i="3"/>
  <c r="AK544" i="3" s="1"/>
  <c r="AC521" i="3"/>
  <c r="AB521" i="3"/>
  <c r="AA521" i="3"/>
  <c r="AC529" i="3"/>
  <c r="AA529" i="3"/>
  <c r="AB529" i="3" s="1"/>
  <c r="AZ504" i="3"/>
  <c r="AZ516" i="3"/>
  <c r="O513" i="3"/>
  <c r="AC526" i="3"/>
  <c r="AA526" i="3"/>
  <c r="AB526" i="3" s="1"/>
  <c r="AA549" i="3"/>
  <c r="AC549" i="3"/>
  <c r="AB549" i="3"/>
  <c r="AC516" i="3"/>
  <c r="AA516" i="3"/>
  <c r="AB516" i="3"/>
  <c r="AH523" i="3"/>
  <c r="AK523" i="3" s="1"/>
  <c r="BC523" i="3"/>
  <c r="BD523" i="3" s="1"/>
  <c r="BB523" i="3"/>
  <c r="AC498" i="3"/>
  <c r="AB498" i="3"/>
  <c r="AA498" i="3"/>
  <c r="BH477" i="3"/>
  <c r="BI469" i="3" s="1"/>
  <c r="BG469" i="3" s="1"/>
  <c r="P484" i="3"/>
  <c r="U484" i="3" s="1"/>
  <c r="BH483" i="3"/>
  <c r="BI476" i="3" s="1"/>
  <c r="BG476" i="3" s="1"/>
  <c r="BH482" i="3"/>
  <c r="BI475" i="3" s="1"/>
  <c r="BG475" i="3" s="1"/>
  <c r="BH481" i="3"/>
  <c r="BI474" i="3" s="1"/>
  <c r="BG474" i="3" s="1"/>
  <c r="N484" i="3"/>
  <c r="BH480" i="3"/>
  <c r="BI473" i="3" s="1"/>
  <c r="BG473" i="3" s="1"/>
  <c r="BH478" i="3"/>
  <c r="BI470" i="3" s="1"/>
  <c r="BG470" i="3" s="1"/>
  <c r="BH479" i="3"/>
  <c r="BI472" i="3" s="1"/>
  <c r="BG472" i="3" s="1"/>
  <c r="BB525" i="3"/>
  <c r="BC525" i="3"/>
  <c r="AC492" i="3"/>
  <c r="AA492" i="3"/>
  <c r="AB492" i="3" s="1"/>
  <c r="AH515" i="3"/>
  <c r="AK515" i="3" s="1"/>
  <c r="BB515" i="3"/>
  <c r="BC515" i="3" s="1"/>
  <c r="BD515" i="3" s="1"/>
  <c r="AC502" i="3"/>
  <c r="AB502" i="3"/>
  <c r="AA502" i="3"/>
  <c r="BB477" i="3"/>
  <c r="BC477" i="3" s="1"/>
  <c r="AC477" i="3"/>
  <c r="AA477" i="3"/>
  <c r="AB477" i="3" s="1"/>
  <c r="BB508" i="3"/>
  <c r="BC508" i="3" s="1"/>
  <c r="BA487" i="3"/>
  <c r="AD475" i="3"/>
  <c r="AE475" i="3" s="1"/>
  <c r="BB456" i="3"/>
  <c r="BC456" i="3" s="1"/>
  <c r="BA488" i="3"/>
  <c r="AD495" i="3"/>
  <c r="AE495" i="3" s="1"/>
  <c r="AH497" i="3"/>
  <c r="AK497" i="3" s="1"/>
  <c r="BD497" i="3"/>
  <c r="BB450" i="3"/>
  <c r="BC450" i="3" s="1"/>
  <c r="BD450" i="3" s="1"/>
  <c r="AH450" i="3"/>
  <c r="AK450" i="3" s="1"/>
  <c r="AD471" i="3"/>
  <c r="AE471" i="3" s="1"/>
  <c r="AC471" i="3"/>
  <c r="AC469" i="3"/>
  <c r="AB469" i="3"/>
  <c r="AA469" i="3"/>
  <c r="BA460" i="3"/>
  <c r="AH465" i="3"/>
  <c r="AK465" i="3" s="1"/>
  <c r="BC465" i="3"/>
  <c r="BD465" i="3" s="1"/>
  <c r="BB472" i="3"/>
  <c r="BC472" i="3" s="1"/>
  <c r="BD472" i="3" s="1"/>
  <c r="AH472" i="3"/>
  <c r="AK472" i="3" s="1"/>
  <c r="Y462" i="3"/>
  <c r="Y436" i="3"/>
  <c r="AC428" i="3"/>
  <c r="AA428" i="3"/>
  <c r="AB428" i="3" s="1"/>
  <c r="AH419" i="3"/>
  <c r="AK419" i="3" s="1"/>
  <c r="BB419" i="3"/>
  <c r="BC419" i="3" s="1"/>
  <c r="BD419" i="3" s="1"/>
  <c r="BE419" i="3" s="1"/>
  <c r="AC441" i="3"/>
  <c r="AB441" i="3"/>
  <c r="AA441" i="3"/>
  <c r="Y471" i="3"/>
  <c r="AH409" i="3"/>
  <c r="AK409" i="3" s="1"/>
  <c r="AD403" i="3"/>
  <c r="AE403" i="3" s="1"/>
  <c r="AC452" i="3"/>
  <c r="AA452" i="3"/>
  <c r="AB452" i="3" s="1"/>
  <c r="Y399" i="3"/>
  <c r="V427" i="3"/>
  <c r="Y427" i="3" s="1"/>
  <c r="BC444" i="3"/>
  <c r="BB444" i="3"/>
  <c r="BB429" i="3"/>
  <c r="BC429" i="3" s="1"/>
  <c r="AC402" i="3"/>
  <c r="AB402" i="3"/>
  <c r="AA402" i="3"/>
  <c r="BA387" i="3"/>
  <c r="BB413" i="3"/>
  <c r="BC413" i="3"/>
  <c r="AB415" i="3"/>
  <c r="AA415" i="3"/>
  <c r="AC415" i="3"/>
  <c r="AA407" i="3"/>
  <c r="AB407" i="3" s="1"/>
  <c r="AC407" i="3"/>
  <c r="AC398" i="3"/>
  <c r="AA398" i="3"/>
  <c r="AB398" i="3" s="1"/>
  <c r="AC387" i="3"/>
  <c r="AA387" i="3"/>
  <c r="AB387" i="3" s="1"/>
  <c r="BC412" i="3"/>
  <c r="BB412" i="3"/>
  <c r="BB391" i="3"/>
  <c r="BC391" i="3"/>
  <c r="BB365" i="3"/>
  <c r="BC365" i="3" s="1"/>
  <c r="BA405" i="3"/>
  <c r="BA383" i="3"/>
  <c r="BB376" i="3"/>
  <c r="BC376" i="3" s="1"/>
  <c r="AC384" i="3"/>
  <c r="AA384" i="3"/>
  <c r="AB384" i="3" s="1"/>
  <c r="AW364" i="3"/>
  <c r="AR364" i="3"/>
  <c r="BC385" i="3"/>
  <c r="BD385" i="3" s="1"/>
  <c r="BB385" i="3"/>
  <c r="AH385" i="3"/>
  <c r="AK385" i="3" s="1"/>
  <c r="BC356" i="3"/>
  <c r="BB356" i="3"/>
  <c r="AB365" i="3"/>
  <c r="AA365" i="3"/>
  <c r="AC365" i="3"/>
  <c r="AR398" i="3"/>
  <c r="Y381" i="3"/>
  <c r="BC394" i="3"/>
  <c r="BB394" i="3"/>
  <c r="AB383" i="3"/>
  <c r="AA383" i="3"/>
  <c r="AC383" i="3"/>
  <c r="AH358" i="3"/>
  <c r="AK358" i="3" s="1"/>
  <c r="AC347" i="3"/>
  <c r="AB347" i="3"/>
  <c r="AA347" i="3"/>
  <c r="BB320" i="3"/>
  <c r="BC320" i="3" s="1"/>
  <c r="BI347" i="3"/>
  <c r="BG347" i="3" s="1"/>
  <c r="BC378" i="3"/>
  <c r="BB378" i="3"/>
  <c r="AC308" i="3"/>
  <c r="AB308" i="3"/>
  <c r="AA308" i="3"/>
  <c r="BB328" i="3"/>
  <c r="BC328" i="3" s="1"/>
  <c r="BD328" i="3" s="1"/>
  <c r="AH328" i="3"/>
  <c r="AK328" i="3" s="1"/>
  <c r="BC342" i="3"/>
  <c r="BB342" i="3"/>
  <c r="Y301" i="3"/>
  <c r="AC314" i="3"/>
  <c r="AB314" i="3"/>
  <c r="AA314" i="3"/>
  <c r="BB333" i="3"/>
  <c r="BC333" i="3" s="1"/>
  <c r="AC313" i="3"/>
  <c r="AB313" i="3"/>
  <c r="AA313" i="3"/>
  <c r="AC285" i="3"/>
  <c r="AB285" i="3"/>
  <c r="AA285" i="3"/>
  <c r="AY282" i="3"/>
  <c r="BE282" i="3"/>
  <c r="AZ300" i="3"/>
  <c r="AA362" i="3"/>
  <c r="AB362" i="3"/>
  <c r="AC362" i="3"/>
  <c r="AC319" i="3"/>
  <c r="AB319" i="3"/>
  <c r="AA319" i="3"/>
  <c r="AC278" i="3"/>
  <c r="AA278" i="3"/>
  <c r="AB278" i="3" s="1"/>
  <c r="AW270" i="3"/>
  <c r="BA277" i="3"/>
  <c r="BB243" i="3"/>
  <c r="BC243" i="3" s="1"/>
  <c r="AC267" i="3"/>
  <c r="AA267" i="3"/>
  <c r="AB267" i="3" s="1"/>
  <c r="AH245" i="3"/>
  <c r="AK245" i="3" s="1"/>
  <c r="AC258" i="3"/>
  <c r="AB258" i="3"/>
  <c r="AA258" i="3"/>
  <c r="AB238" i="3"/>
  <c r="AA238" i="3"/>
  <c r="AC238" i="3"/>
  <c r="AC236" i="3"/>
  <c r="AB236" i="3"/>
  <c r="AA236" i="3"/>
  <c r="AH244" i="3"/>
  <c r="AK244" i="3" s="1"/>
  <c r="BB257" i="3"/>
  <c r="BC257" i="3" s="1"/>
  <c r="AH237" i="3"/>
  <c r="AK237" i="3" s="1"/>
  <c r="AC234" i="3"/>
  <c r="AB234" i="3"/>
  <c r="AA234" i="3"/>
  <c r="AH204" i="3"/>
  <c r="AK204" i="3" s="1"/>
  <c r="BC204" i="3"/>
  <c r="BD204" i="3" s="1"/>
  <c r="BE204" i="3" s="1"/>
  <c r="BB204" i="3"/>
  <c r="BC188" i="3"/>
  <c r="BB188" i="3"/>
  <c r="AD210" i="3"/>
  <c r="AE210" i="3" s="1"/>
  <c r="BD211" i="3"/>
  <c r="AH190" i="3"/>
  <c r="AD186" i="3"/>
  <c r="AE186" i="3" s="1"/>
  <c r="AC188" i="3"/>
  <c r="AB188" i="3"/>
  <c r="AA188" i="3"/>
  <c r="AC179" i="3"/>
  <c r="AB179" i="3"/>
  <c r="AA179" i="3"/>
  <c r="AH163" i="3"/>
  <c r="AK163" i="3" s="1"/>
  <c r="BC163" i="3"/>
  <c r="BD163" i="3" s="1"/>
  <c r="BB163" i="3"/>
  <c r="AC225" i="3"/>
  <c r="AB225" i="3"/>
  <c r="AA225" i="3"/>
  <c r="AW211" i="3"/>
  <c r="BD201" i="3"/>
  <c r="AD198" i="3"/>
  <c r="AE198" i="3" s="1"/>
  <c r="AH201" i="3"/>
  <c r="AK201" i="3" s="1"/>
  <c r="AW175" i="3"/>
  <c r="AC228" i="3"/>
  <c r="AB228" i="3"/>
  <c r="AA228" i="3"/>
  <c r="Y222" i="3"/>
  <c r="BA214" i="3"/>
  <c r="AC206" i="3"/>
  <c r="AA206" i="3"/>
  <c r="AB206" i="3" s="1"/>
  <c r="BC235" i="3"/>
  <c r="BB235" i="3"/>
  <c r="AH228" i="3"/>
  <c r="AK228" i="3" s="1"/>
  <c r="BB231" i="3"/>
  <c r="BC231" i="3" s="1"/>
  <c r="AA215" i="3"/>
  <c r="AC215" i="3"/>
  <c r="AB215" i="3"/>
  <c r="AC196" i="3"/>
  <c r="AA196" i="3"/>
  <c r="AB196" i="3" s="1"/>
  <c r="AC173" i="3"/>
  <c r="AA173" i="3"/>
  <c r="AB173" i="3" s="1"/>
  <c r="AH139" i="3"/>
  <c r="AK139" i="3" s="1"/>
  <c r="BC139" i="3"/>
  <c r="BD139" i="3" s="1"/>
  <c r="BB139" i="3"/>
  <c r="AW199" i="3"/>
  <c r="AC184" i="3"/>
  <c r="AB184" i="3"/>
  <c r="AA184" i="3"/>
  <c r="Y166" i="3"/>
  <c r="V152" i="3"/>
  <c r="AD152" i="3" s="1"/>
  <c r="AE152" i="3" s="1"/>
  <c r="BC146" i="3"/>
  <c r="BB146" i="3"/>
  <c r="AW144" i="3"/>
  <c r="AH105" i="3"/>
  <c r="AK105" i="3" s="1"/>
  <c r="Y78" i="3"/>
  <c r="BC156" i="3"/>
  <c r="BD156" i="3" s="1"/>
  <c r="BB156" i="3"/>
  <c r="AH156" i="3"/>
  <c r="AK156" i="3" s="1"/>
  <c r="BC136" i="3"/>
  <c r="BB136" i="3"/>
  <c r="BA127" i="3"/>
  <c r="V114" i="3"/>
  <c r="AD114" i="3" s="1"/>
  <c r="AE114" i="3" s="1"/>
  <c r="BB99" i="3"/>
  <c r="BC99" i="3" s="1"/>
  <c r="AH79" i="3"/>
  <c r="AK79" i="3" s="1"/>
  <c r="Y202" i="3"/>
  <c r="AD143" i="3"/>
  <c r="AE143" i="3" s="1"/>
  <c r="AH148" i="3"/>
  <c r="AK148" i="3" s="1"/>
  <c r="AC133" i="3"/>
  <c r="AA133" i="3"/>
  <c r="AB133" i="3" s="1"/>
  <c r="AH98" i="3"/>
  <c r="AK98" i="3" s="1"/>
  <c r="AD86" i="3"/>
  <c r="AE86" i="3" s="1"/>
  <c r="AZ151" i="3"/>
  <c r="AA128" i="3"/>
  <c r="AC128" i="3"/>
  <c r="AB128" i="3"/>
  <c r="AC79" i="3"/>
  <c r="AA79" i="3"/>
  <c r="AB79" i="3" s="1"/>
  <c r="AB63" i="3"/>
  <c r="AA63" i="3"/>
  <c r="AC63" i="3"/>
  <c r="Y150" i="3"/>
  <c r="BB71" i="3"/>
  <c r="BC71" i="3" s="1"/>
  <c r="BD71" i="3" s="1"/>
  <c r="AH71" i="3"/>
  <c r="AK71" i="3" s="1"/>
  <c r="AH126" i="3"/>
  <c r="AK126" i="3" s="1"/>
  <c r="BC126" i="3"/>
  <c r="BD126" i="3" s="1"/>
  <c r="BE126" i="3" s="1"/>
  <c r="BB126" i="3"/>
  <c r="BA93" i="3"/>
  <c r="BC119" i="3"/>
  <c r="BD118" i="3" s="1"/>
  <c r="BB119" i="3"/>
  <c r="V95" i="3"/>
  <c r="AD95" i="3" s="1"/>
  <c r="AE95" i="3" s="1"/>
  <c r="BB87" i="3"/>
  <c r="BC87" i="3" s="1"/>
  <c r="BD87" i="3" s="1"/>
  <c r="AH87" i="3"/>
  <c r="AK87" i="3" s="1"/>
  <c r="AA70" i="3"/>
  <c r="AC70" i="3"/>
  <c r="AB70" i="3"/>
  <c r="AC49" i="3"/>
  <c r="AA49" i="3"/>
  <c r="AB49" i="3" s="1"/>
  <c r="S575" i="3"/>
  <c r="S13" i="3" s="1"/>
  <c r="S5" i="3"/>
  <c r="AC98" i="3"/>
  <c r="AB98" i="3"/>
  <c r="AA98" i="3"/>
  <c r="AH51" i="3"/>
  <c r="AK51" i="3" s="1"/>
  <c r="AA100" i="3"/>
  <c r="AB100" i="3" s="1"/>
  <c r="AC100" i="3"/>
  <c r="AH40" i="3"/>
  <c r="AK40" i="3" s="1"/>
  <c r="BB40" i="3"/>
  <c r="BC40" i="3" s="1"/>
  <c r="BD40" i="3" s="1"/>
  <c r="AZ69" i="3"/>
  <c r="AW136" i="3"/>
  <c r="BB63" i="3"/>
  <c r="BC63" i="3" s="1"/>
  <c r="I5" i="3"/>
  <c r="BB184" i="3"/>
  <c r="AH184" i="3"/>
  <c r="AK184" i="3" s="1"/>
  <c r="BC184" i="3"/>
  <c r="BD184" i="3" s="1"/>
  <c r="BB443" i="3"/>
  <c r="BC443" i="3" s="1"/>
  <c r="BD442" i="3" s="1"/>
  <c r="AB115" i="3"/>
  <c r="AA115" i="3"/>
  <c r="AC115" i="3"/>
  <c r="BB98" i="3"/>
  <c r="BC98" i="3" s="1"/>
  <c r="BB61" i="3"/>
  <c r="BC61" i="3" s="1"/>
  <c r="BC51" i="3"/>
  <c r="BB51" i="3"/>
  <c r="BA43" i="3"/>
  <c r="BA12" i="3" s="1"/>
  <c r="AH96" i="3"/>
  <c r="AK96" i="3" s="1"/>
  <c r="AC34" i="3"/>
  <c r="AB34" i="3"/>
  <c r="AA34" i="3"/>
  <c r="AC437" i="3"/>
  <c r="AB437" i="3"/>
  <c r="AA437" i="3"/>
  <c r="AH65" i="3"/>
  <c r="BC65" i="3"/>
  <c r="BD65" i="3" s="1"/>
  <c r="BE65" i="3" s="1"/>
  <c r="BB65" i="3"/>
  <c r="AW31" i="3"/>
  <c r="AB73" i="3"/>
  <c r="AA73" i="3"/>
  <c r="AC73" i="3"/>
  <c r="AB58" i="3"/>
  <c r="AA58" i="3"/>
  <c r="AC58" i="3"/>
  <c r="AA42" i="3"/>
  <c r="AC42" i="3"/>
  <c r="AB42" i="3"/>
  <c r="BB28" i="3"/>
  <c r="BC28" i="3" s="1"/>
  <c r="BD28" i="3" s="1"/>
  <c r="AH28" i="3"/>
  <c r="AK28" i="3" s="1"/>
  <c r="AC18" i="3"/>
  <c r="AB18" i="3"/>
  <c r="AA18" i="3"/>
  <c r="AA40" i="3"/>
  <c r="AC40" i="3"/>
  <c r="AB40" i="3"/>
  <c r="AA19" i="3"/>
  <c r="AB19" i="3"/>
  <c r="AC19" i="3"/>
  <c r="AZ569" i="3"/>
  <c r="O573" i="3"/>
  <c r="BA570" i="3"/>
  <c r="AY567" i="3"/>
  <c r="BE567" i="3"/>
  <c r="AC566" i="3"/>
  <c r="AA566" i="3"/>
  <c r="AB566" i="3"/>
  <c r="AC571" i="3"/>
  <c r="AA571" i="3"/>
  <c r="AB571" i="3" s="1"/>
  <c r="AC567" i="3"/>
  <c r="AA567" i="3"/>
  <c r="AB567" i="3" s="1"/>
  <c r="AC570" i="3"/>
  <c r="AB570" i="3"/>
  <c r="AA570" i="3"/>
  <c r="AH560" i="3"/>
  <c r="AK560" i="3" s="1"/>
  <c r="BB560" i="3"/>
  <c r="BC560" i="3" s="1"/>
  <c r="BD560" i="3" s="1"/>
  <c r="AC551" i="3"/>
  <c r="AB551" i="3"/>
  <c r="AA551" i="3"/>
  <c r="AC561" i="3"/>
  <c r="AB561" i="3"/>
  <c r="AA561" i="3"/>
  <c r="AC554" i="3"/>
  <c r="AA554" i="3"/>
  <c r="AB554" i="3"/>
  <c r="BH564" i="3"/>
  <c r="BI561" i="3" s="1"/>
  <c r="BG561" i="3" s="1"/>
  <c r="P565" i="3"/>
  <c r="U565" i="3" s="1"/>
  <c r="N565" i="3"/>
  <c r="BH563" i="3"/>
  <c r="BI560" i="3" s="1"/>
  <c r="BG560" i="3" s="1"/>
  <c r="AC542" i="3"/>
  <c r="AB542" i="3"/>
  <c r="AA542" i="3"/>
  <c r="AZ533" i="3"/>
  <c r="Y528" i="3"/>
  <c r="AD533" i="3"/>
  <c r="AE533" i="3" s="1"/>
  <c r="AC514" i="3"/>
  <c r="AB514" i="3"/>
  <c r="AA514" i="3"/>
  <c r="AB523" i="3"/>
  <c r="AA523" i="3"/>
  <c r="AC523" i="3"/>
  <c r="BA516" i="3"/>
  <c r="AA506" i="3"/>
  <c r="AB506" i="3" s="1"/>
  <c r="AC506" i="3"/>
  <c r="AY541" i="3"/>
  <c r="BE541" i="3"/>
  <c r="AA511" i="3"/>
  <c r="AC511" i="3"/>
  <c r="AB511" i="3"/>
  <c r="AH526" i="3"/>
  <c r="AH496" i="3"/>
  <c r="AK496" i="3" s="1"/>
  <c r="BB496" i="3"/>
  <c r="BC496" i="3" s="1"/>
  <c r="BD496" i="3" s="1"/>
  <c r="O510" i="3"/>
  <c r="AH499" i="3"/>
  <c r="AK499" i="3" s="1"/>
  <c r="AZ476" i="3"/>
  <c r="AC489" i="3"/>
  <c r="AB489" i="3"/>
  <c r="AA489" i="3"/>
  <c r="BC492" i="3"/>
  <c r="BD492" i="3" s="1"/>
  <c r="BE492" i="3" s="1"/>
  <c r="BB492" i="3"/>
  <c r="AH492" i="3"/>
  <c r="AK492" i="3" s="1"/>
  <c r="AB499" i="3"/>
  <c r="AA499" i="3"/>
  <c r="AC499" i="3"/>
  <c r="AH487" i="3"/>
  <c r="AK487" i="3" s="1"/>
  <c r="BB487" i="3"/>
  <c r="BC487" i="3" s="1"/>
  <c r="BD487" i="3" s="1"/>
  <c r="AZ487" i="3"/>
  <c r="BC478" i="3"/>
  <c r="BB478" i="3"/>
  <c r="AR479" i="3"/>
  <c r="AH462" i="3"/>
  <c r="AK462" i="3" s="1"/>
  <c r="BB462" i="3"/>
  <c r="BC462" i="3"/>
  <c r="BD462" i="3" s="1"/>
  <c r="BE462" i="3" s="1"/>
  <c r="AC490" i="3"/>
  <c r="AA490" i="3"/>
  <c r="AB490" i="3"/>
  <c r="AW467" i="3"/>
  <c r="AR467" i="3"/>
  <c r="Y453" i="3"/>
  <c r="V453" i="3"/>
  <c r="AD453" i="3" s="1"/>
  <c r="AE453" i="3" s="1"/>
  <c r="Y460" i="3"/>
  <c r="BB431" i="3"/>
  <c r="BC431" i="3" s="1"/>
  <c r="AA464" i="3"/>
  <c r="AB464" i="3" s="1"/>
  <c r="AC464" i="3"/>
  <c r="BD433" i="3"/>
  <c r="Y422" i="3"/>
  <c r="AC444" i="3"/>
  <c r="AA444" i="3"/>
  <c r="AB444" i="3" s="1"/>
  <c r="AR435" i="3"/>
  <c r="AW435" i="3"/>
  <c r="AH434" i="3"/>
  <c r="AK434" i="3" s="1"/>
  <c r="AD415" i="3"/>
  <c r="AE415" i="3" s="1"/>
  <c r="AC432" i="3"/>
  <c r="AA432" i="3"/>
  <c r="AB432" i="3" s="1"/>
  <c r="Y419" i="3"/>
  <c r="AZ386" i="3"/>
  <c r="AZ370" i="3"/>
  <c r="AB430" i="3"/>
  <c r="AA430" i="3"/>
  <c r="AC430" i="3"/>
  <c r="BC377" i="3"/>
  <c r="BB372" i="3"/>
  <c r="BC372" i="3" s="1"/>
  <c r="BD372" i="3" s="1"/>
  <c r="AH372" i="3"/>
  <c r="AK372" i="3" s="1"/>
  <c r="BB381" i="3"/>
  <c r="BC381" i="3"/>
  <c r="AC385" i="3"/>
  <c r="AA385" i="3"/>
  <c r="AB385" i="3" s="1"/>
  <c r="AH367" i="3"/>
  <c r="BC367" i="3"/>
  <c r="BD367" i="3" s="1"/>
  <c r="BE367" i="3" s="1"/>
  <c r="BB367" i="3"/>
  <c r="V366" i="3"/>
  <c r="AW380" i="3"/>
  <c r="Y371" i="3"/>
  <c r="AB361" i="3"/>
  <c r="AA361" i="3"/>
  <c r="AC361" i="3"/>
  <c r="AC354" i="3"/>
  <c r="AB354" i="3"/>
  <c r="AA354" i="3"/>
  <c r="AC369" i="3"/>
  <c r="AA369" i="3"/>
  <c r="AB369" i="3" s="1"/>
  <c r="AZ336" i="3"/>
  <c r="AA357" i="3"/>
  <c r="AB357" i="3" s="1"/>
  <c r="AC357" i="3"/>
  <c r="BD358" i="3"/>
  <c r="AW356" i="3"/>
  <c r="AR356" i="3"/>
  <c r="Y334" i="3"/>
  <c r="V334" i="3"/>
  <c r="AC352" i="3"/>
  <c r="AB352" i="3"/>
  <c r="AA352" i="3"/>
  <c r="AA359" i="3"/>
  <c r="AC359" i="3"/>
  <c r="AB359" i="3"/>
  <c r="AD326" i="3"/>
  <c r="AE326" i="3" s="1"/>
  <c r="AC333" i="3"/>
  <c r="AA333" i="3"/>
  <c r="AB333" i="3" s="1"/>
  <c r="BB322" i="3"/>
  <c r="BC322" i="3" s="1"/>
  <c r="BD316" i="3"/>
  <c r="AC309" i="3"/>
  <c r="AB309" i="3"/>
  <c r="AA309" i="3"/>
  <c r="BB329" i="3"/>
  <c r="BC329" i="3" s="1"/>
  <c r="AA312" i="3"/>
  <c r="AC312" i="3"/>
  <c r="AB312" i="3"/>
  <c r="BA300" i="3"/>
  <c r="N292" i="3"/>
  <c r="N5" i="3" s="1"/>
  <c r="AW317" i="3"/>
  <c r="AD273" i="3"/>
  <c r="AE273" i="3" s="1"/>
  <c r="AH284" i="3"/>
  <c r="AK284" i="3" s="1"/>
  <c r="AA292" i="3"/>
  <c r="AB292" i="3" s="1"/>
  <c r="AC292" i="3"/>
  <c r="AR269" i="3"/>
  <c r="AW269" i="3"/>
  <c r="AD250" i="3"/>
  <c r="AE250" i="3" s="1"/>
  <c r="AH255" i="3"/>
  <c r="AC290" i="3"/>
  <c r="AB290" i="3"/>
  <c r="AA290" i="3"/>
  <c r="AH269" i="3"/>
  <c r="AH248" i="3"/>
  <c r="AK248" i="3" s="1"/>
  <c r="BB248" i="3"/>
  <c r="BC248" i="3" s="1"/>
  <c r="BD248" i="3" s="1"/>
  <c r="Y294" i="3"/>
  <c r="AH295" i="3"/>
  <c r="AK295" i="3" s="1"/>
  <c r="BC295" i="3"/>
  <c r="BD295" i="3" s="1"/>
  <c r="BE295" i="3" s="1"/>
  <c r="BB295" i="3"/>
  <c r="AH270" i="3"/>
  <c r="AK270" i="3" s="1"/>
  <c r="AC252" i="3"/>
  <c r="AA252" i="3"/>
  <c r="AB252" i="3" s="1"/>
  <c r="V277" i="3"/>
  <c r="AD277" i="3" s="1"/>
  <c r="AE277" i="3" s="1"/>
  <c r="AW237" i="3"/>
  <c r="AR237" i="3"/>
  <c r="BC187" i="3"/>
  <c r="BB187" i="3"/>
  <c r="AZ226" i="3"/>
  <c r="AC257" i="3"/>
  <c r="AB257" i="3"/>
  <c r="AA257" i="3"/>
  <c r="BB244" i="3"/>
  <c r="BC244" i="3" s="1"/>
  <c r="AC271" i="3"/>
  <c r="AA271" i="3"/>
  <c r="AB271" i="3" s="1"/>
  <c r="BC254" i="3"/>
  <c r="BB254" i="3"/>
  <c r="AR194" i="3"/>
  <c r="AW194" i="3"/>
  <c r="AC200" i="3"/>
  <c r="AA200" i="3"/>
  <c r="AB200" i="3" s="1"/>
  <c r="AH162" i="3"/>
  <c r="AK162" i="3" s="1"/>
  <c r="BC162" i="3"/>
  <c r="BD162" i="3" s="1"/>
  <c r="BB162" i="3"/>
  <c r="AA175" i="3"/>
  <c r="AC175" i="3"/>
  <c r="AB175" i="3"/>
  <c r="BB189" i="3"/>
  <c r="BC189" i="3" s="1"/>
  <c r="AC174" i="3"/>
  <c r="AB174" i="3"/>
  <c r="AA174" i="3"/>
  <c r="AD161" i="3"/>
  <c r="AE161" i="3" s="1"/>
  <c r="AW227" i="3"/>
  <c r="AC208" i="3"/>
  <c r="AA208" i="3"/>
  <c r="AB208" i="3" s="1"/>
  <c r="BC190" i="3"/>
  <c r="BB190" i="3"/>
  <c r="AH181" i="3"/>
  <c r="AK181" i="3" s="1"/>
  <c r="BC181" i="3"/>
  <c r="BD181" i="3" s="1"/>
  <c r="BB181" i="3"/>
  <c r="BC154" i="3"/>
  <c r="BD154" i="3" s="1"/>
  <c r="BB154" i="3"/>
  <c r="AH154" i="3"/>
  <c r="AK154" i="3" s="1"/>
  <c r="AH227" i="3"/>
  <c r="AK227" i="3" s="1"/>
  <c r="AH218" i="3"/>
  <c r="AK218" i="3" s="1"/>
  <c r="AD214" i="3"/>
  <c r="AE214" i="3" s="1"/>
  <c r="Y204" i="3"/>
  <c r="AC189" i="3"/>
  <c r="AA189" i="3"/>
  <c r="AB189" i="3" s="1"/>
  <c r="AZ153" i="3"/>
  <c r="AA235" i="3"/>
  <c r="AB235" i="3" s="1"/>
  <c r="AC235" i="3"/>
  <c r="AH187" i="3"/>
  <c r="AK187" i="3" s="1"/>
  <c r="BB229" i="3"/>
  <c r="BC229" i="3"/>
  <c r="BC193" i="3"/>
  <c r="BB193" i="3"/>
  <c r="AC129" i="3"/>
  <c r="AB129" i="3"/>
  <c r="AA129" i="3"/>
  <c r="AA199" i="3"/>
  <c r="AC199" i="3"/>
  <c r="AB199" i="3"/>
  <c r="AB218" i="3"/>
  <c r="AA218" i="3"/>
  <c r="AC218" i="3"/>
  <c r="Y138" i="3"/>
  <c r="V138" i="3"/>
  <c r="AD138" i="3" s="1"/>
  <c r="AE138" i="3" s="1"/>
  <c r="AC158" i="3"/>
  <c r="AA158" i="3"/>
  <c r="AB158" i="3" s="1"/>
  <c r="AC127" i="3"/>
  <c r="AA127" i="3"/>
  <c r="AB127" i="3" s="1"/>
  <c r="Y83" i="3"/>
  <c r="AA136" i="3"/>
  <c r="AC136" i="3"/>
  <c r="AB136" i="3"/>
  <c r="AC119" i="3"/>
  <c r="AB119" i="3"/>
  <c r="AA119" i="3"/>
  <c r="AZ113" i="3"/>
  <c r="AZ87" i="3"/>
  <c r="BI71" i="3"/>
  <c r="BG71" i="3" s="1"/>
  <c r="BB176" i="3"/>
  <c r="BC176" i="3" s="1"/>
  <c r="AA178" i="3"/>
  <c r="AB178" i="3" s="1"/>
  <c r="AC178" i="3"/>
  <c r="BA151" i="3"/>
  <c r="AH133" i="3"/>
  <c r="AD127" i="3"/>
  <c r="AE127" i="3" s="1"/>
  <c r="BB106" i="3"/>
  <c r="BC106" i="3" s="1"/>
  <c r="BC97" i="3"/>
  <c r="BB97" i="3"/>
  <c r="AH63" i="3"/>
  <c r="AK63" i="3" s="1"/>
  <c r="AD57" i="3"/>
  <c r="AE57" i="3" s="1"/>
  <c r="AH142" i="3"/>
  <c r="AK142" i="3" s="1"/>
  <c r="BB142" i="3"/>
  <c r="BC142" i="3" s="1"/>
  <c r="BD142" i="3" s="1"/>
  <c r="AH298" i="3"/>
  <c r="AK298" i="3" s="1"/>
  <c r="BB298" i="3"/>
  <c r="BC298" i="3" s="1"/>
  <c r="BD298" i="3" s="1"/>
  <c r="BE298" i="3" s="1"/>
  <c r="AZ85" i="3"/>
  <c r="BC69" i="3"/>
  <c r="BD69" i="3" s="1"/>
  <c r="BE69" i="3" s="1"/>
  <c r="BB69" i="3"/>
  <c r="AH69" i="3"/>
  <c r="AK69" i="3" s="1"/>
  <c r="AZ27" i="3"/>
  <c r="K575" i="3"/>
  <c r="K13" i="3" s="1"/>
  <c r="AA147" i="3"/>
  <c r="AB147" i="3" s="1"/>
  <c r="AC147" i="3"/>
  <c r="AA94" i="3"/>
  <c r="AC94" i="3"/>
  <c r="AB94" i="3"/>
  <c r="BB76" i="3"/>
  <c r="BC76" i="3" s="1"/>
  <c r="AD26" i="3"/>
  <c r="AE26" i="3" s="1"/>
  <c r="AH31" i="3"/>
  <c r="AK31" i="3" s="1"/>
  <c r="BB37" i="3"/>
  <c r="BC37" i="3" s="1"/>
  <c r="BD37" i="3" s="1"/>
  <c r="AH37" i="3"/>
  <c r="AK37" i="3" s="1"/>
  <c r="AZ17" i="3"/>
  <c r="AR12" i="3"/>
  <c r="AP12" i="3"/>
  <c r="AC91" i="3"/>
  <c r="AA91" i="3"/>
  <c r="AB91" i="3" s="1"/>
  <c r="BA69" i="3"/>
  <c r="BC134" i="3"/>
  <c r="BB134" i="3"/>
  <c r="Y69" i="3"/>
  <c r="AA62" i="3"/>
  <c r="AC62" i="3"/>
  <c r="AB62" i="3"/>
  <c r="AH168" i="3"/>
  <c r="AK168" i="3" s="1"/>
  <c r="BC168" i="3"/>
  <c r="BD168" i="3" s="1"/>
  <c r="BB474" i="3"/>
  <c r="BC474" i="3" s="1"/>
  <c r="BD474" i="3" s="1"/>
  <c r="AH474" i="3"/>
  <c r="AK474" i="3" s="1"/>
  <c r="V111" i="3"/>
  <c r="AD111" i="3" s="1"/>
  <c r="AE111" i="3" s="1"/>
  <c r="AC429" i="3"/>
  <c r="AB429" i="3"/>
  <c r="AA429" i="3"/>
  <c r="Y17" i="3"/>
  <c r="AB65" i="3"/>
  <c r="AA65" i="3"/>
  <c r="AC65" i="3"/>
  <c r="AB57" i="3"/>
  <c r="AA57" i="3"/>
  <c r="AC57" i="3"/>
  <c r="AH27" i="3"/>
  <c r="AK27" i="3" s="1"/>
  <c r="BC27" i="3"/>
  <c r="BD27" i="3" s="1"/>
  <c r="BB27" i="3"/>
  <c r="AA27" i="3"/>
  <c r="AB27" i="3"/>
  <c r="AC27" i="3"/>
  <c r="O17" i="3"/>
  <c r="AC26" i="3"/>
  <c r="AA26" i="3"/>
  <c r="AB26" i="3" s="1"/>
  <c r="BC64" i="3"/>
  <c r="BB64" i="3"/>
  <c r="AV575" i="3"/>
  <c r="AV13" i="3" s="1"/>
  <c r="BD431" i="3" l="1"/>
  <c r="U13" i="3"/>
  <c r="Q3" i="3" s="1"/>
  <c r="V575" i="3"/>
  <c r="AC303" i="3"/>
  <c r="AA303" i="3"/>
  <c r="AB303" i="3" s="1"/>
  <c r="BD524" i="3"/>
  <c r="BE521" i="3" s="1"/>
  <c r="BD525" i="3"/>
  <c r="BD526" i="3"/>
  <c r="BD58" i="3"/>
  <c r="BD62" i="3"/>
  <c r="BE56" i="3" s="1"/>
  <c r="BD59" i="3"/>
  <c r="BD60" i="3"/>
  <c r="BD63" i="3"/>
  <c r="BD61" i="3"/>
  <c r="BD33" i="3"/>
  <c r="BD34" i="3"/>
  <c r="BD35" i="3"/>
  <c r="BD32" i="3"/>
  <c r="BE27" i="3" s="1"/>
  <c r="BD31" i="3"/>
  <c r="AA537" i="3"/>
  <c r="AC537" i="3"/>
  <c r="AB537" i="3"/>
  <c r="BE42" i="3"/>
  <c r="BD243" i="3"/>
  <c r="BD244" i="3"/>
  <c r="BE28" i="3"/>
  <c r="BD356" i="3"/>
  <c r="BD355" i="3"/>
  <c r="BD357" i="3"/>
  <c r="BD352" i="3"/>
  <c r="BD353" i="3"/>
  <c r="BD351" i="3"/>
  <c r="BD354" i="3"/>
  <c r="BD148" i="3"/>
  <c r="BD81" i="3"/>
  <c r="BD146" i="3"/>
  <c r="BE29" i="3"/>
  <c r="BE37" i="3"/>
  <c r="AA427" i="3"/>
  <c r="AB427" i="3" s="1"/>
  <c r="AC427" i="3"/>
  <c r="BE215" i="3"/>
  <c r="BE142" i="3"/>
  <c r="BD218" i="3"/>
  <c r="BE43" i="3"/>
  <c r="BD99" i="3"/>
  <c r="BE87" i="3" s="1"/>
  <c r="BD100" i="3"/>
  <c r="BD96" i="3"/>
  <c r="BD103" i="3"/>
  <c r="BD98" i="3"/>
  <c r="BD101" i="3"/>
  <c r="BD102" i="3"/>
  <c r="BD104" i="3"/>
  <c r="BD97" i="3"/>
  <c r="BD446" i="3"/>
  <c r="BD447" i="3"/>
  <c r="BD290" i="3"/>
  <c r="BD291" i="3"/>
  <c r="BC111" i="3"/>
  <c r="BD111" i="3" s="1"/>
  <c r="BE111" i="3" s="1"/>
  <c r="BB111" i="3"/>
  <c r="AH111" i="3"/>
  <c r="AK111" i="3" s="1"/>
  <c r="BB284" i="3"/>
  <c r="BC284" i="3" s="1"/>
  <c r="AD334" i="3"/>
  <c r="AE334" i="3" s="1"/>
  <c r="AH334" i="3"/>
  <c r="AK334" i="3" s="1"/>
  <c r="BD334" i="3"/>
  <c r="BC453" i="3"/>
  <c r="BD453" i="3" s="1"/>
  <c r="BE453" i="3" s="1"/>
  <c r="BB453" i="3"/>
  <c r="AH453" i="3"/>
  <c r="AK453" i="3" s="1"/>
  <c r="Y565" i="3"/>
  <c r="V565" i="3"/>
  <c r="AS547" i="3"/>
  <c r="AL547" i="3"/>
  <c r="AU547" i="3"/>
  <c r="AU559" i="3"/>
  <c r="AS559" i="3"/>
  <c r="AL559" i="3"/>
  <c r="AU88" i="3"/>
  <c r="AS88" i="3"/>
  <c r="AL88" i="3"/>
  <c r="AU54" i="3"/>
  <c r="AS54" i="3"/>
  <c r="AL54" i="3"/>
  <c r="BB95" i="3"/>
  <c r="AH95" i="3"/>
  <c r="BC95" i="3"/>
  <c r="BD95" i="3" s="1"/>
  <c r="BE95" i="3" s="1"/>
  <c r="AH86" i="3"/>
  <c r="AK86" i="3" s="1"/>
  <c r="BB86" i="3"/>
  <c r="BC86" i="3" s="1"/>
  <c r="BD86" i="3" s="1"/>
  <c r="BE86" i="3" s="1"/>
  <c r="AB202" i="3"/>
  <c r="AA202" i="3"/>
  <c r="AC202" i="3"/>
  <c r="BB210" i="3"/>
  <c r="BC210" i="3" s="1"/>
  <c r="AH210" i="3"/>
  <c r="AK210" i="3" s="1"/>
  <c r="AH208" i="3"/>
  <c r="AC301" i="3"/>
  <c r="AA301" i="3"/>
  <c r="AB301" i="3" s="1"/>
  <c r="AA381" i="3"/>
  <c r="AB381" i="3" s="1"/>
  <c r="AC381" i="3"/>
  <c r="BB495" i="3"/>
  <c r="BC495" i="3" s="1"/>
  <c r="BD495" i="3" s="1"/>
  <c r="BE495" i="3" s="1"/>
  <c r="AH495" i="3"/>
  <c r="AK495" i="3" s="1"/>
  <c r="AU476" i="3"/>
  <c r="AS476" i="3"/>
  <c r="AL476" i="3"/>
  <c r="AR476" i="3" s="1"/>
  <c r="AU186" i="3"/>
  <c r="AS186" i="3"/>
  <c r="AL186" i="3"/>
  <c r="AU185" i="3"/>
  <c r="AS185" i="3"/>
  <c r="AL185" i="3"/>
  <c r="AL55" i="3"/>
  <c r="AU55" i="3"/>
  <c r="AS55" i="3"/>
  <c r="BG575" i="3"/>
  <c r="BG13" i="3" s="1"/>
  <c r="BB336" i="3"/>
  <c r="BC336" i="3" s="1"/>
  <c r="BD336" i="3" s="1"/>
  <c r="AH336" i="3"/>
  <c r="AK336" i="3" s="1"/>
  <c r="AH436" i="3"/>
  <c r="AK436" i="3" s="1"/>
  <c r="AU29" i="3"/>
  <c r="AS29" i="3"/>
  <c r="AL29" i="3"/>
  <c r="AR29" i="3" s="1"/>
  <c r="AU195" i="3"/>
  <c r="AS195" i="3"/>
  <c r="AL195" i="3"/>
  <c r="AU38" i="3"/>
  <c r="AS38" i="3"/>
  <c r="AL38" i="3"/>
  <c r="AK444" i="3"/>
  <c r="AS534" i="3"/>
  <c r="AU534" i="3"/>
  <c r="AL534" i="3"/>
  <c r="AR534" i="3" s="1"/>
  <c r="AU494" i="3"/>
  <c r="AS494" i="3"/>
  <c r="AL494" i="3"/>
  <c r="AU276" i="3"/>
  <c r="AS276" i="3"/>
  <c r="AL276" i="3"/>
  <c r="AL28" i="3"/>
  <c r="AU28" i="3"/>
  <c r="AS28" i="3"/>
  <c r="AU112" i="3"/>
  <c r="AS112" i="3"/>
  <c r="AL112" i="3"/>
  <c r="AH67" i="3"/>
  <c r="BC67" i="3"/>
  <c r="BD67" i="3" s="1"/>
  <c r="BE67" i="3" s="1"/>
  <c r="BB67" i="3"/>
  <c r="AH124" i="3"/>
  <c r="AK124" i="3" s="1"/>
  <c r="BC239" i="3"/>
  <c r="BD235" i="3" s="1"/>
  <c r="BB239" i="3"/>
  <c r="AK309" i="3"/>
  <c r="AU487" i="3"/>
  <c r="AS487" i="3"/>
  <c r="AL487" i="3"/>
  <c r="AL298" i="3"/>
  <c r="AU298" i="3"/>
  <c r="AS298" i="3"/>
  <c r="AU154" i="3"/>
  <c r="AS154" i="3"/>
  <c r="AL154" i="3"/>
  <c r="Y25" i="3"/>
  <c r="BD239" i="3"/>
  <c r="AK212" i="3"/>
  <c r="AC220" i="3"/>
  <c r="AB220" i="3"/>
  <c r="AA220" i="3"/>
  <c r="BC470" i="3"/>
  <c r="BD470" i="3" s="1"/>
  <c r="BB470" i="3"/>
  <c r="AH470" i="3"/>
  <c r="AK470" i="3" s="1"/>
  <c r="AH485" i="3"/>
  <c r="AK485" i="3" s="1"/>
  <c r="BB485" i="3"/>
  <c r="BC485" i="3" s="1"/>
  <c r="BD485" i="3" s="1"/>
  <c r="BE485" i="3" s="1"/>
  <c r="AU242" i="3"/>
  <c r="AS242" i="3"/>
  <c r="AL242" i="3"/>
  <c r="AU206" i="3"/>
  <c r="AS206" i="3"/>
  <c r="AL206" i="3"/>
  <c r="AL387" i="3"/>
  <c r="AS387" i="3"/>
  <c r="AU387" i="3"/>
  <c r="AU300" i="3"/>
  <c r="AS300" i="3"/>
  <c r="AL300" i="3"/>
  <c r="AU248" i="3"/>
  <c r="AS248" i="3"/>
  <c r="AL248" i="3"/>
  <c r="AK494" i="3"/>
  <c r="AH112" i="3"/>
  <c r="AK112" i="3" s="1"/>
  <c r="BC112" i="3"/>
  <c r="BD112" i="3" s="1"/>
  <c r="BE112" i="3" s="1"/>
  <c r="BB112" i="3"/>
  <c r="BD138" i="3"/>
  <c r="Y277" i="3"/>
  <c r="BB454" i="3"/>
  <c r="BC454" i="3"/>
  <c r="AH454" i="3"/>
  <c r="AK454" i="3" s="1"/>
  <c r="AH455" i="3"/>
  <c r="AK455" i="3" s="1"/>
  <c r="AH456" i="3"/>
  <c r="AK456" i="3" s="1"/>
  <c r="AU419" i="3"/>
  <c r="AS419" i="3"/>
  <c r="AL419" i="3"/>
  <c r="AU141" i="3"/>
  <c r="AS141" i="3"/>
  <c r="AL141" i="3"/>
  <c r="AU160" i="3"/>
  <c r="AS160" i="3"/>
  <c r="AL160" i="3"/>
  <c r="AU223" i="3"/>
  <c r="AS223" i="3"/>
  <c r="AL223" i="3"/>
  <c r="AK61" i="3"/>
  <c r="Y111" i="3"/>
  <c r="AD180" i="3"/>
  <c r="AE180" i="3" s="1"/>
  <c r="AC180" i="3"/>
  <c r="AH314" i="3"/>
  <c r="AK314" i="3" s="1"/>
  <c r="AH392" i="3"/>
  <c r="AK392" i="3" s="1"/>
  <c r="AH516" i="3"/>
  <c r="AK516" i="3" s="1"/>
  <c r="BB516" i="3"/>
  <c r="BC516" i="3" s="1"/>
  <c r="BD516" i="3" s="1"/>
  <c r="AU504" i="3"/>
  <c r="AS504" i="3"/>
  <c r="AL504" i="3"/>
  <c r="AU182" i="3"/>
  <c r="AS182" i="3"/>
  <c r="AL182" i="3"/>
  <c r="AU500" i="3"/>
  <c r="AS500" i="3"/>
  <c r="AL500" i="3"/>
  <c r="BC194" i="3"/>
  <c r="BB194" i="3"/>
  <c r="AH192" i="3"/>
  <c r="AK192" i="3" s="1"/>
  <c r="BB510" i="3"/>
  <c r="BC510" i="3" s="1"/>
  <c r="AK441" i="3"/>
  <c r="AK82" i="3"/>
  <c r="BD254" i="3"/>
  <c r="BE248" i="3" s="1"/>
  <c r="BD256" i="3"/>
  <c r="AL337" i="3"/>
  <c r="AS337" i="3"/>
  <c r="AU337" i="3"/>
  <c r="AH471" i="3"/>
  <c r="AK471" i="3" s="1"/>
  <c r="BB471" i="3"/>
  <c r="BC471" i="3" s="1"/>
  <c r="BD471" i="3" s="1"/>
  <c r="BE471" i="3" s="1"/>
  <c r="AU142" i="3"/>
  <c r="AS142" i="3"/>
  <c r="AL142" i="3"/>
  <c r="AW476" i="3"/>
  <c r="BB127" i="3"/>
  <c r="BC127" i="3" s="1"/>
  <c r="BD127" i="3" s="1"/>
  <c r="AH127" i="3"/>
  <c r="AK127" i="3" s="1"/>
  <c r="AH277" i="3"/>
  <c r="AK277" i="3" s="1"/>
  <c r="BC277" i="3"/>
  <c r="BD277" i="3" s="1"/>
  <c r="BE277" i="3" s="1"/>
  <c r="BB277" i="3"/>
  <c r="AC294" i="3"/>
  <c r="AB294" i="3"/>
  <c r="AA294" i="3"/>
  <c r="BD255" i="3"/>
  <c r="AC334" i="3"/>
  <c r="AA334" i="3"/>
  <c r="AB334" i="3" s="1"/>
  <c r="BD377" i="3"/>
  <c r="BD378" i="3"/>
  <c r="BD380" i="3"/>
  <c r="AC419" i="3"/>
  <c r="AA419" i="3"/>
  <c r="AB419" i="3" s="1"/>
  <c r="AC453" i="3"/>
  <c r="AA453" i="3"/>
  <c r="AB453" i="3" s="1"/>
  <c r="AU253" i="3"/>
  <c r="AS253" i="3"/>
  <c r="AL253" i="3"/>
  <c r="AR253" i="3" s="1"/>
  <c r="AS474" i="3"/>
  <c r="AL474" i="3"/>
  <c r="AU474" i="3"/>
  <c r="AU304" i="3"/>
  <c r="AS304" i="3"/>
  <c r="AL304" i="3"/>
  <c r="AL420" i="3"/>
  <c r="AU420" i="3"/>
  <c r="AS420" i="3"/>
  <c r="AU27" i="3"/>
  <c r="AS27" i="3"/>
  <c r="AL27" i="3"/>
  <c r="AS543" i="3"/>
  <c r="AU543" i="3"/>
  <c r="AL543" i="3"/>
  <c r="AU246" i="3"/>
  <c r="AS246" i="3"/>
  <c r="AL246" i="3"/>
  <c r="BI575" i="3"/>
  <c r="BI13" i="3" s="1"/>
  <c r="AA194" i="3"/>
  <c r="AB194" i="3" s="1"/>
  <c r="AC194" i="3"/>
  <c r="AK354" i="3"/>
  <c r="BB407" i="3"/>
  <c r="AH408" i="3"/>
  <c r="AK408" i="3" s="1"/>
  <c r="BC407" i="3"/>
  <c r="AH410" i="3"/>
  <c r="AK410" i="3" s="1"/>
  <c r="AH412" i="3"/>
  <c r="AK556" i="3"/>
  <c r="AU336" i="3"/>
  <c r="AS336" i="3"/>
  <c r="AL336" i="3"/>
  <c r="AU560" i="3"/>
  <c r="AS560" i="3"/>
  <c r="AL560" i="3"/>
  <c r="AU39" i="3"/>
  <c r="AS39" i="3"/>
  <c r="AL39" i="3"/>
  <c r="AU128" i="3"/>
  <c r="AS128" i="3"/>
  <c r="AL128" i="3"/>
  <c r="AK46" i="3"/>
  <c r="AK493" i="3"/>
  <c r="BB506" i="3"/>
  <c r="BC506" i="3" s="1"/>
  <c r="AH506" i="3"/>
  <c r="AK506" i="3" s="1"/>
  <c r="AH507" i="3"/>
  <c r="AK507" i="3" s="1"/>
  <c r="AH545" i="3"/>
  <c r="AK545" i="3" s="1"/>
  <c r="BB545" i="3"/>
  <c r="BC545" i="3" s="1"/>
  <c r="BD545" i="3" s="1"/>
  <c r="AL216" i="3"/>
  <c r="AU216" i="3"/>
  <c r="AS216" i="3"/>
  <c r="AU570" i="3"/>
  <c r="AS570" i="3"/>
  <c r="AL570" i="3"/>
  <c r="AU265" i="3"/>
  <c r="AS265" i="3"/>
  <c r="AL265" i="3"/>
  <c r="BB17" i="3"/>
  <c r="AH17" i="3"/>
  <c r="AK293" i="3"/>
  <c r="AU72" i="3"/>
  <c r="AS72" i="3"/>
  <c r="AL72" i="3"/>
  <c r="AC212" i="3"/>
  <c r="AB212" i="3"/>
  <c r="AA212" i="3"/>
  <c r="BB260" i="3"/>
  <c r="BC260" i="3" s="1"/>
  <c r="BE240" i="3"/>
  <c r="AH325" i="3"/>
  <c r="AK325" i="3" s="1"/>
  <c r="BB325" i="3"/>
  <c r="BC325" i="3" s="1"/>
  <c r="BD325" i="3" s="1"/>
  <c r="AC485" i="3"/>
  <c r="AA485" i="3"/>
  <c r="AB485" i="3" s="1"/>
  <c r="AU463" i="3"/>
  <c r="AS463" i="3"/>
  <c r="AL463" i="3"/>
  <c r="AL159" i="3"/>
  <c r="AS159" i="3"/>
  <c r="AU159" i="3"/>
  <c r="AU450" i="3"/>
  <c r="AS450" i="3"/>
  <c r="AL450" i="3"/>
  <c r="AU325" i="3"/>
  <c r="AS325" i="3"/>
  <c r="AL325" i="3"/>
  <c r="AA112" i="3"/>
  <c r="AC112" i="3"/>
  <c r="AB112" i="3"/>
  <c r="BB201" i="3"/>
  <c r="BC201" i="3" s="1"/>
  <c r="AK460" i="3"/>
  <c r="AU143" i="3"/>
  <c r="AS143" i="3"/>
  <c r="AL143" i="3"/>
  <c r="AS561" i="3"/>
  <c r="AU561" i="3"/>
  <c r="AL561" i="3"/>
  <c r="AU451" i="3"/>
  <c r="AS451" i="3"/>
  <c r="AL451" i="3"/>
  <c r="AU502" i="3"/>
  <c r="AS502" i="3"/>
  <c r="AL502" i="3"/>
  <c r="AU221" i="3"/>
  <c r="AS221" i="3"/>
  <c r="AL221" i="3"/>
  <c r="BB55" i="3"/>
  <c r="BC55" i="3" s="1"/>
  <c r="BD55" i="3" s="1"/>
  <c r="BE55" i="3" s="1"/>
  <c r="AH55" i="3"/>
  <c r="AK55" i="3" s="1"/>
  <c r="AH235" i="3"/>
  <c r="AK235" i="3" s="1"/>
  <c r="Q4" i="3"/>
  <c r="S1" i="3"/>
  <c r="AH327" i="3"/>
  <c r="AK327" i="3" s="1"/>
  <c r="BB327" i="3"/>
  <c r="BC327" i="3" s="1"/>
  <c r="BD327" i="3" s="1"/>
  <c r="AH411" i="3"/>
  <c r="AK411" i="3" s="1"/>
  <c r="AB527" i="3"/>
  <c r="AA527" i="3"/>
  <c r="AC527" i="3"/>
  <c r="AU197" i="3"/>
  <c r="AS197" i="3"/>
  <c r="AL197" i="3"/>
  <c r="AR197" i="3" s="1"/>
  <c r="AU531" i="3"/>
  <c r="AS531" i="3"/>
  <c r="AL531" i="3"/>
  <c r="AS418" i="3"/>
  <c r="AL418" i="3"/>
  <c r="AU418" i="3"/>
  <c r="AU274" i="3"/>
  <c r="AS274" i="3"/>
  <c r="AL274" i="3"/>
  <c r="AU183" i="3"/>
  <c r="AS183" i="3"/>
  <c r="AL183" i="3"/>
  <c r="AU272" i="3"/>
  <c r="AS272" i="3"/>
  <c r="AL272" i="3"/>
  <c r="Y510" i="3"/>
  <c r="AH508" i="3"/>
  <c r="AK508" i="3" s="1"/>
  <c r="AK290" i="3"/>
  <c r="BB57" i="3"/>
  <c r="BC57" i="3" s="1"/>
  <c r="BD57" i="3" s="1"/>
  <c r="BE57" i="3" s="1"/>
  <c r="AH57" i="3"/>
  <c r="AK57" i="3" s="1"/>
  <c r="BB15" i="3"/>
  <c r="BC15" i="3" s="1"/>
  <c r="AY15" i="3"/>
  <c r="AA191" i="3"/>
  <c r="AB191" i="3" s="1"/>
  <c r="AC191" i="3"/>
  <c r="V568" i="3"/>
  <c r="AL20" i="3"/>
  <c r="AR20" i="3" s="1"/>
  <c r="AU20" i="3"/>
  <c r="AS20" i="3"/>
  <c r="AU569" i="3"/>
  <c r="AS569" i="3"/>
  <c r="AL569" i="3"/>
  <c r="AU150" i="3"/>
  <c r="AS150" i="3"/>
  <c r="AL150" i="3"/>
  <c r="AD303" i="3"/>
  <c r="AE303" i="3" s="1"/>
  <c r="AH321" i="3"/>
  <c r="AK321" i="3" s="1"/>
  <c r="BD321" i="3"/>
  <c r="AA358" i="3"/>
  <c r="AB358" i="3" s="1"/>
  <c r="AC358" i="3"/>
  <c r="AH374" i="3"/>
  <c r="AK374" i="3" s="1"/>
  <c r="BC373" i="3"/>
  <c r="AH373" i="3"/>
  <c r="AK373" i="3" s="1"/>
  <c r="AH375" i="3"/>
  <c r="AK375" i="3" s="1"/>
  <c r="AU30" i="3"/>
  <c r="AS30" i="3"/>
  <c r="AL30" i="3"/>
  <c r="AL278" i="3"/>
  <c r="AU278" i="3"/>
  <c r="AS278" i="3"/>
  <c r="BD77" i="3"/>
  <c r="BE71" i="3" s="1"/>
  <c r="BD73" i="3"/>
  <c r="BE66" i="3" s="1"/>
  <c r="BD75" i="3"/>
  <c r="BE68" i="3" s="1"/>
  <c r="BE88" i="3"/>
  <c r="AH141" i="3"/>
  <c r="AK141" i="3" s="1"/>
  <c r="BC141" i="3"/>
  <c r="BD141" i="3" s="1"/>
  <c r="BB141" i="3"/>
  <c r="AC201" i="3"/>
  <c r="AA201" i="3"/>
  <c r="AB201" i="3" s="1"/>
  <c r="AL405" i="3"/>
  <c r="AU405" i="3"/>
  <c r="AS405" i="3"/>
  <c r="AU326" i="3"/>
  <c r="AS326" i="3"/>
  <c r="AL326" i="3"/>
  <c r="AC64" i="3"/>
  <c r="AB64" i="3"/>
  <c r="AA64" i="3"/>
  <c r="AK164" i="3"/>
  <c r="BD219" i="3"/>
  <c r="BD217" i="3"/>
  <c r="BE265" i="3"/>
  <c r="BB296" i="3"/>
  <c r="AH296" i="3"/>
  <c r="AK296" i="3" s="1"/>
  <c r="BC296" i="3"/>
  <c r="BD296" i="3" s="1"/>
  <c r="BE296" i="3" s="1"/>
  <c r="BB405" i="3"/>
  <c r="AH405" i="3"/>
  <c r="AK405" i="3" s="1"/>
  <c r="BC405" i="3"/>
  <c r="BD405" i="3" s="1"/>
  <c r="BE437" i="3"/>
  <c r="AH531" i="3"/>
  <c r="AK531" i="3" s="1"/>
  <c r="BC531" i="3"/>
  <c r="BD531" i="3" s="1"/>
  <c r="BB531" i="3"/>
  <c r="AL548" i="3"/>
  <c r="AS548" i="3"/>
  <c r="AU548" i="3"/>
  <c r="AU461" i="3"/>
  <c r="AS461" i="3"/>
  <c r="AL461" i="3"/>
  <c r="AU212" i="3"/>
  <c r="AS212" i="3"/>
  <c r="AL212" i="3"/>
  <c r="AU266" i="3"/>
  <c r="AS266" i="3"/>
  <c r="AL266" i="3"/>
  <c r="AU386" i="3"/>
  <c r="AS386" i="3"/>
  <c r="AL386" i="3"/>
  <c r="BD230" i="3"/>
  <c r="BD227" i="3"/>
  <c r="BD228" i="3"/>
  <c r="BD229" i="3"/>
  <c r="AC299" i="3"/>
  <c r="AA299" i="3"/>
  <c r="AB299" i="3" s="1"/>
  <c r="BB347" i="3"/>
  <c r="BC347" i="3" s="1"/>
  <c r="BD347" i="3" s="1"/>
  <c r="AH347" i="3"/>
  <c r="AK347" i="3" s="1"/>
  <c r="AU440" i="3"/>
  <c r="AS440" i="3"/>
  <c r="AL440" i="3"/>
  <c r="AK77" i="3"/>
  <c r="AL166" i="3"/>
  <c r="AS166" i="3"/>
  <c r="AU166" i="3"/>
  <c r="AL471" i="3"/>
  <c r="AU471" i="3"/>
  <c r="AS471" i="3"/>
  <c r="AL346" i="3"/>
  <c r="AU346" i="3"/>
  <c r="AS346" i="3"/>
  <c r="AW253" i="3"/>
  <c r="U5" i="3"/>
  <c r="BB26" i="3"/>
  <c r="BC26" i="3" s="1"/>
  <c r="BD26" i="3" s="1"/>
  <c r="BE26" i="3" s="1"/>
  <c r="AH26" i="3"/>
  <c r="AK26" i="3" s="1"/>
  <c r="BC250" i="3"/>
  <c r="BD250" i="3" s="1"/>
  <c r="BB250" i="3"/>
  <c r="AH250" i="3"/>
  <c r="AK250" i="3" s="1"/>
  <c r="BB273" i="3"/>
  <c r="BC273" i="3" s="1"/>
  <c r="BD273" i="3" s="1"/>
  <c r="AH273" i="3"/>
  <c r="AK273" i="3" s="1"/>
  <c r="AC371" i="3"/>
  <c r="AA371" i="3"/>
  <c r="AB371" i="3" s="1"/>
  <c r="AL371" i="3"/>
  <c r="AU371" i="3"/>
  <c r="AS371" i="3"/>
  <c r="AL533" i="3"/>
  <c r="AS533" i="3"/>
  <c r="AU533" i="3"/>
  <c r="AU301" i="3"/>
  <c r="AS301" i="3"/>
  <c r="AL301" i="3"/>
  <c r="AU161" i="3"/>
  <c r="AS161" i="3"/>
  <c r="AL161" i="3"/>
  <c r="AC150" i="3"/>
  <c r="AA150" i="3"/>
  <c r="AB150" i="3" s="1"/>
  <c r="Y152" i="3"/>
  <c r="AA399" i="3"/>
  <c r="AB399" i="3" s="1"/>
  <c r="AC399" i="3"/>
  <c r="AY465" i="3"/>
  <c r="BE465" i="3"/>
  <c r="V484" i="3"/>
  <c r="V573" i="3"/>
  <c r="Y573" i="3"/>
  <c r="AU516" i="3"/>
  <c r="AS516" i="3"/>
  <c r="AL516" i="3"/>
  <c r="AU402" i="3"/>
  <c r="AS402" i="3"/>
  <c r="AL402" i="3"/>
  <c r="BB258" i="3"/>
  <c r="BC258" i="3" s="1"/>
  <c r="AH258" i="3"/>
  <c r="AK258" i="3" s="1"/>
  <c r="AH259" i="3"/>
  <c r="BB299" i="3"/>
  <c r="BC299" i="3" s="1"/>
  <c r="BD299" i="3" s="1"/>
  <c r="BE299" i="3" s="1"/>
  <c r="AH299" i="3"/>
  <c r="AK299" i="3" s="1"/>
  <c r="AH413" i="3"/>
  <c r="AK413" i="3" s="1"/>
  <c r="AH476" i="3"/>
  <c r="AK476" i="3" s="1"/>
  <c r="BB476" i="3"/>
  <c r="BC476" i="3" s="1"/>
  <c r="BD476" i="3" s="1"/>
  <c r="AU131" i="3"/>
  <c r="AS131" i="3"/>
  <c r="AL131" i="3"/>
  <c r="AU42" i="3"/>
  <c r="AS42" i="3"/>
  <c r="AL42" i="3"/>
  <c r="AK104" i="3"/>
  <c r="BE169" i="3"/>
  <c r="AY169" i="3"/>
  <c r="AC149" i="3"/>
  <c r="AA149" i="3"/>
  <c r="AB149" i="3" s="1"/>
  <c r="BB362" i="3"/>
  <c r="BC362" i="3" s="1"/>
  <c r="AH510" i="3"/>
  <c r="AK510" i="3" s="1"/>
  <c r="V513" i="3"/>
  <c r="AU438" i="3"/>
  <c r="AS438" i="3"/>
  <c r="AL438" i="3"/>
  <c r="AU84" i="3"/>
  <c r="AS84" i="3"/>
  <c r="AL84" i="3"/>
  <c r="AU181" i="3"/>
  <c r="AS181" i="3"/>
  <c r="AL181" i="3"/>
  <c r="AH91" i="3"/>
  <c r="AK91" i="3" s="1"/>
  <c r="BB91" i="3"/>
  <c r="BC91" i="3" s="1"/>
  <c r="BD91" i="3" s="1"/>
  <c r="BE91" i="3" s="1"/>
  <c r="AH209" i="3"/>
  <c r="AK209" i="3" s="1"/>
  <c r="AK109" i="3"/>
  <c r="AK219" i="3"/>
  <c r="AK442" i="3"/>
  <c r="AU91" i="3"/>
  <c r="AS91" i="3"/>
  <c r="AL91" i="3"/>
  <c r="AL273" i="3"/>
  <c r="AR273" i="3" s="1"/>
  <c r="AS273" i="3"/>
  <c r="AU273" i="3"/>
  <c r="AK62" i="3"/>
  <c r="AH196" i="3"/>
  <c r="AK196" i="3" s="1"/>
  <c r="BC196" i="3"/>
  <c r="BD196" i="3" s="1"/>
  <c r="BB196" i="3"/>
  <c r="AK251" i="3"/>
  <c r="BC461" i="3"/>
  <c r="BD461" i="3" s="1"/>
  <c r="BE461" i="3" s="1"/>
  <c r="BB461" i="3"/>
  <c r="AH461" i="3"/>
  <c r="AK461" i="3" s="1"/>
  <c r="AU169" i="3"/>
  <c r="AS169" i="3"/>
  <c r="AL169" i="3"/>
  <c r="AL338" i="3"/>
  <c r="AS338" i="3"/>
  <c r="AU338" i="3"/>
  <c r="AU225" i="3"/>
  <c r="AS225" i="3"/>
  <c r="AL225" i="3"/>
  <c r="AU368" i="3"/>
  <c r="AS368" i="3"/>
  <c r="AL368" i="3"/>
  <c r="AU111" i="3"/>
  <c r="AS111" i="3"/>
  <c r="AL111" i="3"/>
  <c r="AC211" i="3"/>
  <c r="AB211" i="3"/>
  <c r="AA211" i="3"/>
  <c r="AH211" i="3"/>
  <c r="AK211" i="3" s="1"/>
  <c r="AC486" i="3"/>
  <c r="AB486" i="3"/>
  <c r="AA486" i="3"/>
  <c r="AU299" i="3"/>
  <c r="AS299" i="3"/>
  <c r="AL299" i="3"/>
  <c r="AS385" i="3"/>
  <c r="AU385" i="3"/>
  <c r="AL385" i="3"/>
  <c r="AL53" i="3"/>
  <c r="AU53" i="3"/>
  <c r="AS53" i="3"/>
  <c r="BE164" i="3"/>
  <c r="AY164" i="3"/>
  <c r="AH54" i="3"/>
  <c r="AK54" i="3" s="1"/>
  <c r="BB54" i="3"/>
  <c r="BC54" i="3" s="1"/>
  <c r="BD54" i="3" s="1"/>
  <c r="BE54" i="3" s="1"/>
  <c r="AK305" i="3"/>
  <c r="BD498" i="3"/>
  <c r="BE496" i="3" s="1"/>
  <c r="AU226" i="3"/>
  <c r="AS226" i="3"/>
  <c r="AL226" i="3"/>
  <c r="AU69" i="3"/>
  <c r="AS69" i="3"/>
  <c r="AL69" i="3"/>
  <c r="AU240" i="3"/>
  <c r="AS240" i="3"/>
  <c r="AL240" i="3"/>
  <c r="AU139" i="3"/>
  <c r="AS139" i="3"/>
  <c r="AL139" i="3"/>
  <c r="AU52" i="3"/>
  <c r="AS52" i="3"/>
  <c r="AL52" i="3"/>
  <c r="AK255" i="3"/>
  <c r="AL302" i="3"/>
  <c r="AU302" i="3"/>
  <c r="AS302" i="3"/>
  <c r="AU109" i="3"/>
  <c r="AS109" i="3"/>
  <c r="AL109" i="3"/>
  <c r="AL275" i="3"/>
  <c r="AU275" i="3"/>
  <c r="AS275" i="3"/>
  <c r="AU496" i="3"/>
  <c r="AS496" i="3"/>
  <c r="AL496" i="3"/>
  <c r="AC105" i="3"/>
  <c r="AA105" i="3"/>
  <c r="AB105" i="3" s="1"/>
  <c r="AU515" i="3"/>
  <c r="AS515" i="3"/>
  <c r="AL515" i="3"/>
  <c r="AL17" i="3"/>
  <c r="AU17" i="3"/>
  <c r="AT575" i="3"/>
  <c r="AT13" i="3" s="1"/>
  <c r="BC114" i="3"/>
  <c r="BD114" i="3" s="1"/>
  <c r="BE114" i="3" s="1"/>
  <c r="BB114" i="3"/>
  <c r="AH114" i="3"/>
  <c r="AK114" i="3" s="1"/>
  <c r="AA166" i="3"/>
  <c r="AB166" i="3" s="1"/>
  <c r="AC166" i="3"/>
  <c r="AH186" i="3"/>
  <c r="AK186" i="3" s="1"/>
  <c r="BB186" i="3"/>
  <c r="BC186" i="3" s="1"/>
  <c r="BD186" i="3" s="1"/>
  <c r="BE186" i="3" s="1"/>
  <c r="AC436" i="3"/>
  <c r="AA436" i="3"/>
  <c r="AB436" i="3"/>
  <c r="AU372" i="3"/>
  <c r="AS372" i="3"/>
  <c r="AL372" i="3"/>
  <c r="AU493" i="3"/>
  <c r="AS493" i="3"/>
  <c r="AL493" i="3"/>
  <c r="AL113" i="3"/>
  <c r="AU113" i="3"/>
  <c r="AS113" i="3"/>
  <c r="AU26" i="3"/>
  <c r="AS26" i="3"/>
  <c r="AL26" i="3"/>
  <c r="P12" i="3"/>
  <c r="AK118" i="3"/>
  <c r="AH117" i="3"/>
  <c r="AK117" i="3" s="1"/>
  <c r="BC117" i="3"/>
  <c r="BD117" i="3" s="1"/>
  <c r="BB117" i="3"/>
  <c r="BD231" i="3"/>
  <c r="AH294" i="3"/>
  <c r="AK294" i="3" s="1"/>
  <c r="BC294" i="3"/>
  <c r="BD294" i="3" s="1"/>
  <c r="BE294" i="3" s="1"/>
  <c r="BB294" i="3"/>
  <c r="BB300" i="3"/>
  <c r="BC300" i="3" s="1"/>
  <c r="BD300" i="3" s="1"/>
  <c r="BE300" i="3" s="1"/>
  <c r="AH300" i="3"/>
  <c r="AK300" i="3" s="1"/>
  <c r="AK443" i="3"/>
  <c r="BB452" i="3"/>
  <c r="AH452" i="3"/>
  <c r="AK452" i="3" s="1"/>
  <c r="BC452" i="3"/>
  <c r="BD452" i="3" s="1"/>
  <c r="AU132" i="3"/>
  <c r="AS132" i="3"/>
  <c r="AL132" i="3"/>
  <c r="BE280" i="3"/>
  <c r="AH370" i="3"/>
  <c r="AK370" i="3" s="1"/>
  <c r="BC370" i="3"/>
  <c r="BD370" i="3" s="1"/>
  <c r="BE370" i="3" s="1"/>
  <c r="BB370" i="3"/>
  <c r="BB489" i="3"/>
  <c r="BC489" i="3"/>
  <c r="AH489" i="3"/>
  <c r="AK489" i="3" s="1"/>
  <c r="AH490" i="3"/>
  <c r="AK490" i="3" s="1"/>
  <c r="BB517" i="3"/>
  <c r="BC517" i="3" s="1"/>
  <c r="AH518" i="3"/>
  <c r="AK518" i="3" s="1"/>
  <c r="AH517" i="3"/>
  <c r="AK517" i="3" s="1"/>
  <c r="AU350" i="3"/>
  <c r="AS350" i="3"/>
  <c r="AL350" i="3"/>
  <c r="AU453" i="3"/>
  <c r="AS453" i="3"/>
  <c r="AL453" i="3"/>
  <c r="AU214" i="3"/>
  <c r="AS214" i="3"/>
  <c r="AL214" i="3"/>
  <c r="AS384" i="3"/>
  <c r="AU384" i="3"/>
  <c r="AL384" i="3"/>
  <c r="AU293" i="3"/>
  <c r="AS293" i="3"/>
  <c r="AL293" i="3"/>
  <c r="AL437" i="3"/>
  <c r="AS437" i="3"/>
  <c r="AU437" i="3"/>
  <c r="AC36" i="3"/>
  <c r="AA36" i="3"/>
  <c r="AB36" i="3" s="1"/>
  <c r="AY167" i="3"/>
  <c r="BE167" i="3"/>
  <c r="BC206" i="3"/>
  <c r="BD206" i="3" s="1"/>
  <c r="BB206" i="3"/>
  <c r="AH206" i="3"/>
  <c r="AK206" i="3" s="1"/>
  <c r="AC263" i="3"/>
  <c r="AB263" i="3"/>
  <c r="AA263" i="3"/>
  <c r="AH271" i="3"/>
  <c r="AK271" i="3" s="1"/>
  <c r="BC271" i="3"/>
  <c r="BD271" i="3" s="1"/>
  <c r="BB271" i="3"/>
  <c r="AH302" i="3"/>
  <c r="AK302" i="3" s="1"/>
  <c r="BB302" i="3"/>
  <c r="BC302" i="3"/>
  <c r="BD302" i="3" s="1"/>
  <c r="BE302" i="3" s="1"/>
  <c r="AH312" i="3"/>
  <c r="AK312" i="3" s="1"/>
  <c r="AH316" i="3"/>
  <c r="AK316" i="3" s="1"/>
  <c r="BC344" i="3"/>
  <c r="BD344" i="3" s="1"/>
  <c r="BB344" i="3"/>
  <c r="AH344" i="3"/>
  <c r="AK344" i="3" s="1"/>
  <c r="BD441" i="3"/>
  <c r="AU116" i="3"/>
  <c r="AS116" i="3"/>
  <c r="AL116" i="3"/>
  <c r="AU532" i="3"/>
  <c r="AS532" i="3"/>
  <c r="AL532" i="3"/>
  <c r="AL415" i="3"/>
  <c r="AR415" i="3" s="1"/>
  <c r="AU415" i="3"/>
  <c r="AS415" i="3"/>
  <c r="AK35" i="3"/>
  <c r="AC245" i="3"/>
  <c r="AB245" i="3"/>
  <c r="AA245" i="3"/>
  <c r="AK353" i="3"/>
  <c r="AH376" i="3"/>
  <c r="AK376" i="3" s="1"/>
  <c r="AC461" i="3"/>
  <c r="AA461" i="3"/>
  <c r="AB461" i="3" s="1"/>
  <c r="AU389" i="3"/>
  <c r="AL389" i="3"/>
  <c r="AS389" i="3"/>
  <c r="AU472" i="3"/>
  <c r="AS472" i="3"/>
  <c r="AL472" i="3"/>
  <c r="AR472" i="3" s="1"/>
  <c r="AU505" i="3"/>
  <c r="AS505" i="3"/>
  <c r="AL505" i="3"/>
  <c r="AR505" i="3" s="1"/>
  <c r="AK32" i="3"/>
  <c r="AK166" i="3"/>
  <c r="BD79" i="3"/>
  <c r="BD82" i="3"/>
  <c r="BD80" i="3"/>
  <c r="AK155" i="3"/>
  <c r="AK132" i="3"/>
  <c r="BE522" i="3"/>
  <c r="AK532" i="3"/>
  <c r="AS562" i="3"/>
  <c r="AU562" i="3"/>
  <c r="AL562" i="3"/>
  <c r="AL87" i="3"/>
  <c r="AU87" i="3"/>
  <c r="AS87" i="3"/>
  <c r="AL521" i="3"/>
  <c r="AR521" i="3" s="1"/>
  <c r="AU521" i="3"/>
  <c r="AS521" i="3"/>
  <c r="BE38" i="3"/>
  <c r="BE30" i="3"/>
  <c r="BB85" i="3"/>
  <c r="BC85" i="3" s="1"/>
  <c r="BD85" i="3" s="1"/>
  <c r="BE85" i="3" s="1"/>
  <c r="AH85" i="3"/>
  <c r="AK85" i="3" s="1"/>
  <c r="AH53" i="3"/>
  <c r="AK53" i="3" s="1"/>
  <c r="BB53" i="3"/>
  <c r="BC53" i="3" s="1"/>
  <c r="BD53" i="3" s="1"/>
  <c r="BE53" i="3" s="1"/>
  <c r="BB159" i="3"/>
  <c r="BC159" i="3" s="1"/>
  <c r="BD159" i="3" s="1"/>
  <c r="AH159" i="3"/>
  <c r="AK159" i="3" s="1"/>
  <c r="BE253" i="3"/>
  <c r="AH322" i="3"/>
  <c r="AK322" i="3" s="1"/>
  <c r="AC400" i="3"/>
  <c r="AB400" i="3"/>
  <c r="AA400" i="3"/>
  <c r="AB458" i="3"/>
  <c r="AC458" i="3"/>
  <c r="AA458" i="3"/>
  <c r="AK498" i="3"/>
  <c r="AU117" i="3"/>
  <c r="AS117" i="3"/>
  <c r="AL117" i="3"/>
  <c r="AU93" i="3"/>
  <c r="AS93" i="3"/>
  <c r="AL93" i="3"/>
  <c r="AU492" i="3"/>
  <c r="AS492" i="3"/>
  <c r="AL492" i="3"/>
  <c r="AR492" i="3" s="1"/>
  <c r="AU344" i="3"/>
  <c r="AS344" i="3"/>
  <c r="AL344" i="3"/>
  <c r="AR344" i="3" s="1"/>
  <c r="AU495" i="3"/>
  <c r="AS495" i="3"/>
  <c r="AL495" i="3"/>
  <c r="AK45" i="3"/>
  <c r="AK34" i="3"/>
  <c r="AW534" i="3"/>
  <c r="AK526" i="3"/>
  <c r="AL153" i="3"/>
  <c r="AU153" i="3"/>
  <c r="AS153" i="3"/>
  <c r="AD427" i="3"/>
  <c r="AE427" i="3" s="1"/>
  <c r="AH427" i="3"/>
  <c r="AK427" i="3" s="1"/>
  <c r="BD427" i="3"/>
  <c r="BE523" i="3"/>
  <c r="AL297" i="3"/>
  <c r="AU297" i="3"/>
  <c r="AS297" i="3"/>
  <c r="BB548" i="3"/>
  <c r="BC548" i="3" s="1"/>
  <c r="BD548" i="3" s="1"/>
  <c r="AH548" i="3"/>
  <c r="AK548" i="3" s="1"/>
  <c r="AK145" i="3"/>
  <c r="V541" i="3"/>
  <c r="Y541" i="3" s="1"/>
  <c r="AU94" i="3"/>
  <c r="AS94" i="3"/>
  <c r="AL94" i="3"/>
  <c r="BB121" i="3"/>
  <c r="BC121" i="3"/>
  <c r="AH122" i="3"/>
  <c r="AK122" i="3" s="1"/>
  <c r="AH121" i="3"/>
  <c r="AK121" i="3" s="1"/>
  <c r="AU251" i="3"/>
  <c r="AS251" i="3"/>
  <c r="AL251" i="3"/>
  <c r="AU335" i="3"/>
  <c r="AS335" i="3"/>
  <c r="AL335" i="3"/>
  <c r="P5" i="3"/>
  <c r="AW29" i="3"/>
  <c r="O575" i="3"/>
  <c r="O13" i="3" s="1"/>
  <c r="O5" i="3"/>
  <c r="O12" i="3"/>
  <c r="BE168" i="3"/>
  <c r="AY168" i="3"/>
  <c r="AZ12" i="3"/>
  <c r="BC138" i="3"/>
  <c r="BB138" i="3"/>
  <c r="AC204" i="3"/>
  <c r="AA204" i="3"/>
  <c r="AB204" i="3" s="1"/>
  <c r="AK269" i="3"/>
  <c r="AD366" i="3"/>
  <c r="AE366" i="3" s="1"/>
  <c r="BD366" i="3"/>
  <c r="AH415" i="3"/>
  <c r="AK415" i="3" s="1"/>
  <c r="BB415" i="3"/>
  <c r="BC415" i="3" s="1"/>
  <c r="BD415" i="3" s="1"/>
  <c r="BB533" i="3"/>
  <c r="AH533" i="3"/>
  <c r="AK533" i="3" s="1"/>
  <c r="BC533" i="3"/>
  <c r="BD533" i="3" s="1"/>
  <c r="AU152" i="3"/>
  <c r="AS152" i="3"/>
  <c r="AL152" i="3"/>
  <c r="AU383" i="3"/>
  <c r="AS383" i="3"/>
  <c r="AL383" i="3"/>
  <c r="AS271" i="3"/>
  <c r="AL271" i="3"/>
  <c r="AU271" i="3"/>
  <c r="Y114" i="3"/>
  <c r="AA78" i="3"/>
  <c r="AC78" i="3"/>
  <c r="AB78" i="3"/>
  <c r="BB198" i="3"/>
  <c r="BC198" i="3" s="1"/>
  <c r="AH198" i="3"/>
  <c r="AK198" i="3" s="1"/>
  <c r="AH200" i="3"/>
  <c r="AK200" i="3" s="1"/>
  <c r="AK190" i="3"/>
  <c r="AB462" i="3"/>
  <c r="AA462" i="3"/>
  <c r="AC462" i="3"/>
  <c r="AD108" i="3"/>
  <c r="AE108" i="3" s="1"/>
  <c r="BD108" i="3"/>
  <c r="AH108" i="3"/>
  <c r="AK108" i="3" s="1"/>
  <c r="BB113" i="3"/>
  <c r="AH113" i="3"/>
  <c r="AK113" i="3" s="1"/>
  <c r="BC113" i="3"/>
  <c r="BD113" i="3" s="1"/>
  <c r="BE113" i="3" s="1"/>
  <c r="BB182" i="3"/>
  <c r="BC182" i="3" s="1"/>
  <c r="BD182" i="3" s="1"/>
  <c r="BE182" i="3" s="1"/>
  <c r="AH182" i="3"/>
  <c r="AK182" i="3" s="1"/>
  <c r="BB170" i="3"/>
  <c r="BC170" i="3" s="1"/>
  <c r="AH226" i="3"/>
  <c r="AK226" i="3" s="1"/>
  <c r="BB226" i="3"/>
  <c r="BC226" i="3" s="1"/>
  <c r="BD226" i="3" s="1"/>
  <c r="Y366" i="3"/>
  <c r="AU57" i="3"/>
  <c r="AS57" i="3"/>
  <c r="AL57" i="3"/>
  <c r="AU280" i="3"/>
  <c r="AS280" i="3"/>
  <c r="AL280" i="3"/>
  <c r="AL56" i="3"/>
  <c r="AR56" i="3" s="1"/>
  <c r="AS56" i="3"/>
  <c r="AU56" i="3"/>
  <c r="AU528" i="3"/>
  <c r="AS528" i="3"/>
  <c r="AL528" i="3"/>
  <c r="AR528" i="3" s="1"/>
  <c r="BE72" i="3"/>
  <c r="AY72" i="3"/>
  <c r="AI5" i="3"/>
  <c r="AE18" i="3"/>
  <c r="AH89" i="3"/>
  <c r="AK89" i="3" s="1"/>
  <c r="BC89" i="3"/>
  <c r="BD89" i="3" s="1"/>
  <c r="BE89" i="3" s="1"/>
  <c r="BB89" i="3"/>
  <c r="AH94" i="3"/>
  <c r="AK94" i="3" s="1"/>
  <c r="BC94" i="3"/>
  <c r="BD94" i="3" s="1"/>
  <c r="BE94" i="3" s="1"/>
  <c r="BB94" i="3"/>
  <c r="AC242" i="3"/>
  <c r="AA242" i="3"/>
  <c r="AB242" i="3" s="1"/>
  <c r="AC270" i="3"/>
  <c r="AA270" i="3"/>
  <c r="AB270" i="3" s="1"/>
  <c r="Y289" i="3"/>
  <c r="V289" i="3"/>
  <c r="AH401" i="3"/>
  <c r="AK401" i="3" s="1"/>
  <c r="BB401" i="3"/>
  <c r="BC401" i="3" s="1"/>
  <c r="BD401" i="3" s="1"/>
  <c r="AK431" i="3"/>
  <c r="AH464" i="3"/>
  <c r="AK464" i="3" s="1"/>
  <c r="BC464" i="3"/>
  <c r="BD464" i="3" s="1"/>
  <c r="BB464" i="3"/>
  <c r="AU165" i="3"/>
  <c r="AS165" i="3"/>
  <c r="AL165" i="3"/>
  <c r="AU18" i="3"/>
  <c r="AS18" i="3"/>
  <c r="AL18" i="3"/>
  <c r="AK44" i="3"/>
  <c r="Y95" i="3"/>
  <c r="AH70" i="3"/>
  <c r="AK70" i="3" s="1"/>
  <c r="BC70" i="3"/>
  <c r="BD70" i="3" s="1"/>
  <c r="BB70" i="3"/>
  <c r="AD263" i="3"/>
  <c r="AE263" i="3" s="1"/>
  <c r="BD263" i="3"/>
  <c r="AH319" i="3"/>
  <c r="AK319" i="3" s="1"/>
  <c r="AH389" i="3"/>
  <c r="AK389" i="3" s="1"/>
  <c r="BB389" i="3"/>
  <c r="BC389" i="3" s="1"/>
  <c r="BD389" i="3" s="1"/>
  <c r="AK417" i="3"/>
  <c r="AU370" i="3"/>
  <c r="AS370" i="3"/>
  <c r="AL370" i="3"/>
  <c r="AU400" i="3"/>
  <c r="AS400" i="3"/>
  <c r="AL400" i="3"/>
  <c r="AL129" i="3"/>
  <c r="AU129" i="3"/>
  <c r="AS129" i="3"/>
  <c r="AU85" i="3"/>
  <c r="AS85" i="3"/>
  <c r="AL85" i="3"/>
  <c r="AK49" i="3"/>
  <c r="BB93" i="3"/>
  <c r="BC93" i="3" s="1"/>
  <c r="BD93" i="3" s="1"/>
  <c r="BE93" i="3" s="1"/>
  <c r="AH93" i="3"/>
  <c r="AK93" i="3" s="1"/>
  <c r="N12" i="3"/>
  <c r="BC222" i="3"/>
  <c r="BD222" i="3" s="1"/>
  <c r="BB222" i="3"/>
  <c r="AH222" i="3"/>
  <c r="AK222" i="3" s="1"/>
  <c r="AK165" i="3"/>
  <c r="AH199" i="3"/>
  <c r="AK199" i="3" s="1"/>
  <c r="AK307" i="3"/>
  <c r="BC343" i="3"/>
  <c r="BB343" i="3"/>
  <c r="AK380" i="3"/>
  <c r="AL168" i="3"/>
  <c r="AU168" i="3"/>
  <c r="AS168" i="3"/>
  <c r="AY166" i="3"/>
  <c r="BE166" i="3"/>
  <c r="AY132" i="3"/>
  <c r="BE132" i="3"/>
  <c r="BC550" i="3"/>
  <c r="BB550" i="3"/>
  <c r="AH551" i="3"/>
  <c r="AK551" i="3" s="1"/>
  <c r="AH554" i="3"/>
  <c r="AK554" i="3" s="1"/>
  <c r="AH557" i="3"/>
  <c r="AK557" i="3" s="1"/>
  <c r="AH555" i="3"/>
  <c r="AK555" i="3" s="1"/>
  <c r="AH550" i="3"/>
  <c r="AK550" i="3" s="1"/>
  <c r="AH552" i="3"/>
  <c r="AK552" i="3" s="1"/>
  <c r="AU41" i="3"/>
  <c r="AL41" i="3"/>
  <c r="AR41" i="3" s="1"/>
  <c r="AS41" i="3"/>
  <c r="AL546" i="3"/>
  <c r="AU546" i="3"/>
  <c r="AS546" i="3"/>
  <c r="AK97" i="3"/>
  <c r="AK60" i="3"/>
  <c r="Y260" i="3"/>
  <c r="V283" i="3"/>
  <c r="AH304" i="3"/>
  <c r="AK304" i="3" s="1"/>
  <c r="BB304" i="3"/>
  <c r="BC304" i="3" s="1"/>
  <c r="BD304" i="3" s="1"/>
  <c r="BE304" i="3" s="1"/>
  <c r="AC413" i="3"/>
  <c r="AB413" i="3"/>
  <c r="AA413" i="3"/>
  <c r="BB400" i="3"/>
  <c r="BC400" i="3" s="1"/>
  <c r="BD400" i="3" s="1"/>
  <c r="BE400" i="3" s="1"/>
  <c r="AH400" i="3"/>
  <c r="AK400" i="3" s="1"/>
  <c r="BB393" i="3"/>
  <c r="BC393" i="3"/>
  <c r="AH395" i="3"/>
  <c r="AK395" i="3" s="1"/>
  <c r="AH393" i="3"/>
  <c r="AK393" i="3" s="1"/>
  <c r="AH394" i="3"/>
  <c r="AK394" i="3" s="1"/>
  <c r="AH397" i="3"/>
  <c r="AK397" i="3" s="1"/>
  <c r="AH396" i="3"/>
  <c r="AK396" i="3" s="1"/>
  <c r="BB469" i="3"/>
  <c r="AH469" i="3"/>
  <c r="AK469" i="3" s="1"/>
  <c r="BC469" i="3"/>
  <c r="BD469" i="3" s="1"/>
  <c r="Y491" i="3"/>
  <c r="AS488" i="3"/>
  <c r="AL488" i="3"/>
  <c r="AU488" i="3"/>
  <c r="AU545" i="3"/>
  <c r="AS545" i="3"/>
  <c r="AL545" i="3"/>
  <c r="AR545" i="3" s="1"/>
  <c r="BC528" i="3"/>
  <c r="BD528" i="3" s="1"/>
  <c r="BE528" i="3" s="1"/>
  <c r="BB528" i="3"/>
  <c r="AH528" i="3"/>
  <c r="AK528" i="3" s="1"/>
  <c r="AK254" i="3"/>
  <c r="AU277" i="3"/>
  <c r="AS277" i="3"/>
  <c r="AL277" i="3"/>
  <c r="AH152" i="3"/>
  <c r="AK152" i="3" s="1"/>
  <c r="BB152" i="3"/>
  <c r="BC152" i="3" s="1"/>
  <c r="BD152" i="3" s="1"/>
  <c r="BE152" i="3" s="1"/>
  <c r="AL71" i="3"/>
  <c r="AS71" i="3"/>
  <c r="AU71" i="3"/>
  <c r="AD537" i="3"/>
  <c r="AE537" i="3" s="1"/>
  <c r="BD537" i="3"/>
  <c r="AH537" i="3"/>
  <c r="AK537" i="3" s="1"/>
  <c r="AW20" i="3"/>
  <c r="AW415" i="3"/>
  <c r="AK352" i="3"/>
  <c r="AC83" i="3"/>
  <c r="AB83" i="3"/>
  <c r="AA83" i="3"/>
  <c r="AC138" i="3"/>
  <c r="AB138" i="3"/>
  <c r="AA138" i="3"/>
  <c r="BE181" i="3"/>
  <c r="AH161" i="3"/>
  <c r="AK161" i="3" s="1"/>
  <c r="BB161" i="3"/>
  <c r="BC161" i="3" s="1"/>
  <c r="BD161" i="3" s="1"/>
  <c r="BD189" i="3"/>
  <c r="BE184" i="3" s="1"/>
  <c r="BD187" i="3"/>
  <c r="AB422" i="3"/>
  <c r="AA422" i="3"/>
  <c r="AC422" i="3"/>
  <c r="AC460" i="3"/>
  <c r="AA460" i="3"/>
  <c r="AB460" i="3" s="1"/>
  <c r="AU486" i="3"/>
  <c r="AS486" i="3"/>
  <c r="AL486" i="3"/>
  <c r="AL460" i="3"/>
  <c r="AR460" i="3" s="1"/>
  <c r="AU460" i="3"/>
  <c r="AS460" i="3"/>
  <c r="AU514" i="3"/>
  <c r="AS514" i="3"/>
  <c r="AL514" i="3"/>
  <c r="BH575" i="3"/>
  <c r="BH13" i="3" s="1"/>
  <c r="BD190" i="3"/>
  <c r="BB475" i="3"/>
  <c r="BC475" i="3" s="1"/>
  <c r="BD475" i="3" s="1"/>
  <c r="AH475" i="3"/>
  <c r="AK475" i="3" s="1"/>
  <c r="AU475" i="3"/>
  <c r="AS475" i="3"/>
  <c r="AL475" i="3"/>
  <c r="AR475" i="3" s="1"/>
  <c r="AU130" i="3"/>
  <c r="AS130" i="3"/>
  <c r="AL130" i="3"/>
  <c r="AU162" i="3"/>
  <c r="AS162" i="3"/>
  <c r="AL162" i="3"/>
  <c r="AU203" i="3"/>
  <c r="AS203" i="3"/>
  <c r="AL203" i="3"/>
  <c r="AR203" i="3" s="1"/>
  <c r="AU247" i="3"/>
  <c r="AS247" i="3"/>
  <c r="AL247" i="3"/>
  <c r="AR247" i="3" s="1"/>
  <c r="AU264" i="3"/>
  <c r="AS264" i="3"/>
  <c r="AL264" i="3"/>
  <c r="BE84" i="3"/>
  <c r="AC151" i="3"/>
  <c r="AA151" i="3"/>
  <c r="AB151" i="3" s="1"/>
  <c r="AH123" i="3"/>
  <c r="AK123" i="3" s="1"/>
  <c r="BD188" i="3"/>
  <c r="BE272" i="3"/>
  <c r="BB339" i="3"/>
  <c r="BC339" i="3" s="1"/>
  <c r="AH341" i="3"/>
  <c r="AK341" i="3" s="1"/>
  <c r="AH342" i="3"/>
  <c r="AK342" i="3" s="1"/>
  <c r="BC434" i="3"/>
  <c r="BB434" i="3"/>
  <c r="AH435" i="3"/>
  <c r="AK435" i="3" s="1"/>
  <c r="BC439" i="3"/>
  <c r="BD439" i="3" s="1"/>
  <c r="BE439" i="3" s="1"/>
  <c r="BB439" i="3"/>
  <c r="AH439" i="3"/>
  <c r="AK439" i="3" s="1"/>
  <c r="Y468" i="3"/>
  <c r="V468" i="3"/>
  <c r="AU328" i="3"/>
  <c r="AL328" i="3"/>
  <c r="AS328" i="3"/>
  <c r="AL529" i="3"/>
  <c r="AR529" i="3" s="1"/>
  <c r="AU529" i="3"/>
  <c r="AS529" i="3"/>
  <c r="AU204" i="3"/>
  <c r="AS204" i="3"/>
  <c r="AL204" i="3"/>
  <c r="AU295" i="3"/>
  <c r="AS295" i="3"/>
  <c r="AL295" i="3"/>
  <c r="BE213" i="3"/>
  <c r="BE183" i="3"/>
  <c r="AC296" i="3"/>
  <c r="AA296" i="3"/>
  <c r="AB296" i="3" s="1"/>
  <c r="BB420" i="3"/>
  <c r="AH420" i="3"/>
  <c r="AK420" i="3" s="1"/>
  <c r="BC420" i="3"/>
  <c r="BD420" i="3" s="1"/>
  <c r="BB503" i="3"/>
  <c r="BC503" i="3" s="1"/>
  <c r="BD503" i="3" s="1"/>
  <c r="AH503" i="3"/>
  <c r="AK503" i="3" s="1"/>
  <c r="AH520" i="3"/>
  <c r="AK520" i="3" s="1"/>
  <c r="AU92" i="3"/>
  <c r="AS92" i="3"/>
  <c r="AL92" i="3"/>
  <c r="AR92" i="3" s="1"/>
  <c r="AU90" i="3"/>
  <c r="AS90" i="3"/>
  <c r="AL90" i="3"/>
  <c r="AU414" i="3"/>
  <c r="AS414" i="3"/>
  <c r="AL414" i="3"/>
  <c r="AU37" i="3"/>
  <c r="AS37" i="3"/>
  <c r="AL37" i="3"/>
  <c r="BD76" i="3"/>
  <c r="BD193" i="3"/>
  <c r="BE185" i="3" s="1"/>
  <c r="BD192" i="3"/>
  <c r="AH157" i="3"/>
  <c r="AK157" i="3" s="1"/>
  <c r="BB157" i="3"/>
  <c r="BC157" i="3" s="1"/>
  <c r="BD157" i="3" s="1"/>
  <c r="AK279" i="3"/>
  <c r="AH301" i="3"/>
  <c r="AK301" i="3" s="1"/>
  <c r="BC301" i="3"/>
  <c r="BD301" i="3" s="1"/>
  <c r="BE301" i="3" s="1"/>
  <c r="BB301" i="3"/>
  <c r="AK320" i="3"/>
  <c r="AH323" i="3"/>
  <c r="AK323" i="3" s="1"/>
  <c r="AK356" i="3"/>
  <c r="AK371" i="3"/>
  <c r="AC532" i="3"/>
  <c r="AA532" i="3"/>
  <c r="AB532" i="3" s="1"/>
  <c r="AU465" i="3"/>
  <c r="AS465" i="3"/>
  <c r="AL465" i="3"/>
  <c r="AL43" i="3"/>
  <c r="AS43" i="3"/>
  <c r="AU43" i="3"/>
  <c r="AU213" i="3"/>
  <c r="AS213" i="3"/>
  <c r="AL213" i="3"/>
  <c r="AL542" i="3"/>
  <c r="AR542" i="3" s="1"/>
  <c r="AS542" i="3"/>
  <c r="AU542" i="3"/>
  <c r="AU110" i="3"/>
  <c r="AS110" i="3"/>
  <c r="AL110" i="3"/>
  <c r="AR110" i="3" s="1"/>
  <c r="BD48" i="3"/>
  <c r="BE41" i="3" s="1"/>
  <c r="BD47" i="3"/>
  <c r="BE40" i="3" s="1"/>
  <c r="BD46" i="3"/>
  <c r="BE39" i="3" s="1"/>
  <c r="BD50" i="3"/>
  <c r="AB109" i="3"/>
  <c r="AC109" i="3"/>
  <c r="AA109" i="3"/>
  <c r="AH234" i="3"/>
  <c r="AK234" i="3" s="1"/>
  <c r="BE264" i="3"/>
  <c r="AH335" i="3"/>
  <c r="AK335" i="3" s="1"/>
  <c r="BB335" i="3"/>
  <c r="BC335" i="3" s="1"/>
  <c r="BD335" i="3" s="1"/>
  <c r="AC343" i="3"/>
  <c r="AB343" i="3"/>
  <c r="AA343" i="3"/>
  <c r="AK486" i="3"/>
  <c r="AU207" i="3"/>
  <c r="AS207" i="3"/>
  <c r="AL207" i="3"/>
  <c r="AU155" i="3"/>
  <c r="AS155" i="3"/>
  <c r="AL155" i="3"/>
  <c r="BD119" i="3"/>
  <c r="BE115" i="3" s="1"/>
  <c r="AH138" i="3"/>
  <c r="AK138" i="3" s="1"/>
  <c r="BB297" i="3"/>
  <c r="AH297" i="3"/>
  <c r="AK297" i="3" s="1"/>
  <c r="BC297" i="3"/>
  <c r="BD297" i="3" s="1"/>
  <c r="BE297" i="3" s="1"/>
  <c r="AH275" i="3"/>
  <c r="AK275" i="3" s="1"/>
  <c r="BB275" i="3"/>
  <c r="BC275" i="3"/>
  <c r="BD275" i="3" s="1"/>
  <c r="BD430" i="3"/>
  <c r="BD429" i="3"/>
  <c r="BD428" i="3"/>
  <c r="AU530" i="3"/>
  <c r="AS530" i="3"/>
  <c r="AL530" i="3"/>
  <c r="AU574" i="3"/>
  <c r="AS574" i="3"/>
  <c r="AL574" i="3"/>
  <c r="AU294" i="3"/>
  <c r="AS294" i="3"/>
  <c r="AL294" i="3"/>
  <c r="AR294" i="3" s="1"/>
  <c r="AU66" i="3"/>
  <c r="AS66" i="3"/>
  <c r="AL66" i="3"/>
  <c r="AB51" i="3"/>
  <c r="AC51" i="3"/>
  <c r="AA51" i="3"/>
  <c r="AH19" i="3"/>
  <c r="AK19" i="3" s="1"/>
  <c r="BB19" i="3"/>
  <c r="BC19" i="3" s="1"/>
  <c r="BD19" i="3" s="1"/>
  <c r="BD269" i="3"/>
  <c r="BE266" i="3" s="1"/>
  <c r="BD267" i="3"/>
  <c r="BD268" i="3"/>
  <c r="AC392" i="3"/>
  <c r="AA392" i="3"/>
  <c r="AB392" i="3"/>
  <c r="BB491" i="3"/>
  <c r="BC491" i="3" s="1"/>
  <c r="AK574" i="3"/>
  <c r="AU19" i="3"/>
  <c r="AS19" i="3"/>
  <c r="AL19" i="3"/>
  <c r="AU369" i="3"/>
  <c r="AS369" i="3"/>
  <c r="AL369" i="3"/>
  <c r="AU202" i="3"/>
  <c r="AS202" i="3"/>
  <c r="AL202" i="3"/>
  <c r="AU324" i="3"/>
  <c r="AS324" i="3"/>
  <c r="AL324" i="3"/>
  <c r="AR324" i="3" s="1"/>
  <c r="AK100" i="3"/>
  <c r="AH236" i="3"/>
  <c r="AK236" i="3" s="1"/>
  <c r="AU485" i="3"/>
  <c r="AS485" i="3"/>
  <c r="AL485" i="3"/>
  <c r="BE139" i="3"/>
  <c r="AK151" i="3"/>
  <c r="AW344" i="3"/>
  <c r="BC214" i="3"/>
  <c r="BD214" i="3" s="1"/>
  <c r="BE214" i="3" s="1"/>
  <c r="BB214" i="3"/>
  <c r="AH214" i="3"/>
  <c r="AK214" i="3" s="1"/>
  <c r="BC326" i="3"/>
  <c r="BD326" i="3" s="1"/>
  <c r="BB326" i="3"/>
  <c r="AH326" i="3"/>
  <c r="AK326" i="3" s="1"/>
  <c r="AU196" i="3"/>
  <c r="AS196" i="3"/>
  <c r="AL196" i="3"/>
  <c r="AU382" i="3"/>
  <c r="AS382" i="3"/>
  <c r="AL382" i="3"/>
  <c r="BB143" i="3"/>
  <c r="BC143" i="3" s="1"/>
  <c r="BD143" i="3" s="1"/>
  <c r="BE143" i="3" s="1"/>
  <c r="AH143" i="3"/>
  <c r="AK143" i="3" s="1"/>
  <c r="AC222" i="3"/>
  <c r="AB222" i="3"/>
  <c r="AA222" i="3"/>
  <c r="BB403" i="3"/>
  <c r="BC403" i="3" s="1"/>
  <c r="BD403" i="3" s="1"/>
  <c r="AH403" i="3"/>
  <c r="AK403" i="3" s="1"/>
  <c r="AU303" i="3"/>
  <c r="AS303" i="3"/>
  <c r="AL303" i="3"/>
  <c r="AK80" i="3"/>
  <c r="BE52" i="3"/>
  <c r="BD233" i="3"/>
  <c r="BE221" i="3" s="1"/>
  <c r="AU439" i="3"/>
  <c r="AS439" i="3"/>
  <c r="AL439" i="3"/>
  <c r="AU349" i="3"/>
  <c r="AS349" i="3"/>
  <c r="AL349" i="3"/>
  <c r="AS327" i="3"/>
  <c r="AU327" i="3"/>
  <c r="AL327" i="3"/>
  <c r="AL224" i="3"/>
  <c r="AU224" i="3"/>
  <c r="AS224" i="3"/>
  <c r="AU470" i="3"/>
  <c r="AS470" i="3"/>
  <c r="AL470" i="3"/>
  <c r="AR470" i="3" s="1"/>
  <c r="AC125" i="3"/>
  <c r="AA125" i="3"/>
  <c r="AB125" i="3" s="1"/>
  <c r="AH440" i="3"/>
  <c r="AK440" i="3" s="1"/>
  <c r="BC440" i="3"/>
  <c r="BD440" i="3" s="1"/>
  <c r="BE440" i="3" s="1"/>
  <c r="BB440" i="3"/>
  <c r="AH407" i="3"/>
  <c r="AK407" i="3" s="1"/>
  <c r="AK509" i="3"/>
  <c r="AU125" i="3"/>
  <c r="AS125" i="3"/>
  <c r="AL125" i="3"/>
  <c r="AU348" i="3"/>
  <c r="AS348" i="3"/>
  <c r="AL348" i="3"/>
  <c r="AL469" i="3"/>
  <c r="AU469" i="3"/>
  <c r="AS469" i="3"/>
  <c r="AK147" i="3"/>
  <c r="AK193" i="3"/>
  <c r="BD144" i="3"/>
  <c r="BD145" i="3"/>
  <c r="BE140" i="3" s="1"/>
  <c r="BD147" i="3"/>
  <c r="AC239" i="3"/>
  <c r="AA239" i="3"/>
  <c r="AB239" i="3" s="1"/>
  <c r="BB438" i="3"/>
  <c r="BC438" i="3" s="1"/>
  <c r="BD438" i="3" s="1"/>
  <c r="BE438" i="3" s="1"/>
  <c r="AH438" i="3"/>
  <c r="AK438" i="3" s="1"/>
  <c r="AU167" i="3"/>
  <c r="AS167" i="3"/>
  <c r="AL167" i="3"/>
  <c r="AU404" i="3"/>
  <c r="AS404" i="3"/>
  <c r="AL404" i="3"/>
  <c r="AL462" i="3"/>
  <c r="AU462" i="3"/>
  <c r="AS462" i="3"/>
  <c r="AU403" i="3"/>
  <c r="AS403" i="3"/>
  <c r="AL403" i="3"/>
  <c r="AU157" i="3"/>
  <c r="AS157" i="3"/>
  <c r="AL157" i="3"/>
  <c r="AL296" i="3"/>
  <c r="AU296" i="3"/>
  <c r="AS296" i="3"/>
  <c r="AU501" i="3"/>
  <c r="AS501" i="3"/>
  <c r="AL501" i="3"/>
  <c r="AD25" i="3"/>
  <c r="AE25" i="3" s="1"/>
  <c r="BD25" i="3"/>
  <c r="BD234" i="3"/>
  <c r="AY165" i="3"/>
  <c r="BE165" i="3"/>
  <c r="AK256" i="3"/>
  <c r="BB422" i="3"/>
  <c r="BC422" i="3" s="1"/>
  <c r="BD422" i="3" s="1"/>
  <c r="BE422" i="3" s="1"/>
  <c r="AH422" i="3"/>
  <c r="AK422" i="3" s="1"/>
  <c r="AL421" i="3"/>
  <c r="AR421" i="3" s="1"/>
  <c r="AU421" i="3"/>
  <c r="AS421" i="3"/>
  <c r="AL115" i="3"/>
  <c r="AU115" i="3"/>
  <c r="AS115" i="3"/>
  <c r="AU241" i="3"/>
  <c r="AS241" i="3"/>
  <c r="AL241" i="3"/>
  <c r="AU86" i="3"/>
  <c r="AS86" i="3"/>
  <c r="AL86" i="3"/>
  <c r="AR86" i="3" s="1"/>
  <c r="AU401" i="3"/>
  <c r="AS401" i="3"/>
  <c r="AL401" i="3"/>
  <c r="AU222" i="3"/>
  <c r="AS222" i="3"/>
  <c r="AL222" i="3"/>
  <c r="BC133" i="3"/>
  <c r="BB133" i="3"/>
  <c r="AH137" i="3"/>
  <c r="AK137" i="3" s="1"/>
  <c r="AH134" i="3"/>
  <c r="AK134" i="3" s="1"/>
  <c r="AH135" i="3"/>
  <c r="AK135" i="3" s="1"/>
  <c r="AH136" i="3"/>
  <c r="AK136" i="3" s="1"/>
  <c r="AK203" i="3"/>
  <c r="BE241" i="3"/>
  <c r="AC279" i="3"/>
  <c r="AB279" i="3"/>
  <c r="AA279" i="3"/>
  <c r="AK306" i="3"/>
  <c r="AA445" i="3"/>
  <c r="AB445" i="3" s="1"/>
  <c r="AC445" i="3"/>
  <c r="AU464" i="3"/>
  <c r="AS464" i="3"/>
  <c r="AL464" i="3"/>
  <c r="AR464" i="3" s="1"/>
  <c r="AU388" i="3"/>
  <c r="AS388" i="3"/>
  <c r="AL388" i="3"/>
  <c r="AU126" i="3"/>
  <c r="AS126" i="3"/>
  <c r="AL126" i="3"/>
  <c r="AL473" i="3"/>
  <c r="AU473" i="3"/>
  <c r="AS473" i="3"/>
  <c r="AU89" i="3"/>
  <c r="AS89" i="3"/>
  <c r="AL89" i="3"/>
  <c r="AU459" i="3"/>
  <c r="AS459" i="3"/>
  <c r="AL459" i="3"/>
  <c r="P575" i="3"/>
  <c r="P13" i="3" s="1"/>
  <c r="Q2" i="3" s="1"/>
  <c r="AK47" i="3"/>
  <c r="Y108" i="3"/>
  <c r="AK125" i="3"/>
  <c r="AB300" i="3"/>
  <c r="AA300" i="3"/>
  <c r="AC300" i="3"/>
  <c r="AK310" i="3"/>
  <c r="BB390" i="3"/>
  <c r="BC390" i="3" s="1"/>
  <c r="AH391" i="3"/>
  <c r="AK391" i="3" s="1"/>
  <c r="AH390" i="3"/>
  <c r="AK390" i="3" s="1"/>
  <c r="AH519" i="3"/>
  <c r="AK519" i="3" s="1"/>
  <c r="AU422" i="3"/>
  <c r="AS422" i="3"/>
  <c r="AL422" i="3"/>
  <c r="AL452" i="3"/>
  <c r="AS452" i="3"/>
  <c r="AU452" i="3"/>
  <c r="AS544" i="3"/>
  <c r="AU544" i="3"/>
  <c r="AL544" i="3"/>
  <c r="AU522" i="3"/>
  <c r="AS522" i="3"/>
  <c r="AL522" i="3"/>
  <c r="AU449" i="3"/>
  <c r="AS449" i="3"/>
  <c r="AL449" i="3"/>
  <c r="AK73" i="3"/>
  <c r="AK357" i="3"/>
  <c r="AK355" i="3"/>
  <c r="AH285" i="3"/>
  <c r="AK285" i="3" s="1"/>
  <c r="AW492" i="3" l="1"/>
  <c r="AW464" i="3"/>
  <c r="AW521" i="3"/>
  <c r="AW421" i="3"/>
  <c r="AW472" i="3"/>
  <c r="AW203" i="3"/>
  <c r="AW41" i="3"/>
  <c r="BD341" i="3"/>
  <c r="BE337" i="3" s="1"/>
  <c r="BD342" i="3"/>
  <c r="BE338" i="3" s="1"/>
  <c r="BD339" i="3"/>
  <c r="BD340" i="3"/>
  <c r="AA541" i="3"/>
  <c r="AC541" i="3"/>
  <c r="AB541" i="3"/>
  <c r="BD198" i="3"/>
  <c r="BE195" i="3" s="1"/>
  <c r="BD200" i="3"/>
  <c r="BE197" i="3" s="1"/>
  <c r="BD199" i="3"/>
  <c r="BD506" i="3"/>
  <c r="BE500" i="3" s="1"/>
  <c r="BD507" i="3"/>
  <c r="BE501" i="3" s="1"/>
  <c r="BD508" i="3"/>
  <c r="BE502" i="3" s="1"/>
  <c r="BD509" i="3"/>
  <c r="BE503" i="3" s="1"/>
  <c r="BD285" i="3"/>
  <c r="BE274" i="3" s="1"/>
  <c r="BD284" i="3"/>
  <c r="BE335" i="3"/>
  <c r="BD259" i="3"/>
  <c r="BE252" i="3" s="1"/>
  <c r="BD258" i="3"/>
  <c r="BE247" i="3" s="1"/>
  <c r="BE273" i="3"/>
  <c r="BD390" i="3"/>
  <c r="BE383" i="3" s="1"/>
  <c r="BD391" i="3"/>
  <c r="BE386" i="3" s="1"/>
  <c r="BD518" i="3"/>
  <c r="BE515" i="3" s="1"/>
  <c r="BD517" i="3"/>
  <c r="BE514" i="3" s="1"/>
  <c r="BD519" i="3"/>
  <c r="BE516" i="3" s="1"/>
  <c r="BE223" i="3"/>
  <c r="BD210" i="3"/>
  <c r="BE207" i="3" s="1"/>
  <c r="BD208" i="3"/>
  <c r="BE205" i="3" s="1"/>
  <c r="BD209" i="3"/>
  <c r="BE389" i="3"/>
  <c r="BE545" i="3"/>
  <c r="BE336" i="3"/>
  <c r="AW69" i="3"/>
  <c r="AR69" i="3"/>
  <c r="AR500" i="3"/>
  <c r="AW500" i="3"/>
  <c r="AR469" i="3"/>
  <c r="AW469" i="3"/>
  <c r="BD236" i="3"/>
  <c r="BE224" i="3" s="1"/>
  <c r="AR207" i="3"/>
  <c r="AW207" i="3"/>
  <c r="AR43" i="3"/>
  <c r="AW43" i="3"/>
  <c r="AR129" i="3"/>
  <c r="AW129" i="3"/>
  <c r="BC263" i="3"/>
  <c r="BB263" i="3"/>
  <c r="AH261" i="3"/>
  <c r="AK261" i="3" s="1"/>
  <c r="AH262" i="3"/>
  <c r="AK262" i="3" s="1"/>
  <c r="AL184" i="3"/>
  <c r="AS184" i="3"/>
  <c r="AU184" i="3"/>
  <c r="AK189" i="3"/>
  <c r="AU406" i="3"/>
  <c r="AS406" i="3"/>
  <c r="AL406" i="3"/>
  <c r="AR293" i="3"/>
  <c r="AW293" i="3"/>
  <c r="AW113" i="3"/>
  <c r="AR113" i="3"/>
  <c r="AR275" i="3"/>
  <c r="AW275" i="3"/>
  <c r="AR385" i="3"/>
  <c r="AW385" i="3"/>
  <c r="AR91" i="3"/>
  <c r="AW91" i="3"/>
  <c r="AC573" i="3"/>
  <c r="AB573" i="3"/>
  <c r="AA573" i="3"/>
  <c r="AW386" i="3"/>
  <c r="AR386" i="3"/>
  <c r="AR272" i="3"/>
  <c r="AW272" i="3"/>
  <c r="AR221" i="3"/>
  <c r="AW221" i="3"/>
  <c r="AR450" i="3"/>
  <c r="AW450" i="3"/>
  <c r="AR543" i="3"/>
  <c r="AW543" i="3"/>
  <c r="AR420" i="3"/>
  <c r="AW420" i="3"/>
  <c r="AR142" i="3"/>
  <c r="AW142" i="3"/>
  <c r="AR337" i="3"/>
  <c r="AW337" i="3"/>
  <c r="BD456" i="3"/>
  <c r="BE451" i="3" s="1"/>
  <c r="BD454" i="3"/>
  <c r="BE449" i="3" s="1"/>
  <c r="BD455" i="3"/>
  <c r="BE450" i="3" s="1"/>
  <c r="BD457" i="3"/>
  <c r="BE452" i="3" s="1"/>
  <c r="AR195" i="3"/>
  <c r="AW195" i="3"/>
  <c r="AK208" i="3"/>
  <c r="AR88" i="3"/>
  <c r="AW88" i="3"/>
  <c r="AU127" i="3"/>
  <c r="AS127" i="3"/>
  <c r="AL127" i="3"/>
  <c r="BD238" i="3"/>
  <c r="BE226" i="3" s="1"/>
  <c r="AR422" i="3"/>
  <c r="AW422" i="3"/>
  <c r="AR295" i="3"/>
  <c r="AW295" i="3"/>
  <c r="AR162" i="3"/>
  <c r="AW162" i="3"/>
  <c r="BD393" i="3"/>
  <c r="BE382" i="3" s="1"/>
  <c r="BD397" i="3"/>
  <c r="BE388" i="3" s="1"/>
  <c r="BD396" i="3"/>
  <c r="BE387" i="3" s="1"/>
  <c r="BD394" i="3"/>
  <c r="BE384" i="3" s="1"/>
  <c r="BD395" i="3"/>
  <c r="BE385" i="3" s="1"/>
  <c r="BD398" i="3"/>
  <c r="AR296" i="3"/>
  <c r="AW296" i="3"/>
  <c r="AR349" i="3"/>
  <c r="AW349" i="3"/>
  <c r="AR485" i="3"/>
  <c r="AW485" i="3"/>
  <c r="AR544" i="3"/>
  <c r="AW544" i="3"/>
  <c r="AH25" i="3"/>
  <c r="AK25" i="3" s="1"/>
  <c r="AR157" i="3"/>
  <c r="AW157" i="3"/>
  <c r="AR462" i="3"/>
  <c r="AW462" i="3"/>
  <c r="AR348" i="3"/>
  <c r="AW348" i="3"/>
  <c r="BD237" i="3"/>
  <c r="BE225" i="3" s="1"/>
  <c r="AS416" i="3"/>
  <c r="AU416" i="3"/>
  <c r="AL416" i="3"/>
  <c r="AW202" i="3"/>
  <c r="AR202" i="3"/>
  <c r="AR465" i="3"/>
  <c r="AW465" i="3"/>
  <c r="AR328" i="3"/>
  <c r="AW328" i="3"/>
  <c r="AW475" i="3"/>
  <c r="AR71" i="3"/>
  <c r="AW71" i="3"/>
  <c r="AW197" i="3"/>
  <c r="AR546" i="3"/>
  <c r="AW546" i="3"/>
  <c r="AR400" i="3"/>
  <c r="AW400" i="3"/>
  <c r="AR165" i="3"/>
  <c r="AW165" i="3"/>
  <c r="AR57" i="3"/>
  <c r="AW57" i="3"/>
  <c r="BC108" i="3"/>
  <c r="BB108" i="3"/>
  <c r="AH106" i="3"/>
  <c r="AK106" i="3" s="1"/>
  <c r="AH107" i="3"/>
  <c r="AK107" i="3" s="1"/>
  <c r="AR383" i="3"/>
  <c r="AW383" i="3"/>
  <c r="AR117" i="3"/>
  <c r="AW117" i="3"/>
  <c r="AR87" i="3"/>
  <c r="AW87" i="3"/>
  <c r="AR116" i="3"/>
  <c r="AW116" i="3"/>
  <c r="AR453" i="3"/>
  <c r="AW453" i="3"/>
  <c r="AR493" i="3"/>
  <c r="AW493" i="3"/>
  <c r="AU65" i="3"/>
  <c r="AS65" i="3"/>
  <c r="AL65" i="3"/>
  <c r="AS17" i="3"/>
  <c r="AR109" i="3"/>
  <c r="AW109" i="3"/>
  <c r="AC17" i="3"/>
  <c r="AB17" i="3"/>
  <c r="AA17" i="3"/>
  <c r="AR139" i="3"/>
  <c r="AW139" i="3"/>
  <c r="AK429" i="3"/>
  <c r="AR368" i="3"/>
  <c r="AW368" i="3"/>
  <c r="AR338" i="3"/>
  <c r="AW338" i="3"/>
  <c r="AR438" i="3"/>
  <c r="AW438" i="3"/>
  <c r="AR42" i="3"/>
  <c r="AW42" i="3"/>
  <c r="AD573" i="3"/>
  <c r="AE573" i="3" s="1"/>
  <c r="BD573" i="3"/>
  <c r="AA152" i="3"/>
  <c r="AB152" i="3" s="1"/>
  <c r="AC152" i="3"/>
  <c r="AR301" i="3"/>
  <c r="AW301" i="3"/>
  <c r="AW371" i="3"/>
  <c r="AR371" i="3"/>
  <c r="AW166" i="3"/>
  <c r="AR166" i="3"/>
  <c r="AR561" i="3"/>
  <c r="AW561" i="3"/>
  <c r="AR265" i="3"/>
  <c r="AW265" i="3"/>
  <c r="AR216" i="3"/>
  <c r="AW216" i="3"/>
  <c r="AW304" i="3"/>
  <c r="AR304" i="3"/>
  <c r="AR223" i="3"/>
  <c r="AW223" i="3"/>
  <c r="AR248" i="3"/>
  <c r="AW248" i="3"/>
  <c r="AR387" i="3"/>
  <c r="AW387" i="3"/>
  <c r="AR298" i="3"/>
  <c r="AW298" i="3"/>
  <c r="AR186" i="3"/>
  <c r="AW186" i="3"/>
  <c r="AD565" i="3"/>
  <c r="AE565" i="3" s="1"/>
  <c r="BD565" i="3"/>
  <c r="BC334" i="3"/>
  <c r="BB334" i="3"/>
  <c r="AH329" i="3"/>
  <c r="AK329" i="3" s="1"/>
  <c r="AH333" i="3"/>
  <c r="AK333" i="3" s="1"/>
  <c r="AH332" i="3"/>
  <c r="AK332" i="3" s="1"/>
  <c r="AH330" i="3"/>
  <c r="AK330" i="3" s="1"/>
  <c r="AH331" i="3"/>
  <c r="AK331" i="3" s="1"/>
  <c r="AS549" i="3"/>
  <c r="AL549" i="3"/>
  <c r="AU549" i="3"/>
  <c r="AR388" i="3"/>
  <c r="AW388" i="3"/>
  <c r="AU249" i="3"/>
  <c r="AS249" i="3"/>
  <c r="AL249" i="3"/>
  <c r="AC111" i="3"/>
  <c r="AB111" i="3"/>
  <c r="AA111" i="3"/>
  <c r="AR414" i="3"/>
  <c r="AW414" i="3"/>
  <c r="AR204" i="3"/>
  <c r="AW204" i="3"/>
  <c r="BD435" i="3"/>
  <c r="BE421" i="3" s="1"/>
  <c r="BD434" i="3"/>
  <c r="BE415" i="3" s="1"/>
  <c r="AR130" i="3"/>
  <c r="AW130" i="3"/>
  <c r="AU367" i="3"/>
  <c r="AS367" i="3"/>
  <c r="AL367" i="3"/>
  <c r="AD283" i="3"/>
  <c r="AE283" i="3" s="1"/>
  <c r="BD283" i="3"/>
  <c r="AH283" i="3"/>
  <c r="AK283" i="3" s="1"/>
  <c r="BE70" i="3"/>
  <c r="AW505" i="3"/>
  <c r="BD121" i="3"/>
  <c r="BE110" i="3" s="1"/>
  <c r="BD122" i="3"/>
  <c r="BE116" i="3" s="1"/>
  <c r="BD123" i="3"/>
  <c r="AR562" i="3"/>
  <c r="AW562" i="3"/>
  <c r="AU70" i="3"/>
  <c r="AS70" i="3"/>
  <c r="AL70" i="3"/>
  <c r="AW294" i="3"/>
  <c r="AW226" i="3"/>
  <c r="AR226" i="3"/>
  <c r="AR169" i="3"/>
  <c r="AW169" i="3"/>
  <c r="BE196" i="3"/>
  <c r="AR181" i="3"/>
  <c r="AW181" i="3"/>
  <c r="AR402" i="3"/>
  <c r="AW402" i="3"/>
  <c r="AD484" i="3"/>
  <c r="AE484" i="3" s="1"/>
  <c r="BD484" i="3"/>
  <c r="BE250" i="3"/>
  <c r="AU140" i="3"/>
  <c r="AS140" i="3"/>
  <c r="AL140" i="3"/>
  <c r="AR346" i="3"/>
  <c r="AW346" i="3"/>
  <c r="AR212" i="3"/>
  <c r="AW212" i="3"/>
  <c r="AW548" i="3"/>
  <c r="AR548" i="3"/>
  <c r="AR418" i="3"/>
  <c r="AW418" i="3"/>
  <c r="AR560" i="3"/>
  <c r="AW560" i="3"/>
  <c r="AK412" i="3"/>
  <c r="AW92" i="3"/>
  <c r="AW182" i="3"/>
  <c r="AR182" i="3"/>
  <c r="AW419" i="3"/>
  <c r="AR419" i="3"/>
  <c r="AR206" i="3"/>
  <c r="AW206" i="3"/>
  <c r="AW487" i="3"/>
  <c r="AR487" i="3"/>
  <c r="AR28" i="3"/>
  <c r="AW28" i="3"/>
  <c r="AA565" i="3"/>
  <c r="AB565" i="3" s="1"/>
  <c r="AC565" i="3"/>
  <c r="AU215" i="3"/>
  <c r="AS215" i="3"/>
  <c r="AL215" i="3"/>
  <c r="V5" i="3"/>
  <c r="AR53" i="3"/>
  <c r="AW53" i="3"/>
  <c r="AA510" i="3"/>
  <c r="AC510" i="3"/>
  <c r="AB510" i="3"/>
  <c r="AR241" i="3"/>
  <c r="AW241" i="3"/>
  <c r="AR401" i="3"/>
  <c r="AW401" i="3"/>
  <c r="BB25" i="3"/>
  <c r="BC25" i="3" s="1"/>
  <c r="AH21" i="3"/>
  <c r="AK21" i="3" s="1"/>
  <c r="AH23" i="3"/>
  <c r="AK23" i="3" s="1"/>
  <c r="AH24" i="3"/>
  <c r="AK24" i="3" s="1"/>
  <c r="AH22" i="3"/>
  <c r="AK22" i="3" s="1"/>
  <c r="AR404" i="3"/>
  <c r="AW404" i="3"/>
  <c r="AR382" i="3"/>
  <c r="AW382" i="3"/>
  <c r="AW528" i="3"/>
  <c r="AR449" i="3"/>
  <c r="AW449" i="3"/>
  <c r="AR459" i="3"/>
  <c r="AW459" i="3"/>
  <c r="AR473" i="3"/>
  <c r="AW473" i="3"/>
  <c r="AR501" i="3"/>
  <c r="AW501" i="3"/>
  <c r="AR439" i="3"/>
  <c r="AW439" i="3"/>
  <c r="AU347" i="3"/>
  <c r="AS347" i="3"/>
  <c r="AL347" i="3"/>
  <c r="AR574" i="3"/>
  <c r="AW574" i="3"/>
  <c r="AR213" i="3"/>
  <c r="AW213" i="3"/>
  <c r="AD468" i="3"/>
  <c r="AE468" i="3" s="1"/>
  <c r="BD468" i="3"/>
  <c r="AL95" i="3"/>
  <c r="AU95" i="3"/>
  <c r="AS95" i="3"/>
  <c r="AU68" i="3"/>
  <c r="AS68" i="3"/>
  <c r="AL68" i="3"/>
  <c r="Y283" i="3"/>
  <c r="Z13" i="3" s="1"/>
  <c r="AW85" i="3"/>
  <c r="AR85" i="3"/>
  <c r="AD289" i="3"/>
  <c r="AE289" i="3" s="1"/>
  <c r="BD289" i="3"/>
  <c r="AW273" i="3"/>
  <c r="AW335" i="3"/>
  <c r="AR335" i="3"/>
  <c r="AW56" i="3"/>
  <c r="BC427" i="3"/>
  <c r="BB427" i="3"/>
  <c r="AH423" i="3"/>
  <c r="AK423" i="3" s="1"/>
  <c r="AH425" i="3"/>
  <c r="AK425" i="3" s="1"/>
  <c r="AH426" i="3"/>
  <c r="AK426" i="3" s="1"/>
  <c r="AH424" i="3"/>
  <c r="AK424" i="3" s="1"/>
  <c r="AR384" i="3"/>
  <c r="AW384" i="3"/>
  <c r="AW26" i="3"/>
  <c r="AR26" i="3"/>
  <c r="AR17" i="3"/>
  <c r="AW17" i="3"/>
  <c r="AR496" i="3"/>
  <c r="AW496" i="3"/>
  <c r="AW542" i="3"/>
  <c r="AR299" i="3"/>
  <c r="AW299" i="3"/>
  <c r="Y484" i="3"/>
  <c r="AK133" i="3"/>
  <c r="AR440" i="3"/>
  <c r="AW440" i="3"/>
  <c r="AR266" i="3"/>
  <c r="AW266" i="3"/>
  <c r="AW405" i="3"/>
  <c r="AR405" i="3"/>
  <c r="BD374" i="3"/>
  <c r="BE369" i="3" s="1"/>
  <c r="BD373" i="3"/>
  <c r="BE368" i="3" s="1"/>
  <c r="BD375" i="3"/>
  <c r="BE372" i="3" s="1"/>
  <c r="BC303" i="3"/>
  <c r="BD303" i="3" s="1"/>
  <c r="BE303" i="3" s="1"/>
  <c r="BB303" i="3"/>
  <c r="AH303" i="3"/>
  <c r="AK303" i="3" s="1"/>
  <c r="AR183" i="3"/>
  <c r="AW183" i="3"/>
  <c r="AR502" i="3"/>
  <c r="AW502" i="3"/>
  <c r="AR27" i="3"/>
  <c r="AW27" i="3"/>
  <c r="AW470" i="3"/>
  <c r="AU114" i="3"/>
  <c r="AS114" i="3"/>
  <c r="AL114" i="3"/>
  <c r="AA277" i="3"/>
  <c r="AB277" i="3" s="1"/>
  <c r="AC277" i="3"/>
  <c r="AC25" i="3"/>
  <c r="AA25" i="3"/>
  <c r="AB25" i="3" s="1"/>
  <c r="AR276" i="3"/>
  <c r="AW276" i="3"/>
  <c r="AK95" i="3"/>
  <c r="AR559" i="3"/>
  <c r="AW559" i="3"/>
  <c r="AD575" i="3"/>
  <c r="V13" i="3"/>
  <c r="AW222" i="3"/>
  <c r="AR222" i="3"/>
  <c r="BD490" i="3"/>
  <c r="BE488" i="3" s="1"/>
  <c r="BD489" i="3"/>
  <c r="BE487" i="3" s="1"/>
  <c r="AR72" i="3"/>
  <c r="AW72" i="3"/>
  <c r="AR39" i="3"/>
  <c r="AW39" i="3"/>
  <c r="AR474" i="3"/>
  <c r="AW474" i="3"/>
  <c r="AR141" i="3"/>
  <c r="AW141" i="3"/>
  <c r="AC108" i="3"/>
  <c r="AA108" i="3"/>
  <c r="AB108" i="3"/>
  <c r="AR126" i="3"/>
  <c r="AW126" i="3"/>
  <c r="AR403" i="3"/>
  <c r="AW403" i="3"/>
  <c r="AR125" i="3"/>
  <c r="AW125" i="3"/>
  <c r="AR224" i="3"/>
  <c r="AW224" i="3"/>
  <c r="AR369" i="3"/>
  <c r="AW369" i="3"/>
  <c r="AA468" i="3"/>
  <c r="AB468" i="3" s="1"/>
  <c r="AC468" i="3"/>
  <c r="AR486" i="3"/>
  <c r="AW486" i="3"/>
  <c r="AL279" i="3"/>
  <c r="AS279" i="3"/>
  <c r="AU279" i="3"/>
  <c r="BC537" i="3"/>
  <c r="BB537" i="3"/>
  <c r="AH536" i="3"/>
  <c r="AK536" i="3" s="1"/>
  <c r="AH535" i="3"/>
  <c r="AK535" i="3" s="1"/>
  <c r="AW488" i="3"/>
  <c r="AR488" i="3"/>
  <c r="AC260" i="3"/>
  <c r="AA260" i="3"/>
  <c r="AB260" i="3" s="1"/>
  <c r="BD552" i="3"/>
  <c r="BE544" i="3" s="1"/>
  <c r="BD550" i="3"/>
  <c r="BE542" i="3" s="1"/>
  <c r="BD551" i="3"/>
  <c r="BE543" i="3" s="1"/>
  <c r="BD555" i="3"/>
  <c r="BE547" i="3" s="1"/>
  <c r="BD554" i="3"/>
  <c r="BE546" i="3" s="1"/>
  <c r="BD557" i="3"/>
  <c r="BE549" i="3" s="1"/>
  <c r="BD553" i="3"/>
  <c r="BD556" i="3"/>
  <c r="BE548" i="3" s="1"/>
  <c r="AR168" i="3"/>
  <c r="AW168" i="3"/>
  <c r="AW370" i="3"/>
  <c r="AR370" i="3"/>
  <c r="AC95" i="3"/>
  <c r="AB95" i="3"/>
  <c r="AA95" i="3"/>
  <c r="AC289" i="3"/>
  <c r="AA289" i="3"/>
  <c r="AB289" i="3" s="1"/>
  <c r="AC366" i="3"/>
  <c r="AA366" i="3"/>
  <c r="AB366" i="3" s="1"/>
  <c r="AR152" i="3"/>
  <c r="AW152" i="3"/>
  <c r="AW247" i="3"/>
  <c r="AR94" i="3"/>
  <c r="AW94" i="3"/>
  <c r="BE206" i="3"/>
  <c r="AR350" i="3"/>
  <c r="AW350" i="3"/>
  <c r="AR372" i="3"/>
  <c r="AW372" i="3"/>
  <c r="AJ5" i="3"/>
  <c r="AR240" i="3"/>
  <c r="AW240" i="3"/>
  <c r="AR225" i="3"/>
  <c r="AW225" i="3"/>
  <c r="AD513" i="3"/>
  <c r="AE513" i="3" s="1"/>
  <c r="AH513" i="3"/>
  <c r="AK513" i="3" s="1"/>
  <c r="BD513" i="3"/>
  <c r="AR131" i="3"/>
  <c r="AW131" i="3"/>
  <c r="BE141" i="3"/>
  <c r="AR150" i="3"/>
  <c r="AW150" i="3"/>
  <c r="AW460" i="3"/>
  <c r="AR531" i="3"/>
  <c r="AW531" i="3"/>
  <c r="AW143" i="3"/>
  <c r="AR143" i="3"/>
  <c r="AK81" i="3"/>
  <c r="AW570" i="3"/>
  <c r="AR570" i="3"/>
  <c r="AR128" i="3"/>
  <c r="AW128" i="3"/>
  <c r="BD412" i="3"/>
  <c r="BE406" i="3" s="1"/>
  <c r="BD410" i="3"/>
  <c r="BE404" i="3" s="1"/>
  <c r="BD408" i="3"/>
  <c r="BE402" i="3" s="1"/>
  <c r="BD407" i="3"/>
  <c r="BE401" i="3" s="1"/>
  <c r="BD411" i="3"/>
  <c r="BE405" i="3" s="1"/>
  <c r="BD409" i="3"/>
  <c r="BE403" i="3" s="1"/>
  <c r="AW86" i="3"/>
  <c r="AR160" i="3"/>
  <c r="AW160" i="3"/>
  <c r="AW300" i="3"/>
  <c r="AR300" i="3"/>
  <c r="AR154" i="3"/>
  <c r="AW154" i="3"/>
  <c r="AK76" i="3"/>
  <c r="AW545" i="3"/>
  <c r="AU151" i="3"/>
  <c r="AS151" i="3"/>
  <c r="AL151" i="3"/>
  <c r="AR19" i="3"/>
  <c r="AW19" i="3"/>
  <c r="AS163" i="3"/>
  <c r="AL163" i="3"/>
  <c r="AU163" i="3"/>
  <c r="AD541" i="3"/>
  <c r="AE541" i="3" s="1"/>
  <c r="BD541" i="3"/>
  <c r="AH541" i="3"/>
  <c r="AK541" i="3" s="1"/>
  <c r="AR297" i="3"/>
  <c r="AW297" i="3"/>
  <c r="AR389" i="3"/>
  <c r="AW389" i="3"/>
  <c r="AR437" i="3"/>
  <c r="AW437" i="3"/>
  <c r="AR569" i="3"/>
  <c r="AW569" i="3"/>
  <c r="AR167" i="3"/>
  <c r="AW167" i="3"/>
  <c r="AR90" i="3"/>
  <c r="AW90" i="3"/>
  <c r="AW110" i="3"/>
  <c r="AW277" i="3"/>
  <c r="AR277" i="3"/>
  <c r="BE222" i="3"/>
  <c r="AC114" i="3"/>
  <c r="AA114" i="3"/>
  <c r="AB114" i="3" s="1"/>
  <c r="AU205" i="3"/>
  <c r="AS205" i="3"/>
  <c r="AL205" i="3"/>
  <c r="AW495" i="3"/>
  <c r="AR495" i="3"/>
  <c r="AR132" i="3"/>
  <c r="AW132" i="3"/>
  <c r="AW324" i="3"/>
  <c r="AU158" i="3"/>
  <c r="AS158" i="3"/>
  <c r="AL158" i="3"/>
  <c r="AR515" i="3"/>
  <c r="AW515" i="3"/>
  <c r="Y513" i="3"/>
  <c r="AR516" i="3"/>
  <c r="AW516" i="3"/>
  <c r="AK65" i="3"/>
  <c r="AU523" i="3"/>
  <c r="AS523" i="3"/>
  <c r="AL523" i="3"/>
  <c r="AR471" i="3"/>
  <c r="AW471" i="3"/>
  <c r="AR461" i="3"/>
  <c r="AW461" i="3"/>
  <c r="AR278" i="3"/>
  <c r="AW278" i="3"/>
  <c r="AD568" i="3"/>
  <c r="AE568" i="3" s="1"/>
  <c r="BD568" i="3"/>
  <c r="AH568" i="3"/>
  <c r="AK568" i="3" s="1"/>
  <c r="AR325" i="3"/>
  <c r="AW325" i="3"/>
  <c r="AR159" i="3"/>
  <c r="AW159" i="3"/>
  <c r="BC17" i="3"/>
  <c r="AW336" i="3"/>
  <c r="AR336" i="3"/>
  <c r="AR246" i="3"/>
  <c r="AW246" i="3"/>
  <c r="AU250" i="3"/>
  <c r="AS250" i="3"/>
  <c r="AL250" i="3"/>
  <c r="AU40" i="3"/>
  <c r="AS40" i="3"/>
  <c r="AL40" i="3"/>
  <c r="AW504" i="3"/>
  <c r="AR504" i="3"/>
  <c r="AR242" i="3"/>
  <c r="AW242" i="3"/>
  <c r="AR112" i="3"/>
  <c r="AW112" i="3"/>
  <c r="AR38" i="3"/>
  <c r="AW38" i="3"/>
  <c r="AW55" i="3"/>
  <c r="AR55" i="3"/>
  <c r="AR54" i="3"/>
  <c r="AW54" i="3"/>
  <c r="Y575" i="3"/>
  <c r="AR37" i="3"/>
  <c r="AW37" i="3"/>
  <c r="AR271" i="3"/>
  <c r="AW271" i="3"/>
  <c r="AR547" i="3"/>
  <c r="AW547" i="3"/>
  <c r="BD135" i="3"/>
  <c r="BE129" i="3" s="1"/>
  <c r="BD134" i="3"/>
  <c r="BE128" i="3" s="1"/>
  <c r="BD136" i="3"/>
  <c r="BE130" i="3" s="1"/>
  <c r="BD137" i="3"/>
  <c r="BE131" i="3" s="1"/>
  <c r="BD133" i="3"/>
  <c r="BE127" i="3" s="1"/>
  <c r="AW115" i="3"/>
  <c r="AR115" i="3"/>
  <c r="AR327" i="3"/>
  <c r="AW327" i="3"/>
  <c r="AR303" i="3"/>
  <c r="AW303" i="3"/>
  <c r="AR196" i="3"/>
  <c r="AW196" i="3"/>
  <c r="AU503" i="3"/>
  <c r="AS503" i="3"/>
  <c r="AL503" i="3"/>
  <c r="AR66" i="3"/>
  <c r="AW66" i="3"/>
  <c r="AR155" i="3"/>
  <c r="AW155" i="3"/>
  <c r="AR522" i="3"/>
  <c r="AW522" i="3"/>
  <c r="AR452" i="3"/>
  <c r="AW452" i="3"/>
  <c r="AR89" i="3"/>
  <c r="AW89" i="3"/>
  <c r="AR530" i="3"/>
  <c r="AW530" i="3"/>
  <c r="AR264" i="3"/>
  <c r="AW264" i="3"/>
  <c r="AR514" i="3"/>
  <c r="AW514" i="3"/>
  <c r="AU345" i="3"/>
  <c r="AS345" i="3"/>
  <c r="AL345" i="3"/>
  <c r="AU417" i="3"/>
  <c r="AS417" i="3"/>
  <c r="AL417" i="3"/>
  <c r="AA491" i="3"/>
  <c r="AB491" i="3" s="1"/>
  <c r="AC491" i="3"/>
  <c r="AH263" i="3"/>
  <c r="AK263" i="3" s="1"/>
  <c r="AW18" i="3"/>
  <c r="AR18" i="3"/>
  <c r="AY12" i="3"/>
  <c r="AR280" i="3"/>
  <c r="AW280" i="3"/>
  <c r="AH366" i="3"/>
  <c r="AK366" i="3" s="1"/>
  <c r="AU156" i="3"/>
  <c r="AS156" i="3"/>
  <c r="AL156" i="3"/>
  <c r="AW251" i="3"/>
  <c r="AR251" i="3"/>
  <c r="AW153" i="3"/>
  <c r="AR153" i="3"/>
  <c r="AW93" i="3"/>
  <c r="AR93" i="3"/>
  <c r="AR532" i="3"/>
  <c r="AW532" i="3"/>
  <c r="BB312" i="3"/>
  <c r="BC312" i="3" s="1"/>
  <c r="AW214" i="3"/>
  <c r="AR214" i="3"/>
  <c r="BE117" i="3"/>
  <c r="AL252" i="3"/>
  <c r="AU252" i="3"/>
  <c r="AS252" i="3"/>
  <c r="AR302" i="3"/>
  <c r="AW302" i="3"/>
  <c r="AR52" i="3"/>
  <c r="AW52" i="3"/>
  <c r="AR111" i="3"/>
  <c r="AW111" i="3"/>
  <c r="AR84" i="3"/>
  <c r="AW84" i="3"/>
  <c r="AK259" i="3"/>
  <c r="AR161" i="3"/>
  <c r="AW161" i="3"/>
  <c r="AR533" i="3"/>
  <c r="AW533" i="3"/>
  <c r="AW529" i="3"/>
  <c r="AR326" i="3"/>
  <c r="AW326" i="3"/>
  <c r="AW30" i="3"/>
  <c r="AR30" i="3"/>
  <c r="Y568" i="3"/>
  <c r="AR274" i="3"/>
  <c r="AW274" i="3"/>
  <c r="AR451" i="3"/>
  <c r="AW451" i="3"/>
  <c r="AR463" i="3"/>
  <c r="AW463" i="3"/>
  <c r="AK75" i="3"/>
  <c r="AK17" i="3"/>
  <c r="AH180" i="3"/>
  <c r="AK180" i="3" s="1"/>
  <c r="AR494" i="3"/>
  <c r="AW494" i="3"/>
  <c r="AR185" i="3"/>
  <c r="AW185" i="3"/>
  <c r="AK367" i="3"/>
  <c r="AS164" i="3"/>
  <c r="AL164" i="3"/>
  <c r="AU164" i="3"/>
  <c r="AU575" i="3" l="1"/>
  <c r="AU13" i="3" s="1"/>
  <c r="BD23" i="3"/>
  <c r="BE19" i="3" s="1"/>
  <c r="BD21" i="3"/>
  <c r="BD22" i="3"/>
  <c r="BD24" i="3"/>
  <c r="BE20" i="3" s="1"/>
  <c r="BC484" i="3"/>
  <c r="BB484" i="3"/>
  <c r="AH477" i="3"/>
  <c r="AK477" i="3" s="1"/>
  <c r="AH482" i="3"/>
  <c r="AK482" i="3" s="1"/>
  <c r="AH483" i="3"/>
  <c r="AK483" i="3" s="1"/>
  <c r="AH481" i="3"/>
  <c r="AK481" i="3" s="1"/>
  <c r="AH480" i="3"/>
  <c r="AK480" i="3" s="1"/>
  <c r="AH478" i="3"/>
  <c r="AK478" i="3" s="1"/>
  <c r="AH479" i="3"/>
  <c r="AK479" i="3" s="1"/>
  <c r="AC513" i="3"/>
  <c r="AA513" i="3"/>
  <c r="AB513" i="3" s="1"/>
  <c r="AR114" i="3"/>
  <c r="AW114" i="3"/>
  <c r="AH289" i="3"/>
  <c r="AK289" i="3" s="1"/>
  <c r="AH573" i="3"/>
  <c r="AK573" i="3" s="1"/>
  <c r="Z4" i="3"/>
  <c r="AR184" i="3"/>
  <c r="AW184" i="3"/>
  <c r="AR549" i="3"/>
  <c r="AW549" i="3"/>
  <c r="BD329" i="3"/>
  <c r="BE324" i="3" s="1"/>
  <c r="BD333" i="3"/>
  <c r="BE328" i="3" s="1"/>
  <c r="BD330" i="3"/>
  <c r="BE325" i="3" s="1"/>
  <c r="BD332" i="3"/>
  <c r="BE327" i="3" s="1"/>
  <c r="BD331" i="3"/>
  <c r="BE326" i="3" s="1"/>
  <c r="AR65" i="3"/>
  <c r="AW65" i="3"/>
  <c r="AR127" i="3"/>
  <c r="AW127" i="3"/>
  <c r="AR156" i="3"/>
  <c r="AW156" i="3"/>
  <c r="BD423" i="3"/>
  <c r="BE414" i="3" s="1"/>
  <c r="BD424" i="3"/>
  <c r="BE416" i="3" s="1"/>
  <c r="BD426" i="3"/>
  <c r="BE420" i="3" s="1"/>
  <c r="BD425" i="3"/>
  <c r="BE418" i="3" s="1"/>
  <c r="BB289" i="3"/>
  <c r="BC289" i="3" s="1"/>
  <c r="AH288" i="3"/>
  <c r="AK288" i="3" s="1"/>
  <c r="AH287" i="3"/>
  <c r="AK287" i="3" s="1"/>
  <c r="AR140" i="3"/>
  <c r="AW140" i="3"/>
  <c r="BB283" i="3"/>
  <c r="BC283" i="3" s="1"/>
  <c r="AH281" i="3"/>
  <c r="AK281" i="3" s="1"/>
  <c r="AH282" i="3"/>
  <c r="AK282" i="3" s="1"/>
  <c r="AW249" i="3"/>
  <c r="AR249" i="3"/>
  <c r="AH565" i="3"/>
  <c r="AK565" i="3" s="1"/>
  <c r="BB573" i="3"/>
  <c r="BC573" i="3" s="1"/>
  <c r="AH571" i="3"/>
  <c r="AK571" i="3" s="1"/>
  <c r="AH572" i="3"/>
  <c r="AK572" i="3" s="1"/>
  <c r="BD106" i="3"/>
  <c r="BE90" i="3" s="1"/>
  <c r="BD107" i="3"/>
  <c r="BE92" i="3" s="1"/>
  <c r="BD536" i="3"/>
  <c r="BE533" i="3" s="1"/>
  <c r="BD535" i="3"/>
  <c r="BE529" i="3" s="1"/>
  <c r="AR95" i="3"/>
  <c r="AW95" i="3"/>
  <c r="AR347" i="3"/>
  <c r="AW347" i="3"/>
  <c r="AR367" i="3"/>
  <c r="AW367" i="3"/>
  <c r="BC565" i="3"/>
  <c r="BB565" i="3"/>
  <c r="AH563" i="3"/>
  <c r="AK563" i="3" s="1"/>
  <c r="AH564" i="3"/>
  <c r="AK564" i="3" s="1"/>
  <c r="Y4" i="3"/>
  <c r="AR406" i="3"/>
  <c r="AW406" i="3"/>
  <c r="AR345" i="3"/>
  <c r="AW345" i="3"/>
  <c r="AE5" i="3"/>
  <c r="AR279" i="3"/>
  <c r="AW279" i="3"/>
  <c r="AR252" i="3"/>
  <c r="AW252" i="3"/>
  <c r="BC568" i="3"/>
  <c r="BB568" i="3"/>
  <c r="AH566" i="3"/>
  <c r="AK566" i="3" s="1"/>
  <c r="AH567" i="3"/>
  <c r="AK567" i="3" s="1"/>
  <c r="AR158" i="3"/>
  <c r="AW158" i="3"/>
  <c r="AR205" i="3"/>
  <c r="AW205" i="3"/>
  <c r="AR70" i="3"/>
  <c r="AW70" i="3"/>
  <c r="AR417" i="3"/>
  <c r="AW417" i="3"/>
  <c r="AR40" i="3"/>
  <c r="AW40" i="3"/>
  <c r="AR151" i="3"/>
  <c r="AW151" i="3"/>
  <c r="AR164" i="3"/>
  <c r="AW164" i="3"/>
  <c r="BC180" i="3"/>
  <c r="BB180" i="3"/>
  <c r="AH177" i="3"/>
  <c r="AK177" i="3" s="1"/>
  <c r="AH179" i="3"/>
  <c r="AK179" i="3" s="1"/>
  <c r="AH175" i="3"/>
  <c r="AK175" i="3" s="1"/>
  <c r="AH170" i="3"/>
  <c r="AK170" i="3" s="1"/>
  <c r="AH173" i="3"/>
  <c r="AK173" i="3" s="1"/>
  <c r="AH174" i="3"/>
  <c r="AK174" i="3" s="1"/>
  <c r="AH176" i="3"/>
  <c r="AK176" i="3" s="1"/>
  <c r="AH178" i="3"/>
  <c r="AK178" i="3" s="1"/>
  <c r="AH172" i="3"/>
  <c r="AK172" i="3" s="1"/>
  <c r="AH171" i="3"/>
  <c r="AK171" i="3" s="1"/>
  <c r="AC575" i="3"/>
  <c r="AC13" i="3" s="1"/>
  <c r="Y13" i="3"/>
  <c r="BD17" i="3"/>
  <c r="BE17" i="3" s="1"/>
  <c r="BB541" i="3"/>
  <c r="BC541" i="3" s="1"/>
  <c r="AH538" i="3"/>
  <c r="AK538" i="3" s="1"/>
  <c r="AH539" i="3"/>
  <c r="AK539" i="3" s="1"/>
  <c r="AH540" i="3"/>
  <c r="AK540" i="3" s="1"/>
  <c r="BB18" i="3"/>
  <c r="AH18" i="3"/>
  <c r="AF5" i="3"/>
  <c r="AE575" i="3"/>
  <c r="AD13" i="3"/>
  <c r="AC283" i="3"/>
  <c r="AC1" i="3" s="1"/>
  <c r="AB283" i="3"/>
  <c r="AA283" i="3"/>
  <c r="AH468" i="3"/>
  <c r="AK468" i="3" s="1"/>
  <c r="AD3" i="3"/>
  <c r="BD262" i="3"/>
  <c r="BE249" i="3" s="1"/>
  <c r="BD261" i="3"/>
  <c r="BE246" i="3" s="1"/>
  <c r="AA484" i="3"/>
  <c r="AC484" i="3"/>
  <c r="AB484" i="3"/>
  <c r="BB366" i="3"/>
  <c r="BC366" i="3" s="1"/>
  <c r="AH363" i="3"/>
  <c r="AK363" i="3" s="1"/>
  <c r="AH365" i="3"/>
  <c r="AK365" i="3" s="1"/>
  <c r="AH362" i="3"/>
  <c r="AK362" i="3" s="1"/>
  <c r="AH364" i="3"/>
  <c r="AK364" i="3" s="1"/>
  <c r="AH361" i="3"/>
  <c r="AK361" i="3" s="1"/>
  <c r="AH360" i="3"/>
  <c r="AK360" i="3" s="1"/>
  <c r="AH359" i="3"/>
  <c r="AK359" i="3" s="1"/>
  <c r="AR250" i="3"/>
  <c r="AW250" i="3"/>
  <c r="AR68" i="3"/>
  <c r="AW68" i="3"/>
  <c r="BC468" i="3"/>
  <c r="BB468" i="3"/>
  <c r="AH467" i="3"/>
  <c r="AK467" i="3" s="1"/>
  <c r="AH466" i="3"/>
  <c r="AK466" i="3" s="1"/>
  <c r="AR215" i="3"/>
  <c r="AW215" i="3"/>
  <c r="AD5" i="3"/>
  <c r="AC2" i="3"/>
  <c r="AS575" i="3"/>
  <c r="AS13" i="3" s="1"/>
  <c r="AR416" i="3"/>
  <c r="AW416" i="3"/>
  <c r="AL5" i="3"/>
  <c r="AR523" i="3"/>
  <c r="AW523" i="3"/>
  <c r="AC568" i="3"/>
  <c r="AA568" i="3"/>
  <c r="AA575" i="3" s="1"/>
  <c r="AA13" i="3" s="1"/>
  <c r="AW503" i="3"/>
  <c r="AR503" i="3"/>
  <c r="AR163" i="3"/>
  <c r="AW163" i="3"/>
  <c r="BB513" i="3"/>
  <c r="BC513" i="3" s="1"/>
  <c r="AH512" i="3"/>
  <c r="AK512" i="3" s="1"/>
  <c r="AH511" i="3"/>
  <c r="AK511" i="3" s="1"/>
  <c r="AD4" i="3"/>
  <c r="AH484" i="3"/>
  <c r="AK484" i="3" s="1"/>
  <c r="AM5" i="3"/>
  <c r="AW575" i="3" l="1"/>
  <c r="AW13" i="3" s="1"/>
  <c r="AR575" i="3"/>
  <c r="AR13" i="3" s="1"/>
  <c r="BD539" i="3"/>
  <c r="BE531" i="3" s="1"/>
  <c r="BD540" i="3"/>
  <c r="BE534" i="3" s="1"/>
  <c r="BD538" i="3"/>
  <c r="BE530" i="3" s="1"/>
  <c r="BD287" i="3"/>
  <c r="BE275" i="3" s="1"/>
  <c r="BD288" i="3"/>
  <c r="BE278" i="3" s="1"/>
  <c r="BD281" i="3"/>
  <c r="BE271" i="3" s="1"/>
  <c r="BD282" i="3"/>
  <c r="BE276" i="3" s="1"/>
  <c r="BD511" i="3"/>
  <c r="BE504" i="3" s="1"/>
  <c r="BD512" i="3"/>
  <c r="BE505" i="3" s="1"/>
  <c r="BD365" i="3"/>
  <c r="BE350" i="3" s="1"/>
  <c r="BD361" i="3"/>
  <c r="BE346" i="3" s="1"/>
  <c r="BD360" i="3"/>
  <c r="BE345" i="3" s="1"/>
  <c r="BD362" i="3"/>
  <c r="BE347" i="3" s="1"/>
  <c r="BD364" i="3"/>
  <c r="BE349" i="3" s="1"/>
  <c r="BD363" i="3"/>
  <c r="BE348" i="3" s="1"/>
  <c r="BD359" i="3"/>
  <c r="BE344" i="3" s="1"/>
  <c r="BD572" i="3"/>
  <c r="BE570" i="3" s="1"/>
  <c r="BD571" i="3"/>
  <c r="BE569" i="3" s="1"/>
  <c r="AB4" i="3"/>
  <c r="BD566" i="3"/>
  <c r="BE559" i="3" s="1"/>
  <c r="BD567" i="3"/>
  <c r="BE562" i="3" s="1"/>
  <c r="BD564" i="3"/>
  <c r="BE561" i="3" s="1"/>
  <c r="BD563" i="3"/>
  <c r="BE560" i="3" s="1"/>
  <c r="AA3" i="3"/>
  <c r="AB568" i="3"/>
  <c r="AB575" i="3" s="1"/>
  <c r="AB13" i="3" s="1"/>
  <c r="AA4" i="3"/>
  <c r="AE13" i="3"/>
  <c r="BD478" i="3"/>
  <c r="BE470" i="3" s="1"/>
  <c r="BD480" i="3"/>
  <c r="BE473" i="3" s="1"/>
  <c r="BD481" i="3"/>
  <c r="BE474" i="3" s="1"/>
  <c r="BD479" i="3"/>
  <c r="BE472" i="3" s="1"/>
  <c r="BD477" i="3"/>
  <c r="BE469" i="3" s="1"/>
  <c r="BD482" i="3"/>
  <c r="BE475" i="3" s="1"/>
  <c r="BD483" i="3"/>
  <c r="BE476" i="3" s="1"/>
  <c r="AA12" i="3"/>
  <c r="AC5" i="3"/>
  <c r="AK18" i="3"/>
  <c r="AH5" i="3"/>
  <c r="BD466" i="3"/>
  <c r="BE463" i="3" s="1"/>
  <c r="BD467" i="3"/>
  <c r="BE464" i="3" s="1"/>
  <c r="BB11" i="3"/>
  <c r="BB12" i="3"/>
  <c r="BD170" i="3"/>
  <c r="BE153" i="3" s="1"/>
  <c r="BD179" i="3"/>
  <c r="BE163" i="3" s="1"/>
  <c r="BD176" i="3"/>
  <c r="BE160" i="3" s="1"/>
  <c r="BD178" i="3"/>
  <c r="BE162" i="3" s="1"/>
  <c r="BD173" i="3"/>
  <c r="BE157" i="3" s="1"/>
  <c r="BD172" i="3"/>
  <c r="BE156" i="3" s="1"/>
  <c r="BD175" i="3"/>
  <c r="BE159" i="3" s="1"/>
  <c r="BD174" i="3"/>
  <c r="BE158" i="3" s="1"/>
  <c r="BD171" i="3"/>
  <c r="BE154" i="3" s="1"/>
  <c r="BD177" i="3"/>
  <c r="BE161" i="3" s="1"/>
  <c r="BC18" i="3"/>
  <c r="BB575" i="3" l="1"/>
  <c r="AF13" i="3"/>
  <c r="BD18" i="3"/>
  <c r="BE18" i="3" s="1"/>
  <c r="BD4" i="3"/>
  <c r="BD3" i="3"/>
  <c r="BC12" i="3"/>
  <c r="BF575" i="3" l="1"/>
  <c r="BF13" i="3" s="1"/>
  <c r="BE575" i="3"/>
  <c r="BE13" i="3" s="1"/>
  <c r="BC575" i="3"/>
  <c r="BC13" i="3" s="1"/>
  <c r="BB13" i="3"/>
  <c r="E60" i="2" l="1"/>
  <c r="E58" i="2"/>
  <c r="E2" i="7" l="1"/>
  <c r="E3" i="7"/>
  <c r="E4" i="7"/>
  <c r="E5" i="7"/>
  <c r="E6" i="7"/>
  <c r="E8" i="7"/>
  <c r="E9" i="7"/>
  <c r="E10" i="7"/>
  <c r="E11" i="7"/>
  <c r="E12" i="7"/>
  <c r="E13" i="7"/>
  <c r="E14" i="7"/>
  <c r="E15" i="7"/>
  <c r="E16" i="7"/>
  <c r="E17" i="7"/>
  <c r="E18" i="7"/>
  <c r="E19" i="7"/>
  <c r="E20" i="7"/>
  <c r="E21" i="7"/>
  <c r="E22" i="7"/>
  <c r="E23" i="7"/>
  <c r="E24" i="7"/>
  <c r="E25" i="7"/>
  <c r="E26" i="7"/>
  <c r="E27" i="7"/>
  <c r="E28" i="7"/>
  <c r="E29" i="7"/>
  <c r="H3" i="7" l="1"/>
  <c r="H4" i="7"/>
  <c r="H5" i="7"/>
  <c r="H6" i="7"/>
  <c r="H7" i="7"/>
  <c r="H8" i="7"/>
  <c r="H9" i="7"/>
  <c r="H10" i="7"/>
  <c r="H11" i="7"/>
  <c r="H12" i="7"/>
  <c r="H13" i="7"/>
  <c r="H14" i="7"/>
  <c r="H15" i="7"/>
  <c r="H16" i="7"/>
  <c r="H17" i="7"/>
  <c r="H18" i="7"/>
  <c r="H19" i="7"/>
  <c r="H20" i="7"/>
  <c r="H21" i="7"/>
  <c r="H22" i="7"/>
  <c r="H23" i="7"/>
  <c r="H24" i="7"/>
  <c r="H25" i="7"/>
  <c r="H26" i="7"/>
  <c r="H27" i="7"/>
  <c r="H28" i="7"/>
  <c r="H29" i="7"/>
  <c r="H2" i="7"/>
  <c r="H5" i="4" l="1"/>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4" i="4"/>
  <c r="F4" i="5" l="1"/>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L245" i="5"/>
  <c r="L246" i="5"/>
  <c r="L247" i="5"/>
  <c r="L248" i="5"/>
  <c r="L249" i="5"/>
  <c r="L250" i="5"/>
  <c r="L251" i="5"/>
  <c r="L252" i="5"/>
  <c r="L253" i="5"/>
  <c r="L254" i="5"/>
  <c r="L255" i="5"/>
  <c r="L256" i="5"/>
  <c r="L257" i="5"/>
  <c r="L258" i="5"/>
  <c r="L259" i="5"/>
  <c r="I245" i="5"/>
  <c r="I246" i="5"/>
  <c r="I247" i="5"/>
  <c r="I248" i="5"/>
  <c r="I249" i="5"/>
  <c r="I250" i="5"/>
  <c r="I251" i="5"/>
  <c r="I252" i="5"/>
  <c r="I253" i="5"/>
  <c r="I254" i="5"/>
  <c r="I255" i="5"/>
  <c r="I256" i="5"/>
  <c r="I257" i="5"/>
  <c r="I258" i="5"/>
  <c r="I259" i="5"/>
  <c r="L238" i="5"/>
  <c r="L239" i="5"/>
  <c r="L240" i="5"/>
  <c r="L241" i="5"/>
  <c r="L242" i="5"/>
  <c r="L243" i="5"/>
  <c r="L244" i="5"/>
  <c r="I238" i="5"/>
  <c r="I239" i="5"/>
  <c r="I240" i="5"/>
  <c r="I241" i="5"/>
  <c r="I242" i="5"/>
  <c r="I243" i="5"/>
  <c r="I244" i="5"/>
  <c r="L214" i="5"/>
  <c r="L215" i="5"/>
  <c r="L216" i="5"/>
  <c r="L217" i="5"/>
  <c r="L218" i="5"/>
  <c r="L219" i="5"/>
  <c r="L220" i="5"/>
  <c r="L221" i="5"/>
  <c r="L222" i="5"/>
  <c r="L223" i="5"/>
  <c r="I215" i="5"/>
  <c r="I216" i="5"/>
  <c r="I217" i="5"/>
  <c r="I218" i="5"/>
  <c r="I219" i="5"/>
  <c r="I220" i="5"/>
  <c r="I221" i="5"/>
  <c r="I222" i="5"/>
  <c r="I223" i="5"/>
  <c r="I224" i="5"/>
  <c r="I201" i="5"/>
  <c r="L201" i="5"/>
  <c r="I202" i="5"/>
  <c r="L202" i="5"/>
  <c r="I203" i="5"/>
  <c r="L203" i="5"/>
  <c r="I204" i="5"/>
  <c r="L204" i="5"/>
  <c r="I205" i="5"/>
  <c r="L205" i="5"/>
  <c r="I206" i="5"/>
  <c r="L206" i="5"/>
  <c r="I207" i="5"/>
  <c r="L207" i="5"/>
  <c r="I208" i="5"/>
  <c r="L208" i="5"/>
  <c r="I209" i="5"/>
  <c r="L209" i="5"/>
  <c r="I210" i="5"/>
  <c r="L210" i="5"/>
  <c r="I211" i="5"/>
  <c r="L211" i="5"/>
  <c r="I212" i="5"/>
  <c r="L212" i="5"/>
  <c r="I213" i="5"/>
  <c r="L213" i="5"/>
  <c r="I214" i="5"/>
  <c r="L188" i="5"/>
  <c r="L189" i="5"/>
  <c r="L190" i="5"/>
  <c r="L191" i="5"/>
  <c r="L192" i="5"/>
  <c r="I189" i="5"/>
  <c r="I190" i="5"/>
  <c r="I191" i="5"/>
  <c r="I192" i="5"/>
  <c r="I193" i="5"/>
  <c r="I194" i="5"/>
  <c r="I195" i="5"/>
  <c r="L177" i="5"/>
  <c r="I177" i="5"/>
  <c r="I167" i="5"/>
  <c r="I168" i="5"/>
  <c r="I169" i="5"/>
  <c r="I170" i="5"/>
  <c r="I171" i="5"/>
  <c r="I172" i="5"/>
  <c r="I173" i="5"/>
  <c r="I174" i="5"/>
  <c r="I175" i="5"/>
  <c r="I176" i="5"/>
  <c r="I178" i="5"/>
  <c r="I179" i="5"/>
  <c r="I180" i="5"/>
  <c r="I181" i="5"/>
  <c r="I182" i="5"/>
  <c r="I183" i="5"/>
  <c r="I184" i="5"/>
  <c r="I185" i="5"/>
  <c r="I186" i="5"/>
  <c r="I187" i="5"/>
  <c r="I188" i="5"/>
  <c r="I196" i="5"/>
  <c r="I197" i="5"/>
  <c r="I198" i="5"/>
  <c r="L167" i="5"/>
  <c r="L168" i="5"/>
  <c r="L169" i="5"/>
  <c r="L170" i="5"/>
  <c r="I137" i="5"/>
  <c r="L137"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99" i="5"/>
  <c r="I200" i="5"/>
  <c r="I225" i="5"/>
  <c r="I226" i="5"/>
  <c r="I228" i="5"/>
  <c r="I229" i="5"/>
  <c r="I230" i="5"/>
  <c r="I231" i="5"/>
  <c r="I232" i="5"/>
  <c r="I233" i="5"/>
  <c r="I234" i="5"/>
  <c r="I235" i="5"/>
  <c r="I236" i="5"/>
  <c r="I237"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 i="5"/>
  <c r="L136" i="5"/>
  <c r="L125" i="5"/>
  <c r="L126" i="5"/>
  <c r="L127" i="5"/>
  <c r="L128" i="5"/>
  <c r="L129" i="5"/>
  <c r="L130" i="5"/>
  <c r="L131" i="5"/>
  <c r="L132" i="5"/>
  <c r="L133" i="5"/>
  <c r="L134" i="5"/>
  <c r="L135" i="5"/>
  <c r="L138" i="5"/>
  <c r="L100" i="5"/>
  <c r="L101" i="5"/>
  <c r="L102" i="5"/>
  <c r="L103" i="5"/>
  <c r="L104" i="5"/>
  <c r="L105" i="5"/>
  <c r="L106" i="5"/>
  <c r="L107" i="5"/>
  <c r="L108" i="5"/>
  <c r="L109" i="5"/>
  <c r="F3" i="5"/>
  <c r="L79" i="5"/>
  <c r="L80" i="5"/>
  <c r="L81" i="5"/>
  <c r="L82" i="5"/>
  <c r="L83" i="5"/>
  <c r="L84" i="5"/>
  <c r="L85" i="5"/>
  <c r="L86" i="5"/>
  <c r="L87" i="5"/>
  <c r="L88" i="5"/>
  <c r="L89" i="5"/>
  <c r="L90" i="5"/>
  <c r="L78" i="5"/>
  <c r="L77" i="5"/>
  <c r="L76" i="5"/>
  <c r="L75" i="5"/>
  <c r="L74" i="5"/>
  <c r="L73" i="5"/>
  <c r="L72" i="5"/>
  <c r="L71" i="5"/>
  <c r="L70" i="5"/>
  <c r="L69" i="5"/>
  <c r="L68" i="5"/>
  <c r="L59" i="5"/>
  <c r="L54" i="5"/>
  <c r="L55" i="5"/>
  <c r="L56" i="5"/>
  <c r="L57" i="5"/>
  <c r="L58" i="5"/>
  <c r="L52" i="5"/>
  <c r="L53" i="5"/>
  <c r="L45" i="5"/>
  <c r="L46" i="5"/>
  <c r="L47" i="5"/>
  <c r="L48" i="5"/>
  <c r="L49" i="5"/>
  <c r="L50" i="5"/>
  <c r="L51" i="5"/>
  <c r="L44" i="5"/>
  <c r="L43" i="5"/>
  <c r="L39" i="5"/>
  <c r="L37" i="5"/>
  <c r="L36" i="5"/>
  <c r="L33" i="5"/>
  <c r="L32" i="5"/>
  <c r="L34" i="5"/>
  <c r="L25" i="5"/>
  <c r="E299" i="4" l="1"/>
  <c r="D299" i="4"/>
  <c r="C299" i="4"/>
  <c r="E305" i="4"/>
  <c r="D305" i="4"/>
  <c r="C305" i="4"/>
  <c r="E304" i="4"/>
  <c r="D304" i="4"/>
  <c r="C304" i="4"/>
  <c r="E303" i="4"/>
  <c r="D303" i="4"/>
  <c r="C303" i="4"/>
  <c r="E302" i="4"/>
  <c r="D302" i="4"/>
  <c r="C302" i="4"/>
  <c r="E293" i="4"/>
  <c r="D293" i="4"/>
  <c r="C293" i="4"/>
  <c r="E292" i="4"/>
  <c r="D292" i="4"/>
  <c r="C292" i="4"/>
  <c r="E290" i="4"/>
  <c r="D290" i="4"/>
  <c r="C290" i="4"/>
  <c r="E289" i="4"/>
  <c r="D289" i="4"/>
  <c r="C289" i="4"/>
  <c r="E297" i="4"/>
  <c r="D297" i="4"/>
  <c r="C297" i="4"/>
  <c r="E288" i="4"/>
  <c r="D288" i="4"/>
  <c r="C288" i="4"/>
  <c r="E291" i="4"/>
  <c r="D291" i="4"/>
  <c r="C291" i="4"/>
  <c r="E287" i="4"/>
  <c r="D287" i="4"/>
  <c r="C287" i="4"/>
  <c r="E286" i="4"/>
  <c r="D286" i="4"/>
  <c r="C286" i="4"/>
  <c r="E285" i="4"/>
  <c r="D285" i="4"/>
  <c r="C285" i="4"/>
  <c r="E284" i="4"/>
  <c r="D284" i="4"/>
  <c r="C284" i="4"/>
  <c r="E283" i="4"/>
  <c r="D283" i="4"/>
  <c r="C283" i="4"/>
  <c r="E282" i="4"/>
  <c r="D282" i="4"/>
  <c r="C282" i="4"/>
  <c r="E281" i="4"/>
  <c r="D281" i="4"/>
  <c r="C281" i="4"/>
  <c r="E280" i="4"/>
  <c r="D280" i="4"/>
  <c r="C280" i="4"/>
  <c r="E279" i="4"/>
  <c r="D279" i="4"/>
  <c r="C279" i="4"/>
  <c r="E278" i="4"/>
  <c r="D278" i="4"/>
  <c r="C278" i="4"/>
  <c r="E277" i="4"/>
  <c r="D277" i="4"/>
  <c r="C277" i="4"/>
  <c r="E276" i="4"/>
  <c r="D276" i="4"/>
  <c r="C276" i="4"/>
  <c r="E275" i="4"/>
  <c r="D275" i="4"/>
  <c r="C275" i="4"/>
  <c r="E274" i="4"/>
  <c r="D274" i="4"/>
  <c r="C274" i="4"/>
  <c r="E273" i="4"/>
  <c r="D273" i="4"/>
  <c r="C273" i="4"/>
  <c r="E272" i="4"/>
  <c r="D272" i="4"/>
  <c r="C272" i="4"/>
  <c r="E271" i="4"/>
  <c r="D271" i="4"/>
  <c r="C271" i="4"/>
  <c r="E270" i="4"/>
  <c r="D270" i="4"/>
  <c r="C270" i="4"/>
  <c r="E269" i="4"/>
  <c r="D269" i="4"/>
  <c r="C269" i="4"/>
  <c r="E268" i="4"/>
  <c r="D268" i="4"/>
  <c r="C268" i="4"/>
  <c r="E301" i="4"/>
  <c r="D301" i="4"/>
  <c r="C301" i="4"/>
  <c r="E298" i="4"/>
  <c r="D298" i="4"/>
  <c r="C298" i="4"/>
  <c r="E267" i="4"/>
  <c r="D267" i="4"/>
  <c r="C267" i="4"/>
  <c r="E296" i="4"/>
  <c r="D296" i="4"/>
  <c r="C296" i="4"/>
  <c r="E266" i="4"/>
  <c r="D266" i="4"/>
  <c r="C266" i="4"/>
  <c r="E265" i="4"/>
  <c r="D265" i="4"/>
  <c r="C265" i="4"/>
  <c r="E264" i="4"/>
  <c r="D264" i="4"/>
  <c r="C264" i="4"/>
  <c r="E294" i="4"/>
  <c r="D294" i="4"/>
  <c r="C294" i="4"/>
  <c r="E263" i="4"/>
  <c r="D263" i="4"/>
  <c r="C263" i="4"/>
  <c r="E295" i="4"/>
  <c r="D295" i="4"/>
  <c r="C295" i="4"/>
  <c r="E300" i="4"/>
  <c r="D300" i="4"/>
  <c r="C300" i="4"/>
  <c r="L62" i="5" l="1"/>
  <c r="L97" i="5"/>
  <c r="L237" i="5"/>
  <c r="A12" i="2" l="1"/>
  <c r="A13" i="2" s="1"/>
  <c r="A15" i="2" s="1"/>
  <c r="A16" i="2" s="1"/>
  <c r="A19" i="2" l="1"/>
  <c r="A21" i="2" s="1"/>
  <c r="A22" i="2" s="1"/>
  <c r="A23" i="2" s="1"/>
  <c r="A25" i="2" s="1"/>
  <c r="A27" i="2" s="1"/>
  <c r="A28" i="2" s="1"/>
  <c r="A30" i="2" s="1"/>
  <c r="A31" i="2" s="1"/>
  <c r="A33" i="2" s="1"/>
  <c r="A35" i="2" s="1"/>
  <c r="A42" i="2" s="1"/>
  <c r="A43" i="2" s="1"/>
  <c r="A51" i="2" s="1"/>
  <c r="A53" i="2" s="1"/>
  <c r="A54" i="2" s="1"/>
  <c r="A56" i="2" s="1"/>
  <c r="A57" i="2" s="1"/>
  <c r="A61" i="2" s="1"/>
  <c r="A18" i="2"/>
  <c r="I4" i="2"/>
  <c r="L151" i="5" l="1"/>
  <c r="L31" i="5"/>
  <c r="L165" i="5"/>
  <c r="L64" i="5"/>
  <c r="L176" i="5"/>
  <c r="L18" i="5"/>
  <c r="L40" i="5"/>
  <c r="L162" i="5"/>
  <c r="L196" i="5"/>
  <c r="L23" i="5"/>
  <c r="L146" i="5"/>
  <c r="L234" i="5"/>
  <c r="L110" i="5"/>
  <c r="L183" i="5"/>
  <c r="L182" i="5"/>
  <c r="L11" i="5"/>
  <c r="L155" i="5"/>
  <c r="L181" i="5"/>
  <c r="L233" i="5"/>
  <c r="L10" i="5"/>
  <c r="L145" i="5"/>
  <c r="L187" i="5"/>
  <c r="L117" i="5"/>
  <c r="L154" i="5"/>
  <c r="L93" i="5"/>
  <c r="L175" i="5"/>
  <c r="L6" i="5"/>
  <c r="L166" i="5"/>
  <c r="L153" i="5"/>
  <c r="L17" i="5"/>
  <c r="L63" i="5"/>
  <c r="L30" i="5"/>
  <c r="L16" i="5"/>
  <c r="L99" i="5"/>
  <c r="L98" i="5"/>
  <c r="L42" i="5"/>
  <c r="L195" i="5"/>
  <c r="L15" i="5"/>
  <c r="L124" i="5"/>
  <c r="L200" i="5"/>
  <c r="L29" i="5"/>
  <c r="L174" i="5"/>
  <c r="L38" i="5"/>
  <c r="L41" i="5"/>
  <c r="L9" i="5"/>
  <c r="L22" i="5"/>
  <c r="L161" i="5"/>
  <c r="L27" i="5"/>
  <c r="L144" i="5"/>
  <c r="L143" i="5"/>
  <c r="L5" i="5"/>
  <c r="L186" i="5"/>
  <c r="L115" i="5"/>
  <c r="L231" i="5"/>
  <c r="L142" i="5"/>
  <c r="L180" i="5"/>
  <c r="L4" i="5"/>
  <c r="L150" i="5"/>
  <c r="L14" i="5"/>
  <c r="L230" i="5"/>
  <c r="L141" i="5"/>
  <c r="L35" i="5"/>
  <c r="L173" i="5"/>
  <c r="L140" i="5"/>
  <c r="L185" i="5"/>
  <c r="L160" i="5"/>
  <c r="L24" i="5"/>
  <c r="L139" i="5"/>
  <c r="L61" i="5"/>
  <c r="L92" i="5"/>
  <c r="L164" i="5"/>
  <c r="L199" i="5"/>
  <c r="L163" i="5"/>
  <c r="L194" i="5"/>
  <c r="L172" i="5"/>
  <c r="L159" i="5"/>
  <c r="L91" i="5"/>
  <c r="L8" i="5"/>
  <c r="L179" i="5"/>
  <c r="L232" i="5"/>
  <c r="L21" i="5"/>
  <c r="L236" i="5"/>
  <c r="L235" i="5"/>
  <c r="L149" i="5"/>
  <c r="L178" i="5"/>
  <c r="L198" i="5"/>
  <c r="L13" i="5"/>
  <c r="L116" i="5"/>
  <c r="L152" i="5"/>
  <c r="L229" i="5"/>
  <c r="L60" i="5"/>
  <c r="L228" i="5"/>
  <c r="L20" i="5"/>
  <c r="L148" i="5"/>
  <c r="L158" i="5"/>
  <c r="L184" i="5"/>
  <c r="L123" i="5"/>
  <c r="L3" i="5"/>
  <c r="L12" i="5"/>
  <c r="L197" i="5"/>
  <c r="L171" i="5"/>
  <c r="L122" i="5"/>
  <c r="L114" i="5"/>
  <c r="L147" i="5"/>
  <c r="L19" i="5"/>
  <c r="L26" i="5"/>
  <c r="L157" i="5"/>
  <c r="L225" i="5"/>
  <c r="L224" i="5"/>
  <c r="L193" i="5"/>
  <c r="L226" i="5"/>
  <c r="L156" i="5"/>
  <c r="L7" i="5"/>
  <c r="C2" i="5"/>
  <c r="D2" i="5" s="1"/>
  <c r="E2" i="5" s="1"/>
  <c r="G2" i="5" s="1"/>
  <c r="H2" i="5" s="1"/>
  <c r="J2" i="5" s="1"/>
  <c r="K2" i="5" s="1"/>
  <c r="G1" i="4" l="1"/>
  <c r="N3" i="4"/>
  <c r="F1" i="4"/>
  <c r="E1" i="4"/>
  <c r="B4" i="2" s="1"/>
  <c r="D1" i="4"/>
  <c r="E59" i="2" l="1"/>
  <c r="CE1" i="2"/>
  <c r="E9" i="2"/>
  <c r="CF3" i="2" l="1"/>
  <c r="I9" i="2" s="1"/>
  <c r="CF2" i="2"/>
  <c r="G9" i="2" s="1"/>
  <c r="E37" i="2"/>
  <c r="E36" i="2"/>
  <c r="E45" i="2"/>
  <c r="E44" i="2"/>
  <c r="B43" i="2"/>
  <c r="CH3" i="2"/>
  <c r="CH2" i="2"/>
  <c r="CE3" i="2"/>
  <c r="CG3" i="2" s="1"/>
  <c r="CE2" i="2"/>
  <c r="CG2" i="2" s="1"/>
  <c r="G51" i="2" s="1"/>
  <c r="CG1" i="2"/>
  <c r="E43" i="2" l="1"/>
  <c r="E47" i="2" s="1"/>
  <c r="E51" i="2"/>
  <c r="E35" i="2"/>
  <c r="E38" i="2" s="1"/>
  <c r="G25" i="2"/>
  <c r="G16" i="2"/>
  <c r="I51" i="2"/>
  <c r="I25" i="2"/>
  <c r="I16" i="2"/>
  <c r="E25" i="2"/>
  <c r="E16" i="2"/>
  <c r="E15" i="2"/>
  <c r="E13" i="2"/>
  <c r="E12" i="2"/>
  <c r="E33" i="2"/>
  <c r="E11" i="2"/>
  <c r="E31" i="2"/>
  <c r="E30" i="2"/>
  <c r="E61" i="2"/>
  <c r="E28" i="2"/>
  <c r="E57" i="2"/>
  <c r="E56" i="2"/>
  <c r="E54" i="2"/>
  <c r="G56" i="2"/>
  <c r="G31" i="2"/>
  <c r="G57" i="2"/>
  <c r="G30" i="2"/>
  <c r="I30" i="2"/>
  <c r="I56" i="2"/>
  <c r="I57" i="2"/>
  <c r="I31" i="2"/>
  <c r="I54" i="2"/>
  <c r="I13" i="2"/>
  <c r="I15" i="2"/>
  <c r="I28" i="2"/>
  <c r="I12" i="2"/>
  <c r="I11" i="2"/>
  <c r="G54" i="2"/>
  <c r="G13" i="2"/>
  <c r="G28" i="2"/>
  <c r="G12" i="2"/>
  <c r="G11" i="2"/>
  <c r="G15" i="2"/>
  <c r="G53" i="2" l="1"/>
  <c r="G27" i="2"/>
  <c r="E27" i="2"/>
  <c r="E53" i="2"/>
  <c r="I27" i="2"/>
  <c r="I53" i="2"/>
</calcChain>
</file>

<file path=xl/sharedStrings.xml><?xml version="1.0" encoding="utf-8"?>
<sst xmlns="http://schemas.openxmlformats.org/spreadsheetml/2006/main" count="7598" uniqueCount="1664">
  <si>
    <t>Tax</t>
  </si>
  <si>
    <t xml:space="preserve">EqPup in reporting districts </t>
  </si>
  <si>
    <t>EqPup for Prelim Budgets</t>
  </si>
  <si>
    <t>F 8112</t>
  </si>
  <si>
    <t>Districts</t>
  </si>
  <si>
    <t>last updated</t>
  </si>
  <si>
    <t xml:space="preserve"> ||</t>
  </si>
  <si>
    <t>|</t>
  </si>
  <si>
    <t xml:space="preserve">reported EdSpnd / EqPup </t>
  </si>
  <si>
    <t>Est initial ES/EqPup before CD HH aid</t>
  </si>
  <si>
    <t>SpEd &lt;= 20 EP</t>
  </si>
  <si>
    <t>Exclusion Switch</t>
  </si>
  <si>
    <t xml:space="preserve">Inflation </t>
  </si>
  <si>
    <t>Exempt</t>
  </si>
  <si>
    <t>Excess penalty</t>
  </si>
  <si>
    <t>at 100%</t>
  </si>
  <si>
    <t>Tax rates</t>
  </si>
  <si>
    <t xml:space="preserve"> = missing</t>
  </si>
  <si>
    <t>Est ES/EqPup</t>
  </si>
  <si>
    <t>1=prelim 0=final</t>
  </si>
  <si>
    <t>H TR &gt; NR TR</t>
  </si>
  <si>
    <t>checked</t>
  </si>
  <si>
    <t>Property yield =</t>
  </si>
  <si>
    <t>&lt;-- District data</t>
  </si>
  <si>
    <t>Town data --&gt;</t>
  </si>
  <si>
    <t>Rate Check delta---&gt;</t>
  </si>
  <si>
    <t>± 0.0001</t>
  </si>
  <si>
    <t>Income yield =</t>
  </si>
  <si>
    <t>Excess Spending provision</t>
  </si>
  <si>
    <t>to DOE</t>
  </si>
  <si>
    <t>Calc</t>
  </si>
  <si>
    <t>Cap Costs</t>
  </si>
  <si>
    <t>Rev assoc.</t>
  </si>
  <si>
    <t>FY2017</t>
  </si>
  <si>
    <t>AE</t>
  </si>
  <si>
    <t>AF</t>
  </si>
  <si>
    <t>AG</t>
  </si>
  <si>
    <t>AH</t>
  </si>
  <si>
    <t>AI</t>
  </si>
  <si>
    <t>Official Tax Rates from PV&amp;R</t>
  </si>
  <si>
    <t>Excl from</t>
  </si>
  <si>
    <t>with excl</t>
  </si>
  <si>
    <t>Act 144</t>
  </si>
  <si>
    <t>Initial</t>
  </si>
  <si>
    <t>of</t>
  </si>
  <si>
    <t>Ed Spnd</t>
  </si>
  <si>
    <t>Education</t>
  </si>
  <si>
    <t>PV&amp;R</t>
  </si>
  <si>
    <t>Factor for</t>
  </si>
  <si>
    <t>Income</t>
  </si>
  <si>
    <t>Total</t>
  </si>
  <si>
    <t>Offsetting</t>
  </si>
  <si>
    <t>Act 68 Calc</t>
  </si>
  <si>
    <t>Cap costs</t>
  </si>
  <si>
    <t>Taxes</t>
  </si>
  <si>
    <t>NET</t>
  </si>
  <si>
    <t>Technical</t>
  </si>
  <si>
    <t>Capital Debt</t>
  </si>
  <si>
    <t>Exclusions</t>
  </si>
  <si>
    <t>LESS</t>
  </si>
  <si>
    <t>Amount</t>
  </si>
  <si>
    <t>TOTAL</t>
  </si>
  <si>
    <t>Spending</t>
  </si>
  <si>
    <t>Ed Spending</t>
  </si>
  <si>
    <t>Property</t>
  </si>
  <si>
    <t>Equalized</t>
  </si>
  <si>
    <t>ETR</t>
  </si>
  <si>
    <t>District</t>
  </si>
  <si>
    <t>Prorated</t>
  </si>
  <si>
    <t>Town</t>
  </si>
  <si>
    <t>CLA</t>
  </si>
  <si>
    <t>Home</t>
  </si>
  <si>
    <t>NonRes</t>
  </si>
  <si>
    <t>CLA's</t>
  </si>
  <si>
    <t>EGL</t>
  </si>
  <si>
    <t>Actual</t>
  </si>
  <si>
    <t>Sensitivity</t>
  </si>
  <si>
    <t>Missing</t>
  </si>
  <si>
    <t>Expenditures</t>
  </si>
  <si>
    <t>Revenues</t>
  </si>
  <si>
    <t>(sec. 43 of Act 144,</t>
  </si>
  <si>
    <t>Raised</t>
  </si>
  <si>
    <t>EqPup</t>
  </si>
  <si>
    <t>Center</t>
  </si>
  <si>
    <t>for Tech</t>
  </si>
  <si>
    <t>Hold-harm</t>
  </si>
  <si>
    <t>Ed Spnding</t>
  </si>
  <si>
    <t>Per</t>
  </si>
  <si>
    <t>per EqPup</t>
  </si>
  <si>
    <t>Adjusted for</t>
  </si>
  <si>
    <t>Homestead</t>
  </si>
  <si>
    <t>with</t>
  </si>
  <si>
    <t>for DOE</t>
  </si>
  <si>
    <t>Rates</t>
  </si>
  <si>
    <t>from</t>
  </si>
  <si>
    <t>Status</t>
  </si>
  <si>
    <t>Residential</t>
  </si>
  <si>
    <t>Percentage</t>
  </si>
  <si>
    <t>Pro-Rated</t>
  </si>
  <si>
    <t>Data</t>
  </si>
  <si>
    <t>amended by</t>
  </si>
  <si>
    <t>Locally</t>
  </si>
  <si>
    <t>to Use</t>
  </si>
  <si>
    <t>Lcl &amp; Mem</t>
  </si>
  <si>
    <t>FTE</t>
  </si>
  <si>
    <t>FTEs</t>
  </si>
  <si>
    <t>Aid</t>
  </si>
  <si>
    <t>Aggregated</t>
  </si>
  <si>
    <t>OVER</t>
  </si>
  <si>
    <t>Excess</t>
  </si>
  <si>
    <t>plus Excess</t>
  </si>
  <si>
    <t>Tax Rates</t>
  </si>
  <si>
    <t>Incentives</t>
  </si>
  <si>
    <t>Ratios</t>
  </si>
  <si>
    <t>for</t>
  </si>
  <si>
    <t>based on</t>
  </si>
  <si>
    <t>(blank is</t>
  </si>
  <si>
    <t>Non-Res</t>
  </si>
  <si>
    <t>Check</t>
  </si>
  <si>
    <t>Tax Rate</t>
  </si>
  <si>
    <t>Tax rate</t>
  </si>
  <si>
    <t xml:space="preserve">Town </t>
  </si>
  <si>
    <t>Incentive</t>
  </si>
  <si>
    <t>sec. 1 of Act 150,</t>
  </si>
  <si>
    <t>(144 prop tax)</t>
  </si>
  <si>
    <t>as of</t>
  </si>
  <si>
    <t>Threshold</t>
  </si>
  <si>
    <t>Adjustment</t>
  </si>
  <si>
    <t>base rate of</t>
  </si>
  <si>
    <t>DOE</t>
  </si>
  <si>
    <t>no change)</t>
  </si>
  <si>
    <t>School District</t>
  </si>
  <si>
    <t>Level</t>
  </si>
  <si>
    <t>2002 Leg session)</t>
  </si>
  <si>
    <t>per FTE</t>
  </si>
  <si>
    <t>no +/- 5%</t>
  </si>
  <si>
    <t>with +/- 5%</t>
  </si>
  <si>
    <t>calcs</t>
  </si>
  <si>
    <t>GovID</t>
  </si>
  <si>
    <t>LEAID</t>
  </si>
  <si>
    <t>DstID</t>
  </si>
  <si>
    <t>TORO</t>
  </si>
  <si>
    <t>County</t>
  </si>
  <si>
    <t>S.U.</t>
  </si>
  <si>
    <t>T031</t>
  </si>
  <si>
    <t>Bristol</t>
  </si>
  <si>
    <t>T031T031</t>
  </si>
  <si>
    <t>Addison</t>
  </si>
  <si>
    <t>T112</t>
  </si>
  <si>
    <t>Lincoln</t>
  </si>
  <si>
    <t>T112T112</t>
  </si>
  <si>
    <t>T127</t>
  </si>
  <si>
    <t>Monkton</t>
  </si>
  <si>
    <t>T127T127</t>
  </si>
  <si>
    <t>T138</t>
  </si>
  <si>
    <t>New Haven</t>
  </si>
  <si>
    <t>T138T138</t>
  </si>
  <si>
    <t>T196</t>
  </si>
  <si>
    <t>Starksboro</t>
  </si>
  <si>
    <t>T196T196</t>
  </si>
  <si>
    <t>U028</t>
  </si>
  <si>
    <t>Mt Abraham UHSD #28</t>
  </si>
  <si>
    <t>Mt. Abraham UHSD</t>
  </si>
  <si>
    <t>T001</t>
  </si>
  <si>
    <t>T001T001</t>
  </si>
  <si>
    <t>T076</t>
  </si>
  <si>
    <t>Ferrisburgh</t>
  </si>
  <si>
    <t>T076T076</t>
  </si>
  <si>
    <t>T149</t>
  </si>
  <si>
    <t>Panton</t>
  </si>
  <si>
    <t>T149T149</t>
  </si>
  <si>
    <t>T213</t>
  </si>
  <si>
    <t>Vergennes</t>
  </si>
  <si>
    <t>T213T213</t>
  </si>
  <si>
    <t>T220</t>
  </si>
  <si>
    <t>Waltham</t>
  </si>
  <si>
    <t>T220T220</t>
  </si>
  <si>
    <t>T029</t>
  </si>
  <si>
    <t>Bridport</t>
  </si>
  <si>
    <t>T029T029</t>
  </si>
  <si>
    <t>T053</t>
  </si>
  <si>
    <t>Cornwall</t>
  </si>
  <si>
    <t>T053T053</t>
  </si>
  <si>
    <t>T123</t>
  </si>
  <si>
    <t>Middlebury ID</t>
  </si>
  <si>
    <t>T123T123</t>
  </si>
  <si>
    <t>T167</t>
  </si>
  <si>
    <t>Ripton</t>
  </si>
  <si>
    <t>T167T167</t>
  </si>
  <si>
    <t>T180</t>
  </si>
  <si>
    <t>Salisbury</t>
  </si>
  <si>
    <t>T180T180</t>
  </si>
  <si>
    <t>T189</t>
  </si>
  <si>
    <t>Shoreham</t>
  </si>
  <si>
    <t>T189T189</t>
  </si>
  <si>
    <t>T239</t>
  </si>
  <si>
    <t>Weybridge</t>
  </si>
  <si>
    <t>T239T239</t>
  </si>
  <si>
    <t>T017</t>
  </si>
  <si>
    <t>Benson</t>
  </si>
  <si>
    <t>T017T017</t>
  </si>
  <si>
    <t>Rutland</t>
  </si>
  <si>
    <t>T042</t>
  </si>
  <si>
    <t>Castleton</t>
  </si>
  <si>
    <t>T042T042</t>
  </si>
  <si>
    <t>T073</t>
  </si>
  <si>
    <t>Fair Haven</t>
  </si>
  <si>
    <t>T073T073</t>
  </si>
  <si>
    <t>T098</t>
  </si>
  <si>
    <t>Hubbardton</t>
  </si>
  <si>
    <t>T098T098</t>
  </si>
  <si>
    <t>T148</t>
  </si>
  <si>
    <t>Orwell</t>
  </si>
  <si>
    <t>T148T148</t>
  </si>
  <si>
    <t>T233</t>
  </si>
  <si>
    <t>West Haven</t>
  </si>
  <si>
    <t>T233T233</t>
  </si>
  <si>
    <t>U016</t>
  </si>
  <si>
    <t>Fair Haven UHSD</t>
  </si>
  <si>
    <t>U042</t>
  </si>
  <si>
    <t>Castleton-Hubbardton UESD</t>
  </si>
  <si>
    <t>T015</t>
  </si>
  <si>
    <t>Bennington ID</t>
  </si>
  <si>
    <t>T015T015</t>
  </si>
  <si>
    <t>Bennington</t>
  </si>
  <si>
    <t>T141</t>
  </si>
  <si>
    <t>North Bennington ID</t>
  </si>
  <si>
    <t>T141T141</t>
  </si>
  <si>
    <t>T159</t>
  </si>
  <si>
    <t>Pownal</t>
  </si>
  <si>
    <t>T159T159</t>
  </si>
  <si>
    <t>T183</t>
  </si>
  <si>
    <t>Shaftsbury</t>
  </si>
  <si>
    <t>T183T183</t>
  </si>
  <si>
    <t>T252</t>
  </si>
  <si>
    <t>Woodford</t>
  </si>
  <si>
    <t>T252T252</t>
  </si>
  <si>
    <t>T259</t>
  </si>
  <si>
    <t>Glastenbury</t>
  </si>
  <si>
    <t>T259T259</t>
  </si>
  <si>
    <t>U014</t>
  </si>
  <si>
    <t>Mt. Anthony UHSD #14</t>
  </si>
  <si>
    <t>U014T015</t>
  </si>
  <si>
    <t>U014T141</t>
  </si>
  <si>
    <t>U014T159</t>
  </si>
  <si>
    <t>U014T183</t>
  </si>
  <si>
    <t>U014T252</t>
  </si>
  <si>
    <t>Mt. Anthony UHSD</t>
  </si>
  <si>
    <t>U014U014</t>
  </si>
  <si>
    <t>T056</t>
  </si>
  <si>
    <t>Danby</t>
  </si>
  <si>
    <t>T056T056</t>
  </si>
  <si>
    <t>T059</t>
  </si>
  <si>
    <t>Dorset</t>
  </si>
  <si>
    <t>T059T059</t>
  </si>
  <si>
    <t>T109</t>
  </si>
  <si>
    <t>Landgrove</t>
  </si>
  <si>
    <t>T109T109</t>
  </si>
  <si>
    <t>T113</t>
  </si>
  <si>
    <t>Londonderry</t>
  </si>
  <si>
    <t>T113T113</t>
  </si>
  <si>
    <t>Windham</t>
  </si>
  <si>
    <t>T119</t>
  </si>
  <si>
    <t>Manchester</t>
  </si>
  <si>
    <t>T119T119</t>
  </si>
  <si>
    <t>T134</t>
  </si>
  <si>
    <t>Mt. Tabor</t>
  </si>
  <si>
    <t>T134T134</t>
  </si>
  <si>
    <t>T150</t>
  </si>
  <si>
    <t>Pawlet</t>
  </si>
  <si>
    <t>T150T150</t>
  </si>
  <si>
    <t>T152</t>
  </si>
  <si>
    <t>Peru</t>
  </si>
  <si>
    <t>T152T152</t>
  </si>
  <si>
    <t>T172</t>
  </si>
  <si>
    <t>Rupert</t>
  </si>
  <si>
    <t>T172T172</t>
  </si>
  <si>
    <t>T202</t>
  </si>
  <si>
    <t>Sunderland</t>
  </si>
  <si>
    <t>T202T202</t>
  </si>
  <si>
    <t>T236</t>
  </si>
  <si>
    <t>Weston</t>
  </si>
  <si>
    <t>T236T236</t>
  </si>
  <si>
    <t>Windsor</t>
  </si>
  <si>
    <t>T248</t>
  </si>
  <si>
    <t>Winhall</t>
  </si>
  <si>
    <t>T248T248</t>
  </si>
  <si>
    <t>U023</t>
  </si>
  <si>
    <t>Currier Memorial UESD</t>
  </si>
  <si>
    <t>U047</t>
  </si>
  <si>
    <t>U301</t>
  </si>
  <si>
    <t>Mountain Towns RED</t>
  </si>
  <si>
    <t>T050</t>
  </si>
  <si>
    <t>Colchester</t>
  </si>
  <si>
    <t>T050T050</t>
  </si>
  <si>
    <t>Chittenden</t>
  </si>
  <si>
    <t>T036</t>
  </si>
  <si>
    <t>Burke</t>
  </si>
  <si>
    <t>T036T036</t>
  </si>
  <si>
    <t>Caledonia</t>
  </si>
  <si>
    <t>T064</t>
  </si>
  <si>
    <t>East Haven</t>
  </si>
  <si>
    <t>T064T064</t>
  </si>
  <si>
    <t>Essex</t>
  </si>
  <si>
    <t>T117</t>
  </si>
  <si>
    <t>Lyndon</t>
  </si>
  <si>
    <t>T117T117</t>
  </si>
  <si>
    <t>T135</t>
  </si>
  <si>
    <t>Newark</t>
  </si>
  <si>
    <t>T135T135</t>
  </si>
  <si>
    <t>T185</t>
  </si>
  <si>
    <t>Sheffield</t>
  </si>
  <si>
    <t>T185T185</t>
  </si>
  <si>
    <t>T203</t>
  </si>
  <si>
    <t>Sutton</t>
  </si>
  <si>
    <t>T203T203</t>
  </si>
  <si>
    <t>T240</t>
  </si>
  <si>
    <t>Wheelock</t>
  </si>
  <si>
    <t>T240T240</t>
  </si>
  <si>
    <t>U037</t>
  </si>
  <si>
    <t>Millers Run UESD</t>
  </si>
  <si>
    <t>T010</t>
  </si>
  <si>
    <t>Barnet</t>
  </si>
  <si>
    <t>T010T010</t>
  </si>
  <si>
    <t>T057</t>
  </si>
  <si>
    <t>Danville</t>
  </si>
  <si>
    <t>T057T057</t>
  </si>
  <si>
    <t>T151</t>
  </si>
  <si>
    <t>Peacham</t>
  </si>
  <si>
    <t>T151T151</t>
  </si>
  <si>
    <t>T218</t>
  </si>
  <si>
    <t>Walden</t>
  </si>
  <si>
    <t>T218T218</t>
  </si>
  <si>
    <t>T126</t>
  </si>
  <si>
    <t>Milton</t>
  </si>
  <si>
    <t>T126T126</t>
  </si>
  <si>
    <t>T179</t>
  </si>
  <si>
    <t>St. Johnsbury</t>
  </si>
  <si>
    <t>T179T179</t>
  </si>
  <si>
    <t>T022</t>
  </si>
  <si>
    <t>Bolton</t>
  </si>
  <si>
    <t>T022T022</t>
  </si>
  <si>
    <t>T099</t>
  </si>
  <si>
    <t>Huntington</t>
  </si>
  <si>
    <t>T099T099</t>
  </si>
  <si>
    <t>T106</t>
  </si>
  <si>
    <t>Jericho</t>
  </si>
  <si>
    <t>T106T106</t>
  </si>
  <si>
    <t>T166</t>
  </si>
  <si>
    <t>Richmond</t>
  </si>
  <si>
    <t>T166T166</t>
  </si>
  <si>
    <t>T212</t>
  </si>
  <si>
    <t>Underhill Town</t>
  </si>
  <si>
    <t>T212T212</t>
  </si>
  <si>
    <t>T255</t>
  </si>
  <si>
    <t>Buel's Gore</t>
  </si>
  <si>
    <t>T255T255</t>
  </si>
  <si>
    <t>U401A</t>
  </si>
  <si>
    <t>Mt. Mansfield Modified USD</t>
  </si>
  <si>
    <t>U401B</t>
  </si>
  <si>
    <t>T069</t>
  </si>
  <si>
    <t>Essex Junction ID</t>
  </si>
  <si>
    <t>T069T069</t>
  </si>
  <si>
    <t>T232</t>
  </si>
  <si>
    <t>Westford</t>
  </si>
  <si>
    <t>T232T232</t>
  </si>
  <si>
    <t>T045</t>
  </si>
  <si>
    <t>Charlotte</t>
  </si>
  <si>
    <t>T045T045</t>
  </si>
  <si>
    <t>T096</t>
  </si>
  <si>
    <t>Hinesburg</t>
  </si>
  <si>
    <t>T096T096</t>
  </si>
  <si>
    <t>T178</t>
  </si>
  <si>
    <t>St. George</t>
  </si>
  <si>
    <t>T178T178</t>
  </si>
  <si>
    <t>T186</t>
  </si>
  <si>
    <t>Shelburne</t>
  </si>
  <si>
    <t>T186T186</t>
  </si>
  <si>
    <t>T244</t>
  </si>
  <si>
    <t>Williston</t>
  </si>
  <si>
    <t>T244T244</t>
  </si>
  <si>
    <t>T037</t>
  </si>
  <si>
    <t>Burlington</t>
  </si>
  <si>
    <t>T037T037</t>
  </si>
  <si>
    <t>T191</t>
  </si>
  <si>
    <t>South Burlington</t>
  </si>
  <si>
    <t>T191T191</t>
  </si>
  <si>
    <t>T249</t>
  </si>
  <si>
    <t>Winooski ID</t>
  </si>
  <si>
    <t>T249T249</t>
  </si>
  <si>
    <t>T051</t>
  </si>
  <si>
    <t>Concord</t>
  </si>
  <si>
    <t>T051T051</t>
  </si>
  <si>
    <t>T083</t>
  </si>
  <si>
    <t>Granby</t>
  </si>
  <si>
    <t>T083T083</t>
  </si>
  <si>
    <t>T088</t>
  </si>
  <si>
    <t>Guildhall</t>
  </si>
  <si>
    <t>T088T088</t>
  </si>
  <si>
    <t>T108</t>
  </si>
  <si>
    <t>Kirby</t>
  </si>
  <si>
    <t>T108T108</t>
  </si>
  <si>
    <t>T116</t>
  </si>
  <si>
    <t>Lunenburg</t>
  </si>
  <si>
    <t>T116T116</t>
  </si>
  <si>
    <t>T118</t>
  </si>
  <si>
    <t>Maidstone</t>
  </si>
  <si>
    <t>T118T118</t>
  </si>
  <si>
    <t>T216</t>
  </si>
  <si>
    <t>Victory</t>
  </si>
  <si>
    <t>T216T216</t>
  </si>
  <si>
    <t>T225</t>
  </si>
  <si>
    <t>Waterford</t>
  </si>
  <si>
    <t>T225T225</t>
  </si>
  <si>
    <t>T021</t>
  </si>
  <si>
    <t>Bloomfield</t>
  </si>
  <si>
    <t>T021T021</t>
  </si>
  <si>
    <t>T035</t>
  </si>
  <si>
    <t>Brunswick</t>
  </si>
  <si>
    <t>T035T035</t>
  </si>
  <si>
    <t>T041</t>
  </si>
  <si>
    <t>Canaan</t>
  </si>
  <si>
    <t>T041T041</t>
  </si>
  <si>
    <t>T111</t>
  </si>
  <si>
    <t>Lemington</t>
  </si>
  <si>
    <t>T111T111</t>
  </si>
  <si>
    <t>T144</t>
  </si>
  <si>
    <t>Norton</t>
  </si>
  <si>
    <t>T144T144</t>
  </si>
  <si>
    <t>T256</t>
  </si>
  <si>
    <t>Averill</t>
  </si>
  <si>
    <t>T256T256</t>
  </si>
  <si>
    <t>T257</t>
  </si>
  <si>
    <t>Avery's Gore</t>
  </si>
  <si>
    <t>T257T257</t>
  </si>
  <si>
    <t>T260</t>
  </si>
  <si>
    <t>Lewis</t>
  </si>
  <si>
    <t>T260T260</t>
  </si>
  <si>
    <t>T262</t>
  </si>
  <si>
    <t>Warner's Grant</t>
  </si>
  <si>
    <t>T262T262</t>
  </si>
  <si>
    <t>T263</t>
  </si>
  <si>
    <t>Warren's Gore</t>
  </si>
  <si>
    <t>T263T263</t>
  </si>
  <si>
    <t>T007</t>
  </si>
  <si>
    <t>Bakersfield</t>
  </si>
  <si>
    <t>T007T007</t>
  </si>
  <si>
    <t>Franklin</t>
  </si>
  <si>
    <t>T018</t>
  </si>
  <si>
    <t>Berkshire</t>
  </si>
  <si>
    <t>T018T018</t>
  </si>
  <si>
    <t>T068</t>
  </si>
  <si>
    <t>Enosburgh</t>
  </si>
  <si>
    <t>T068T068</t>
  </si>
  <si>
    <t>T128</t>
  </si>
  <si>
    <t>Montgomery</t>
  </si>
  <si>
    <t>T128T128</t>
  </si>
  <si>
    <t>T165</t>
  </si>
  <si>
    <t>Richford</t>
  </si>
  <si>
    <t>T165T165</t>
  </si>
  <si>
    <t>T078</t>
  </si>
  <si>
    <t>T078T078</t>
  </si>
  <si>
    <t>T095</t>
  </si>
  <si>
    <t>Highgate</t>
  </si>
  <si>
    <t>T095T095</t>
  </si>
  <si>
    <t>T187</t>
  </si>
  <si>
    <t>Sheldon</t>
  </si>
  <si>
    <t>T187T187</t>
  </si>
  <si>
    <t>T204</t>
  </si>
  <si>
    <t>Swanton</t>
  </si>
  <si>
    <t>T204T204</t>
  </si>
  <si>
    <t>U007</t>
  </si>
  <si>
    <t>Missisquoi Valley UHSD</t>
  </si>
  <si>
    <t>T071</t>
  </si>
  <si>
    <t>Fairfax</t>
  </si>
  <si>
    <t>T071T071</t>
  </si>
  <si>
    <t>T077</t>
  </si>
  <si>
    <t>Fletcher</t>
  </si>
  <si>
    <t>T077T077</t>
  </si>
  <si>
    <t>T079</t>
  </si>
  <si>
    <t>Georgia</t>
  </si>
  <si>
    <t>T079T079</t>
  </si>
  <si>
    <t>T072</t>
  </si>
  <si>
    <t>Fairfield</t>
  </si>
  <si>
    <t>T072T072</t>
  </si>
  <si>
    <t>T176</t>
  </si>
  <si>
    <t>St. Albans City</t>
  </si>
  <si>
    <t>T176T176</t>
  </si>
  <si>
    <t>T177</t>
  </si>
  <si>
    <t>St. Albans Town</t>
  </si>
  <si>
    <t>T177T177</t>
  </si>
  <si>
    <t>T003</t>
  </si>
  <si>
    <t>Alburgh</t>
  </si>
  <si>
    <t>T003T003</t>
  </si>
  <si>
    <t>Grand Isle</t>
  </si>
  <si>
    <t>T084</t>
  </si>
  <si>
    <t>T084T084</t>
  </si>
  <si>
    <t>T103</t>
  </si>
  <si>
    <t>Isle La Motte</t>
  </si>
  <si>
    <t>T103T103</t>
  </si>
  <si>
    <t>T143</t>
  </si>
  <si>
    <t>North Hero</t>
  </si>
  <si>
    <t>T143T143</t>
  </si>
  <si>
    <t>T192</t>
  </si>
  <si>
    <t>South Hero</t>
  </si>
  <si>
    <t>T192T192</t>
  </si>
  <si>
    <t>T014</t>
  </si>
  <si>
    <t>Belvidere</t>
  </si>
  <si>
    <t>T014T014</t>
  </si>
  <si>
    <t>Lamoille</t>
  </si>
  <si>
    <t>T040</t>
  </si>
  <si>
    <t>Cambridge</t>
  </si>
  <si>
    <t>T040T040</t>
  </si>
  <si>
    <t>T066</t>
  </si>
  <si>
    <t>Eden</t>
  </si>
  <si>
    <t>T066T066</t>
  </si>
  <si>
    <t>T100</t>
  </si>
  <si>
    <t>Hyde Park</t>
  </si>
  <si>
    <t>T100T100</t>
  </si>
  <si>
    <t>T107</t>
  </si>
  <si>
    <t>Johnson</t>
  </si>
  <si>
    <t>T107T107</t>
  </si>
  <si>
    <t>T226</t>
  </si>
  <si>
    <t>Waterville</t>
  </si>
  <si>
    <t>T226T226</t>
  </si>
  <si>
    <t>T067</t>
  </si>
  <si>
    <t>Elmore</t>
  </si>
  <si>
    <t>T067T067</t>
  </si>
  <si>
    <t>T132</t>
  </si>
  <si>
    <t>Morristown</t>
  </si>
  <si>
    <t>T132T132</t>
  </si>
  <si>
    <t>T198</t>
  </si>
  <si>
    <t>Stowe</t>
  </si>
  <si>
    <t>T198T198</t>
  </si>
  <si>
    <t>U050</t>
  </si>
  <si>
    <t>Elmore-Morristown USD</t>
  </si>
  <si>
    <t>T023</t>
  </si>
  <si>
    <t>Bradford ID</t>
  </si>
  <si>
    <t>T023T023</t>
  </si>
  <si>
    <t>Orange</t>
  </si>
  <si>
    <t>T052</t>
  </si>
  <si>
    <t>Corinth</t>
  </si>
  <si>
    <t>T052T052</t>
  </si>
  <si>
    <t>T136</t>
  </si>
  <si>
    <t>Newbury</t>
  </si>
  <si>
    <t>T136T136</t>
  </si>
  <si>
    <t>T205</t>
  </si>
  <si>
    <t>Thetford</t>
  </si>
  <si>
    <t>T205T205</t>
  </si>
  <si>
    <t>T207</t>
  </si>
  <si>
    <t>Topsham</t>
  </si>
  <si>
    <t>T207T207</t>
  </si>
  <si>
    <t>U030</t>
  </si>
  <si>
    <t>Oxbow UHSD</t>
  </si>
  <si>
    <t>U036</t>
  </si>
  <si>
    <t>U036T052</t>
  </si>
  <si>
    <t>U036T207</t>
  </si>
  <si>
    <t>Waits River Valley UESD</t>
  </si>
  <si>
    <t>U036U036</t>
  </si>
  <si>
    <t>T024</t>
  </si>
  <si>
    <t>Braintree</t>
  </si>
  <si>
    <t>T024T024</t>
  </si>
  <si>
    <t>T032</t>
  </si>
  <si>
    <t>Brookfield</t>
  </si>
  <si>
    <t>T032T032</t>
  </si>
  <si>
    <t>T162</t>
  </si>
  <si>
    <t>Randolph</t>
  </si>
  <si>
    <t>T162T162</t>
  </si>
  <si>
    <t>T146</t>
  </si>
  <si>
    <t>T146T146</t>
  </si>
  <si>
    <t>T223</t>
  </si>
  <si>
    <t>Washington</t>
  </si>
  <si>
    <t>T223T223</t>
  </si>
  <si>
    <t>T243</t>
  </si>
  <si>
    <t>Williamstown</t>
  </si>
  <si>
    <t>T243T243</t>
  </si>
  <si>
    <t>T020</t>
  </si>
  <si>
    <t>Bethel</t>
  </si>
  <si>
    <t>T020T020</t>
  </si>
  <si>
    <t>T046</t>
  </si>
  <si>
    <t>Chelsea</t>
  </si>
  <si>
    <t>T046T046</t>
  </si>
  <si>
    <t>T085</t>
  </si>
  <si>
    <t>Granville</t>
  </si>
  <si>
    <t>T085T085</t>
  </si>
  <si>
    <t>T091</t>
  </si>
  <si>
    <t>Hancock</t>
  </si>
  <si>
    <t>T091T091</t>
  </si>
  <si>
    <t>T168</t>
  </si>
  <si>
    <t>Rochester</t>
  </si>
  <si>
    <t>T168T168</t>
  </si>
  <si>
    <t>T171</t>
  </si>
  <si>
    <t>Royalton</t>
  </si>
  <si>
    <t>T171T171</t>
  </si>
  <si>
    <t>T184</t>
  </si>
  <si>
    <t>Sharon</t>
  </si>
  <si>
    <t>T184T184</t>
  </si>
  <si>
    <t>T197</t>
  </si>
  <si>
    <t>Stockbridge</t>
  </si>
  <si>
    <t>T197T197</t>
  </si>
  <si>
    <t>T199</t>
  </si>
  <si>
    <t>Strafford</t>
  </si>
  <si>
    <t>T199T199</t>
  </si>
  <si>
    <t>T210</t>
  </si>
  <si>
    <t>Tunbridge</t>
  </si>
  <si>
    <t>T210T210</t>
  </si>
  <si>
    <t>T030</t>
  </si>
  <si>
    <t>Brighton</t>
  </si>
  <si>
    <t>T030T030</t>
  </si>
  <si>
    <t>T044</t>
  </si>
  <si>
    <t>Charleston</t>
  </si>
  <si>
    <t>T044T044</t>
  </si>
  <si>
    <t>Orleans</t>
  </si>
  <si>
    <t>T054</t>
  </si>
  <si>
    <t>Coventry</t>
  </si>
  <si>
    <t>T054T054</t>
  </si>
  <si>
    <t>T058</t>
  </si>
  <si>
    <t>Derby</t>
  </si>
  <si>
    <t>T058T058</t>
  </si>
  <si>
    <t>T097</t>
  </si>
  <si>
    <t>Holland</t>
  </si>
  <si>
    <t>T097T097</t>
  </si>
  <si>
    <t>T105</t>
  </si>
  <si>
    <t>Jay</t>
  </si>
  <si>
    <t>T105T105</t>
  </si>
  <si>
    <t>T114</t>
  </si>
  <si>
    <t>Lowell</t>
  </si>
  <si>
    <t>T114T114</t>
  </si>
  <si>
    <t>T131</t>
  </si>
  <si>
    <t>Morgan</t>
  </si>
  <si>
    <t>T131T131</t>
  </si>
  <si>
    <t>T139</t>
  </si>
  <si>
    <t>Newport City</t>
  </si>
  <si>
    <t>T139T139</t>
  </si>
  <si>
    <t>T140</t>
  </si>
  <si>
    <t>Newport Town</t>
  </si>
  <si>
    <t>T140T140</t>
  </si>
  <si>
    <t>T209</t>
  </si>
  <si>
    <t>Troy</t>
  </si>
  <si>
    <t>T209T209</t>
  </si>
  <si>
    <t>T231</t>
  </si>
  <si>
    <t>Westfield</t>
  </si>
  <si>
    <t>T231T231</t>
  </si>
  <si>
    <t>T258</t>
  </si>
  <si>
    <t>Ferdinand</t>
  </si>
  <si>
    <t>T258T258</t>
  </si>
  <si>
    <t>U022A</t>
  </si>
  <si>
    <t>North Country Jr UHSD #22</t>
  </si>
  <si>
    <t>U022AT058</t>
  </si>
  <si>
    <t>U022AT097</t>
  </si>
  <si>
    <t>U022AT105</t>
  </si>
  <si>
    <t>U022AT131</t>
  </si>
  <si>
    <t>U022AT139</t>
  </si>
  <si>
    <t>North Country Jr UHSD</t>
  </si>
  <si>
    <t>U022AU022A</t>
  </si>
  <si>
    <t>U022B</t>
  </si>
  <si>
    <t>North Country Sr UHSD #22</t>
  </si>
  <si>
    <t>U022BT030</t>
  </si>
  <si>
    <t>U022BT044</t>
  </si>
  <si>
    <t>U022BT058</t>
  </si>
  <si>
    <t>U022BT097</t>
  </si>
  <si>
    <t>U022BT105</t>
  </si>
  <si>
    <t>U022BT114</t>
  </si>
  <si>
    <t>U022BT131</t>
  </si>
  <si>
    <t>U022BT139</t>
  </si>
  <si>
    <t>U022BT140</t>
  </si>
  <si>
    <t>U022BT209</t>
  </si>
  <si>
    <t>U022BT231</t>
  </si>
  <si>
    <t>North Country Sr UHSD</t>
  </si>
  <si>
    <t>U022BU022B</t>
  </si>
  <si>
    <t>T019</t>
  </si>
  <si>
    <t>Berlin</t>
  </si>
  <si>
    <t>T019T019</t>
  </si>
  <si>
    <t>T039</t>
  </si>
  <si>
    <t>Calais</t>
  </si>
  <si>
    <t>T039T039</t>
  </si>
  <si>
    <t>T065</t>
  </si>
  <si>
    <t>East Montpelier</t>
  </si>
  <si>
    <t>T065T065</t>
  </si>
  <si>
    <t>T124</t>
  </si>
  <si>
    <t>Middlesex</t>
  </si>
  <si>
    <t>T124T124</t>
  </si>
  <si>
    <t>T254</t>
  </si>
  <si>
    <t>Worcester</t>
  </si>
  <si>
    <t>T254T254</t>
  </si>
  <si>
    <t>U032</t>
  </si>
  <si>
    <t>U-32 UHSD</t>
  </si>
  <si>
    <t>T049</t>
  </si>
  <si>
    <t>Clarendon</t>
  </si>
  <si>
    <t>T049T049</t>
  </si>
  <si>
    <t>T190</t>
  </si>
  <si>
    <t>Shrewsbury</t>
  </si>
  <si>
    <t>T190T190</t>
  </si>
  <si>
    <t>T206</t>
  </si>
  <si>
    <t>Tinmouth</t>
  </si>
  <si>
    <t>T206T206</t>
  </si>
  <si>
    <t>T219</t>
  </si>
  <si>
    <t>Wallingford</t>
  </si>
  <si>
    <t>T219T219</t>
  </si>
  <si>
    <t>U052</t>
  </si>
  <si>
    <t>U052T049</t>
  </si>
  <si>
    <t>U052T190</t>
  </si>
  <si>
    <t>U052T206</t>
  </si>
  <si>
    <t>U052T219</t>
  </si>
  <si>
    <t>U052U052</t>
  </si>
  <si>
    <t>T002</t>
  </si>
  <si>
    <t>Albany</t>
  </si>
  <si>
    <t>T002T002</t>
  </si>
  <si>
    <t>T013</t>
  </si>
  <si>
    <t>Barton ID</t>
  </si>
  <si>
    <t>T013T013</t>
  </si>
  <si>
    <t>T034</t>
  </si>
  <si>
    <t>Brownington</t>
  </si>
  <si>
    <t>T034T034</t>
  </si>
  <si>
    <t>T080</t>
  </si>
  <si>
    <t>Glover</t>
  </si>
  <si>
    <t>T080T080</t>
  </si>
  <si>
    <t>T102</t>
  </si>
  <si>
    <t>Irasburg</t>
  </si>
  <si>
    <t>T102T102</t>
  </si>
  <si>
    <t>T147</t>
  </si>
  <si>
    <t>Orleans ID</t>
  </si>
  <si>
    <t>T147T147</t>
  </si>
  <si>
    <t>T235</t>
  </si>
  <si>
    <t>Westmore</t>
  </si>
  <si>
    <t>T235T235</t>
  </si>
  <si>
    <t>U024</t>
  </si>
  <si>
    <t>Lake Region UHSD #24</t>
  </si>
  <si>
    <t>U024T002</t>
  </si>
  <si>
    <t>U024T013</t>
  </si>
  <si>
    <t>U024T034</t>
  </si>
  <si>
    <t>U024T080</t>
  </si>
  <si>
    <t>U024T102</t>
  </si>
  <si>
    <t>U024T147</t>
  </si>
  <si>
    <t>U024T235</t>
  </si>
  <si>
    <t>Lake Region UHSD</t>
  </si>
  <si>
    <t>U024U024</t>
  </si>
  <si>
    <t>T055</t>
  </si>
  <si>
    <t>Craftsbury</t>
  </si>
  <si>
    <t>T055T055</t>
  </si>
  <si>
    <t>T086</t>
  </si>
  <si>
    <t>Greensboro</t>
  </si>
  <si>
    <t>T086T086</t>
  </si>
  <si>
    <t>T092</t>
  </si>
  <si>
    <t>Hardwick</t>
  </si>
  <si>
    <t>T092T092</t>
  </si>
  <si>
    <t>T195</t>
  </si>
  <si>
    <t>Stannard</t>
  </si>
  <si>
    <t>T195T195</t>
  </si>
  <si>
    <t>T250</t>
  </si>
  <si>
    <t>Wolcott</t>
  </si>
  <si>
    <t>T250T250</t>
  </si>
  <si>
    <t>T251</t>
  </si>
  <si>
    <t>Woodbury</t>
  </si>
  <si>
    <t>T251T251</t>
  </si>
  <si>
    <t>U026</t>
  </si>
  <si>
    <t>U026T086</t>
  </si>
  <si>
    <t>U026T092</t>
  </si>
  <si>
    <t>U026T251</t>
  </si>
  <si>
    <t>Hazen UHSD</t>
  </si>
  <si>
    <t>U026U026</t>
  </si>
  <si>
    <t>U043</t>
  </si>
  <si>
    <t>Lakeview UESD</t>
  </si>
  <si>
    <t>T026</t>
  </si>
  <si>
    <t>Brandon</t>
  </si>
  <si>
    <t>T026T026</t>
  </si>
  <si>
    <t>T048</t>
  </si>
  <si>
    <t>T048T048</t>
  </si>
  <si>
    <t>T081</t>
  </si>
  <si>
    <t>Goshen</t>
  </si>
  <si>
    <t>T081T081</t>
  </si>
  <si>
    <t>T110</t>
  </si>
  <si>
    <t>Leicester</t>
  </si>
  <si>
    <t>T110T110</t>
  </si>
  <si>
    <t>T122</t>
  </si>
  <si>
    <t>Mendon</t>
  </si>
  <si>
    <t>T122T122</t>
  </si>
  <si>
    <t>T154</t>
  </si>
  <si>
    <t>Pittsford</t>
  </si>
  <si>
    <t>T154T154</t>
  </si>
  <si>
    <t>T201</t>
  </si>
  <si>
    <t>Sudbury</t>
  </si>
  <si>
    <t>T201T201</t>
  </si>
  <si>
    <t>T241</t>
  </si>
  <si>
    <t>Whiting</t>
  </si>
  <si>
    <t>T241T241</t>
  </si>
  <si>
    <t>U049</t>
  </si>
  <si>
    <t>U049T048</t>
  </si>
  <si>
    <t>U049T122</t>
  </si>
  <si>
    <t>Barstow USD</t>
  </si>
  <si>
    <t>U049U049</t>
  </si>
  <si>
    <t>U053</t>
  </si>
  <si>
    <t>U053T026</t>
  </si>
  <si>
    <t>U053T081</t>
  </si>
  <si>
    <t>U053T110</t>
  </si>
  <si>
    <t>U053T154</t>
  </si>
  <si>
    <t>U053T201</t>
  </si>
  <si>
    <t>U053T241</t>
  </si>
  <si>
    <t>U053U053</t>
  </si>
  <si>
    <t>T160</t>
  </si>
  <si>
    <t>Proctor</t>
  </si>
  <si>
    <t>T160T160</t>
  </si>
  <si>
    <t>T174</t>
  </si>
  <si>
    <t>Rutland Town</t>
  </si>
  <si>
    <t>T174T174</t>
  </si>
  <si>
    <t>T237</t>
  </si>
  <si>
    <t>West Rutland</t>
  </si>
  <si>
    <t>T237T237</t>
  </si>
  <si>
    <t>T101</t>
  </si>
  <si>
    <t>Ira</t>
  </si>
  <si>
    <t>T101T101</t>
  </si>
  <si>
    <t>T125</t>
  </si>
  <si>
    <t>Middletown Springs</t>
  </si>
  <si>
    <t>T125T125</t>
  </si>
  <si>
    <t>T158</t>
  </si>
  <si>
    <t>Poultney</t>
  </si>
  <si>
    <t>T158T158</t>
  </si>
  <si>
    <t>T228</t>
  </si>
  <si>
    <t>Wells</t>
  </si>
  <si>
    <t>T228T228</t>
  </si>
  <si>
    <t>T173</t>
  </si>
  <si>
    <t>Rutland City</t>
  </si>
  <si>
    <t>T173T173</t>
  </si>
  <si>
    <t>T038</t>
  </si>
  <si>
    <t>Cabot</t>
  </si>
  <si>
    <t>T038T038</t>
  </si>
  <si>
    <t>T121</t>
  </si>
  <si>
    <t>Marshfield</t>
  </si>
  <si>
    <t>T121T121</t>
  </si>
  <si>
    <t>T155</t>
  </si>
  <si>
    <t>Plainfield</t>
  </si>
  <si>
    <t>T155T155</t>
  </si>
  <si>
    <t>U033</t>
  </si>
  <si>
    <t>Twinfield USD #33</t>
  </si>
  <si>
    <t>U033T121</t>
  </si>
  <si>
    <t>U033T155</t>
  </si>
  <si>
    <t>Twinfield USD</t>
  </si>
  <si>
    <t>U033U033</t>
  </si>
  <si>
    <t>T063</t>
  </si>
  <si>
    <t>Duxbury</t>
  </si>
  <si>
    <t>T063T063</t>
  </si>
  <si>
    <t>T075</t>
  </si>
  <si>
    <t>Fayston</t>
  </si>
  <si>
    <t>T075T075</t>
  </si>
  <si>
    <t>T130</t>
  </si>
  <si>
    <t>Moretown</t>
  </si>
  <si>
    <t>T130T130</t>
  </si>
  <si>
    <t>T217</t>
  </si>
  <si>
    <t>Waitsfield</t>
  </si>
  <si>
    <t>T217T217</t>
  </si>
  <si>
    <t>T222</t>
  </si>
  <si>
    <t>Warren</t>
  </si>
  <si>
    <t>T222T222</t>
  </si>
  <si>
    <t>T224</t>
  </si>
  <si>
    <t>Waterbury</t>
  </si>
  <si>
    <t>T224T224</t>
  </si>
  <si>
    <t>T142</t>
  </si>
  <si>
    <t>Northfield</t>
  </si>
  <si>
    <t>T142T142</t>
  </si>
  <si>
    <t>T170</t>
  </si>
  <si>
    <t>Roxbury</t>
  </si>
  <si>
    <t>T170T170</t>
  </si>
  <si>
    <t>T129</t>
  </si>
  <si>
    <t>Montpelier</t>
  </si>
  <si>
    <t>T129T129</t>
  </si>
  <si>
    <t>T033</t>
  </si>
  <si>
    <t>Brookline</t>
  </si>
  <si>
    <t>T033T033</t>
  </si>
  <si>
    <t>T060</t>
  </si>
  <si>
    <t>Dover</t>
  </si>
  <si>
    <t>T060T060</t>
  </si>
  <si>
    <t>T104</t>
  </si>
  <si>
    <t>Jamaica</t>
  </si>
  <si>
    <t>T104T104</t>
  </si>
  <si>
    <t>T120</t>
  </si>
  <si>
    <t>Marlboro</t>
  </si>
  <si>
    <t>T120T120</t>
  </si>
  <si>
    <t>T137</t>
  </si>
  <si>
    <t>Newfane</t>
  </si>
  <si>
    <t>T137T137</t>
  </si>
  <si>
    <t>T200</t>
  </si>
  <si>
    <t>Stratton</t>
  </si>
  <si>
    <t>T200T200</t>
  </si>
  <si>
    <t>T208</t>
  </si>
  <si>
    <t>Townshend</t>
  </si>
  <si>
    <t>T208T208</t>
  </si>
  <si>
    <t>T221</t>
  </si>
  <si>
    <t>Wardsboro</t>
  </si>
  <si>
    <t>T221T221</t>
  </si>
  <si>
    <t>T246</t>
  </si>
  <si>
    <t>T246T246</t>
  </si>
  <si>
    <t>U034</t>
  </si>
  <si>
    <t>Leland &amp; Gray UHSD</t>
  </si>
  <si>
    <t>T006</t>
  </si>
  <si>
    <t>Athens</t>
  </si>
  <si>
    <t>T006T006</t>
  </si>
  <si>
    <t>T082</t>
  </si>
  <si>
    <t>Grafton</t>
  </si>
  <si>
    <t>T082T082</t>
  </si>
  <si>
    <t>T169</t>
  </si>
  <si>
    <t>Rockingham</t>
  </si>
  <si>
    <t>T169T169</t>
  </si>
  <si>
    <t>T234</t>
  </si>
  <si>
    <t>Westminster</t>
  </si>
  <si>
    <t>T234T234</t>
  </si>
  <si>
    <t>U027</t>
  </si>
  <si>
    <t>U027T006</t>
  </si>
  <si>
    <t>U027T082</t>
  </si>
  <si>
    <t>U027T169</t>
  </si>
  <si>
    <t>U027T234</t>
  </si>
  <si>
    <t>Bellows Falls UHSD</t>
  </si>
  <si>
    <t>U027U027</t>
  </si>
  <si>
    <t>T027</t>
  </si>
  <si>
    <t>Brattleboro</t>
  </si>
  <si>
    <t>T027T027</t>
  </si>
  <si>
    <t>T061</t>
  </si>
  <si>
    <t>Dummerston</t>
  </si>
  <si>
    <t>T061T061</t>
  </si>
  <si>
    <t>T089</t>
  </si>
  <si>
    <t>Guilford</t>
  </si>
  <si>
    <t>T089T089</t>
  </si>
  <si>
    <t>T161</t>
  </si>
  <si>
    <t>Putney</t>
  </si>
  <si>
    <t>T161T161</t>
  </si>
  <si>
    <t>T214</t>
  </si>
  <si>
    <t>Vernon</t>
  </si>
  <si>
    <t>T214T214</t>
  </si>
  <si>
    <t>U006</t>
  </si>
  <si>
    <t>Brattleboro UHSD</t>
  </si>
  <si>
    <t>T090</t>
  </si>
  <si>
    <t>Halifax</t>
  </si>
  <si>
    <t>T090T090</t>
  </si>
  <si>
    <t>T164</t>
  </si>
  <si>
    <t>Readsboro</t>
  </si>
  <si>
    <t>T164T164</t>
  </si>
  <si>
    <t>T182</t>
  </si>
  <si>
    <t>Searsburg</t>
  </si>
  <si>
    <t>T182T182</t>
  </si>
  <si>
    <t>T194</t>
  </si>
  <si>
    <t>Stamford</t>
  </si>
  <si>
    <t>T194T194</t>
  </si>
  <si>
    <t>T242</t>
  </si>
  <si>
    <t>Whitingham</t>
  </si>
  <si>
    <t>T242T242</t>
  </si>
  <si>
    <t>T245</t>
  </si>
  <si>
    <t>Wilmington</t>
  </si>
  <si>
    <t>T245T245</t>
  </si>
  <si>
    <t>T261</t>
  </si>
  <si>
    <t>Somerset</t>
  </si>
  <si>
    <t>T261T261</t>
  </si>
  <si>
    <t>T009</t>
  </si>
  <si>
    <t>Barnard</t>
  </si>
  <si>
    <t>T009T009</t>
  </si>
  <si>
    <t>T028</t>
  </si>
  <si>
    <t>Bridgewater</t>
  </si>
  <si>
    <t>T028T028</t>
  </si>
  <si>
    <t>T153</t>
  </si>
  <si>
    <t>Pittsfield</t>
  </si>
  <si>
    <t>T153T153</t>
  </si>
  <si>
    <t>T157</t>
  </si>
  <si>
    <t>Pomfret</t>
  </si>
  <si>
    <t>T157T157</t>
  </si>
  <si>
    <t>T163</t>
  </si>
  <si>
    <t>Reading</t>
  </si>
  <si>
    <t>T163T163</t>
  </si>
  <si>
    <t>T188</t>
  </si>
  <si>
    <t>Killington</t>
  </si>
  <si>
    <t>T188T188</t>
  </si>
  <si>
    <t>T253</t>
  </si>
  <si>
    <t>Woodstock</t>
  </si>
  <si>
    <t>T253T253</t>
  </si>
  <si>
    <t>U004</t>
  </si>
  <si>
    <t>Woodstock UHSD</t>
  </si>
  <si>
    <t>T094</t>
  </si>
  <si>
    <t>Hartland</t>
  </si>
  <si>
    <t>T094T094</t>
  </si>
  <si>
    <t>T227</t>
  </si>
  <si>
    <t>Weathersfield</t>
  </si>
  <si>
    <t>T227T227</t>
  </si>
  <si>
    <t>T238</t>
  </si>
  <si>
    <t>West Windsor</t>
  </si>
  <si>
    <t>T238T238</t>
  </si>
  <si>
    <t>T247</t>
  </si>
  <si>
    <t>T247T247</t>
  </si>
  <si>
    <t>T093</t>
  </si>
  <si>
    <t>Hartford</t>
  </si>
  <si>
    <t>T093T093</t>
  </si>
  <si>
    <t>T145</t>
  </si>
  <si>
    <t>Norwich</t>
  </si>
  <si>
    <t>T145T145</t>
  </si>
  <si>
    <t>T193</t>
  </si>
  <si>
    <t>Springfield</t>
  </si>
  <si>
    <t>T193T193</t>
  </si>
  <si>
    <t>T087</t>
  </si>
  <si>
    <t>Groton</t>
  </si>
  <si>
    <t>T087T087</t>
  </si>
  <si>
    <t>T175</t>
  </si>
  <si>
    <t>Ryegate</t>
  </si>
  <si>
    <t>T175T175</t>
  </si>
  <si>
    <t>T229</t>
  </si>
  <si>
    <t>Wells River</t>
  </si>
  <si>
    <t>T229T229</t>
  </si>
  <si>
    <t>U021</t>
  </si>
  <si>
    <t>U021T087</t>
  </si>
  <si>
    <t>U021T175</t>
  </si>
  <si>
    <t>U021T229</t>
  </si>
  <si>
    <t>Blue Mountain USD</t>
  </si>
  <si>
    <t>U021U021</t>
  </si>
  <si>
    <t>T070</t>
  </si>
  <si>
    <t>Essex Town</t>
  </si>
  <si>
    <t>T070T070</t>
  </si>
  <si>
    <t>T005</t>
  </si>
  <si>
    <t>Arlington</t>
  </si>
  <si>
    <t>T005T005</t>
  </si>
  <si>
    <t>T181</t>
  </si>
  <si>
    <t>Sandgate</t>
  </si>
  <si>
    <t>T181T181</t>
  </si>
  <si>
    <t>T011</t>
  </si>
  <si>
    <t>Barre City</t>
  </si>
  <si>
    <t>T011T011</t>
  </si>
  <si>
    <t>T012</t>
  </si>
  <si>
    <t>Barre Town</t>
  </si>
  <si>
    <t>T012T012</t>
  </si>
  <si>
    <t>U041</t>
  </si>
  <si>
    <t>Spaulding UHSD</t>
  </si>
  <si>
    <t>T004</t>
  </si>
  <si>
    <t>Andover</t>
  </si>
  <si>
    <t>T004T004</t>
  </si>
  <si>
    <t>T008</t>
  </si>
  <si>
    <t>Baltimore</t>
  </si>
  <si>
    <t>T008T008</t>
  </si>
  <si>
    <t>T043</t>
  </si>
  <si>
    <t>Cavendish</t>
  </si>
  <si>
    <t>T043T043</t>
  </si>
  <si>
    <t>T047</t>
  </si>
  <si>
    <t>Chester</t>
  </si>
  <si>
    <t>T047T047</t>
  </si>
  <si>
    <t>T115</t>
  </si>
  <si>
    <t>Ludlow</t>
  </si>
  <si>
    <t>T115T115</t>
  </si>
  <si>
    <t>T133</t>
  </si>
  <si>
    <t>Mt. Holly</t>
  </si>
  <si>
    <t>T133T133</t>
  </si>
  <si>
    <t>T156</t>
  </si>
  <si>
    <t>Plymouth</t>
  </si>
  <si>
    <t>T156T156</t>
  </si>
  <si>
    <t>U029</t>
  </si>
  <si>
    <t>Chester-Andover UESD</t>
  </si>
  <si>
    <t>U035</t>
  </si>
  <si>
    <t>Green Mountain UHSD</t>
  </si>
  <si>
    <t>U039</t>
  </si>
  <si>
    <t>Black River UHSD</t>
  </si>
  <si>
    <t>T074</t>
  </si>
  <si>
    <t>Fairlee</t>
  </si>
  <si>
    <t>T074T074</t>
  </si>
  <si>
    <t>T215</t>
  </si>
  <si>
    <t>Vershire</t>
  </si>
  <si>
    <t>T215T215</t>
  </si>
  <si>
    <t>T230</t>
  </si>
  <si>
    <t>West Fairlee</t>
  </si>
  <si>
    <t>T230T230</t>
  </si>
  <si>
    <t>U146</t>
  </si>
  <si>
    <t>Rivendell Interstate School District</t>
  </si>
  <si>
    <t>U146T074</t>
  </si>
  <si>
    <t>U146T215</t>
  </si>
  <si>
    <t>U146T230</t>
  </si>
  <si>
    <t>Rivendell Interstate USD</t>
  </si>
  <si>
    <t>U146U146</t>
  </si>
  <si>
    <t>Z999</t>
  </si>
  <si>
    <t>Statewide Total</t>
  </si>
  <si>
    <t>Z999Z999</t>
  </si>
  <si>
    <t>NA</t>
  </si>
  <si>
    <t>x</t>
  </si>
  <si>
    <t>Offsetting revenues</t>
  </si>
  <si>
    <t>Equalized pupils</t>
  </si>
  <si>
    <t>Education spending per equalized pupil plus any excess</t>
  </si>
  <si>
    <t>Homestead property yield</t>
  </si>
  <si>
    <t>Prorated equalized tax rate from school district</t>
  </si>
  <si>
    <t>Common level of appraisal (CLA)</t>
  </si>
  <si>
    <t>SU001</t>
  </si>
  <si>
    <t>SU002</t>
  </si>
  <si>
    <t>SU003</t>
  </si>
  <si>
    <t>Middlebury</t>
  </si>
  <si>
    <t>SU004</t>
  </si>
  <si>
    <t>SU005</t>
  </si>
  <si>
    <t>Southwest Vermont SU</t>
  </si>
  <si>
    <t>SU006</t>
  </si>
  <si>
    <t>Bennington - Rutland SU</t>
  </si>
  <si>
    <t>SU007</t>
  </si>
  <si>
    <t>Colchester SD</t>
  </si>
  <si>
    <t>SU053</t>
  </si>
  <si>
    <t>Caledonia North SU</t>
  </si>
  <si>
    <t>SU009</t>
  </si>
  <si>
    <t>Caledonia Central SU</t>
  </si>
  <si>
    <t>SU010</t>
  </si>
  <si>
    <t>Milton SD</t>
  </si>
  <si>
    <t>SU011</t>
  </si>
  <si>
    <t>St. Johnsbury SD</t>
  </si>
  <si>
    <t>SU012</t>
  </si>
  <si>
    <t>SU013</t>
  </si>
  <si>
    <t>Essex Junction</t>
  </si>
  <si>
    <t>SU014</t>
  </si>
  <si>
    <t>SU015</t>
  </si>
  <si>
    <t>Burlington SD</t>
  </si>
  <si>
    <t>SU016</t>
  </si>
  <si>
    <t>South Burlington SD</t>
  </si>
  <si>
    <t>SU017</t>
  </si>
  <si>
    <t>Winooski SD</t>
  </si>
  <si>
    <t>Winooski</t>
  </si>
  <si>
    <t>SU018</t>
  </si>
  <si>
    <t>Essex - Caledonia SU</t>
  </si>
  <si>
    <t>SU019</t>
  </si>
  <si>
    <t>Essex North SU</t>
  </si>
  <si>
    <t>SU020</t>
  </si>
  <si>
    <t>Franklin Northeast SU</t>
  </si>
  <si>
    <t>SU021</t>
  </si>
  <si>
    <t>SU022</t>
  </si>
  <si>
    <t>Franklin West SU</t>
  </si>
  <si>
    <t>SU023</t>
  </si>
  <si>
    <t>SU024</t>
  </si>
  <si>
    <t>Grand Isle SU</t>
  </si>
  <si>
    <t>SU025</t>
  </si>
  <si>
    <t>Lamoille North SU</t>
  </si>
  <si>
    <t>SU026</t>
  </si>
  <si>
    <t>Lamoille South SU</t>
  </si>
  <si>
    <t>SU027</t>
  </si>
  <si>
    <t>Orange East SU</t>
  </si>
  <si>
    <t>Bradford</t>
  </si>
  <si>
    <t>SU028</t>
  </si>
  <si>
    <t>SU029</t>
  </si>
  <si>
    <t>Orange North SU</t>
  </si>
  <si>
    <t>SU030</t>
  </si>
  <si>
    <t>White River Valley SU</t>
  </si>
  <si>
    <t>SU031</t>
  </si>
  <si>
    <t>North Country SU</t>
  </si>
  <si>
    <t>SU032</t>
  </si>
  <si>
    <t>SU033</t>
  </si>
  <si>
    <t>SU034</t>
  </si>
  <si>
    <t>Orleans Central SU</t>
  </si>
  <si>
    <t>Barton</t>
  </si>
  <si>
    <t>SU035</t>
  </si>
  <si>
    <t>Orleans Southwest SU</t>
  </si>
  <si>
    <t>SU036</t>
  </si>
  <si>
    <t>Rutland Northeast SU</t>
  </si>
  <si>
    <t>SU037</t>
  </si>
  <si>
    <t>Rutland Central SU</t>
  </si>
  <si>
    <t>SU038</t>
  </si>
  <si>
    <t>Rutland Southwest SU</t>
  </si>
  <si>
    <t>SU040</t>
  </si>
  <si>
    <t>Rutland City SD</t>
  </si>
  <si>
    <t>SU041</t>
  </si>
  <si>
    <t>Washington Northeast SU</t>
  </si>
  <si>
    <t>SU042</t>
  </si>
  <si>
    <t>SU043</t>
  </si>
  <si>
    <t>Washington South SU</t>
  </si>
  <si>
    <t>SU045</t>
  </si>
  <si>
    <t>Montpelier SD</t>
  </si>
  <si>
    <t>SU046</t>
  </si>
  <si>
    <t>Windham Central SU</t>
  </si>
  <si>
    <t>SU047</t>
  </si>
  <si>
    <t>Windham Northeast SU</t>
  </si>
  <si>
    <t>SU048</t>
  </si>
  <si>
    <t>Windham Southeast SU</t>
  </si>
  <si>
    <t>SU049</t>
  </si>
  <si>
    <t>Windham Southwest SU</t>
  </si>
  <si>
    <t>SU051</t>
  </si>
  <si>
    <t>Windsor Central SU</t>
  </si>
  <si>
    <t>SU052</t>
  </si>
  <si>
    <t>Windsor Southeast SU</t>
  </si>
  <si>
    <t>SU054</t>
  </si>
  <si>
    <t>Hartford SD</t>
  </si>
  <si>
    <t>SU055</t>
  </si>
  <si>
    <t>SU056</t>
  </si>
  <si>
    <t>Springfield SD</t>
  </si>
  <si>
    <t>SU057</t>
  </si>
  <si>
    <t>Blue Mountain Union SD</t>
  </si>
  <si>
    <t>SU059</t>
  </si>
  <si>
    <t>SU060</t>
  </si>
  <si>
    <t>Battenkill Valley SU</t>
  </si>
  <si>
    <t>SU061</t>
  </si>
  <si>
    <t>Barre</t>
  </si>
  <si>
    <t>SU063</t>
  </si>
  <si>
    <t>Two Rivers SU</t>
  </si>
  <si>
    <t>SU064</t>
  </si>
  <si>
    <t>Rivendell Interstate SD</t>
  </si>
  <si>
    <t>Mill River USD</t>
  </si>
  <si>
    <t>Otter Valley USD</t>
  </si>
  <si>
    <t>LEA ID</t>
  </si>
  <si>
    <t>LEA</t>
  </si>
  <si>
    <t>UHSD ID</t>
  </si>
  <si>
    <t>UHS</t>
  </si>
  <si>
    <t>UESD ID</t>
  </si>
  <si>
    <t>UES</t>
  </si>
  <si>
    <t>2Unions</t>
  </si>
  <si>
    <t>Mill River USD #52</t>
  </si>
  <si>
    <t>Local</t>
  </si>
  <si>
    <t>Union 1</t>
  </si>
  <si>
    <t>Union 2</t>
  </si>
  <si>
    <t>CLAs</t>
  </si>
  <si>
    <t>H rates</t>
  </si>
  <si>
    <t>delta</t>
  </si>
  <si>
    <t xml:space="preserve">Unorganized Town of </t>
  </si>
  <si>
    <t xml:space="preserve">Town of </t>
  </si>
  <si>
    <t xml:space="preserve">City of </t>
  </si>
  <si>
    <t>Homestead Education Tax Rate Calculation</t>
  </si>
  <si>
    <t xml:space="preserve">Date prepared: </t>
  </si>
  <si>
    <t xml:space="preserve">Fiscal Year </t>
  </si>
  <si>
    <t>Underhill</t>
  </si>
  <si>
    <t>St. Albans</t>
  </si>
  <si>
    <t>North Bennington</t>
  </si>
  <si>
    <t>Actual homestead tax rate seen on tax bill</t>
  </si>
  <si>
    <t>Total equalized tax rate</t>
  </si>
  <si>
    <t>Homestead income yield</t>
  </si>
  <si>
    <t>Total household income percentage</t>
  </si>
  <si>
    <t>Household Income Percentage  (HIP)</t>
  </si>
  <si>
    <t>SU ID</t>
  </si>
  <si>
    <t>U051</t>
  </si>
  <si>
    <t>U054</t>
  </si>
  <si>
    <t>U055</t>
  </si>
  <si>
    <t>U056</t>
  </si>
  <si>
    <t>U057</t>
  </si>
  <si>
    <t>U059</t>
  </si>
  <si>
    <t>U060</t>
  </si>
  <si>
    <t>Essex Westford Comm. Ed. UUSD</t>
  </si>
  <si>
    <t>Harwood USD</t>
  </si>
  <si>
    <t>Champlain Valley USD</t>
  </si>
  <si>
    <t>Addison Central USD</t>
  </si>
  <si>
    <t>U054T001</t>
  </si>
  <si>
    <t>U054T076</t>
  </si>
  <si>
    <t>U054T149</t>
  </si>
  <si>
    <t>U054T213</t>
  </si>
  <si>
    <t>U054T220</t>
  </si>
  <si>
    <t>U055T029</t>
  </si>
  <si>
    <t>U055T053</t>
  </si>
  <si>
    <t>U055T123</t>
  </si>
  <si>
    <t>U055T167</t>
  </si>
  <si>
    <t>U055T180</t>
  </si>
  <si>
    <t>U055T189</t>
  </si>
  <si>
    <t>U055T239</t>
  </si>
  <si>
    <t>U056T045</t>
  </si>
  <si>
    <t>U056T096</t>
  </si>
  <si>
    <t>U056T178</t>
  </si>
  <si>
    <t>U056T186</t>
  </si>
  <si>
    <t>U056T244</t>
  </si>
  <si>
    <t>U057T072</t>
  </si>
  <si>
    <t>U057T176</t>
  </si>
  <si>
    <t>U057T177</t>
  </si>
  <si>
    <t>U059T024</t>
  </si>
  <si>
    <t>U059T032</t>
  </si>
  <si>
    <t>U059T162</t>
  </si>
  <si>
    <t>U060T063</t>
  </si>
  <si>
    <t>U060T075</t>
  </si>
  <si>
    <t>U060T130</t>
  </si>
  <si>
    <t>U060T217</t>
  </si>
  <si>
    <t>U060T222</t>
  </si>
  <si>
    <t>U060T224</t>
  </si>
  <si>
    <t>U051T070</t>
  </si>
  <si>
    <t>U051T232</t>
  </si>
  <si>
    <t>U058B</t>
  </si>
  <si>
    <t>U058A</t>
  </si>
  <si>
    <t>Addison NW USD</t>
  </si>
  <si>
    <t>Maple Run USD</t>
  </si>
  <si>
    <t>Lamoille North MUSD</t>
  </si>
  <si>
    <t>Orange Southwest USD</t>
  </si>
  <si>
    <t>Essex-Westford EC USD</t>
  </si>
  <si>
    <t>U058AT014</t>
  </si>
  <si>
    <t>U058AT066</t>
  </si>
  <si>
    <t>U058AT100</t>
  </si>
  <si>
    <t>U058AT107</t>
  </si>
  <si>
    <t>U058AT226</t>
  </si>
  <si>
    <t>Addison Central School District</t>
  </si>
  <si>
    <t xml:space="preserve">FY15 base </t>
  </si>
  <si>
    <t>sec. 22, Act 49, 2017</t>
  </si>
  <si>
    <t>non full MUSD member</t>
  </si>
  <si>
    <t>do NOT get incentives</t>
  </si>
  <si>
    <t xml:space="preserve">&lt; 0 = </t>
  </si>
  <si>
    <t xml:space="preserve">≥ 2.0% = </t>
  </si>
  <si>
    <t>Target</t>
  </si>
  <si>
    <t>U054U054</t>
  </si>
  <si>
    <t>U055U055</t>
  </si>
  <si>
    <t>Champlain Valley USD #056</t>
  </si>
  <si>
    <t>U056U056</t>
  </si>
  <si>
    <t>U057U057</t>
  </si>
  <si>
    <t>U058AU058A</t>
  </si>
  <si>
    <t>U058BT014</t>
  </si>
  <si>
    <t>U058BT040</t>
  </si>
  <si>
    <t>U058BT066</t>
  </si>
  <si>
    <t>U058BT100</t>
  </si>
  <si>
    <t>U058BT107</t>
  </si>
  <si>
    <t>U058BT226</t>
  </si>
  <si>
    <t>U058BU058B</t>
  </si>
  <si>
    <t>Waits River Valley USD</t>
  </si>
  <si>
    <t>Orange Southwest USD #059</t>
  </si>
  <si>
    <t>U059U059</t>
  </si>
  <si>
    <t>U060U060</t>
  </si>
  <si>
    <t>U051U051</t>
  </si>
  <si>
    <t>Lamoille North Modified UUSD #U058B</t>
  </si>
  <si>
    <t>Lamoille North Modified UUSD #U058A</t>
  </si>
  <si>
    <t>Orange Southwest UUSD</t>
  </si>
  <si>
    <t>Harwood UUSD</t>
  </si>
  <si>
    <t>Reduced education spending per equalized pupil</t>
  </si>
  <si>
    <t>Excess spending threshold</t>
  </si>
  <si>
    <t>Excess spending over threshold</t>
  </si>
  <si>
    <t>Vermont Department of Education</t>
  </si>
  <si>
    <t>School Finance</t>
  </si>
  <si>
    <t xml:space="preserve"> Path...............................................</t>
  </si>
  <si>
    <t xml:space="preserve"> This File.................................................</t>
  </si>
  <si>
    <t xml:space="preserve"> Window.......................................</t>
  </si>
  <si>
    <t xml:space="preserve"> Source File was……………</t>
  </si>
  <si>
    <t>By</t>
  </si>
  <si>
    <t>Date</t>
  </si>
  <si>
    <t>Time</t>
  </si>
  <si>
    <t xml:space="preserve"> Original...................................</t>
  </si>
  <si>
    <t>BradJ</t>
  </si>
  <si>
    <t xml:space="preserve"> Last Modified..................................</t>
  </si>
  <si>
    <t xml:space="preserve"> Current............................................</t>
  </si>
  <si>
    <t/>
  </si>
  <si>
    <t>Addison Northwest SD</t>
  </si>
  <si>
    <t>Addison Central SD</t>
  </si>
  <si>
    <t>Champlain Valley SD</t>
  </si>
  <si>
    <t>Maple Run SD</t>
  </si>
  <si>
    <t>SU065</t>
  </si>
  <si>
    <t>Essex-Westford SD</t>
  </si>
  <si>
    <t>Lamoille North MUUSD</t>
  </si>
  <si>
    <t>Orange-Windsor SU</t>
  </si>
  <si>
    <t>SU050</t>
  </si>
  <si>
    <t>Chittenden Cnetral SU</t>
  </si>
  <si>
    <t>Rutland-Windsor SU</t>
  </si>
  <si>
    <t>SU039</t>
  </si>
  <si>
    <t>U061</t>
  </si>
  <si>
    <t>Mt. Abraham USD</t>
  </si>
  <si>
    <t>U061T031</t>
  </si>
  <si>
    <t>U061T127</t>
  </si>
  <si>
    <t>U061T138</t>
  </si>
  <si>
    <t>U061T196</t>
  </si>
  <si>
    <t>U061U061</t>
  </si>
  <si>
    <t>U062</t>
  </si>
  <si>
    <t>U062T017</t>
  </si>
  <si>
    <t>U062T042</t>
  </si>
  <si>
    <t>U062T073</t>
  </si>
  <si>
    <t>U062T098</t>
  </si>
  <si>
    <t>U062T148</t>
  </si>
  <si>
    <t>U062T233</t>
  </si>
  <si>
    <t>Slate Valley USD</t>
  </si>
  <si>
    <t>U062U062</t>
  </si>
  <si>
    <t>U087</t>
  </si>
  <si>
    <t>Southwest Vermont Union Elementary School District</t>
  </si>
  <si>
    <t>U087T015</t>
  </si>
  <si>
    <t>U087T159</t>
  </si>
  <si>
    <t>U087T183</t>
  </si>
  <si>
    <t>U087T252</t>
  </si>
  <si>
    <t>Southwest Vermont UESD</t>
  </si>
  <si>
    <t>U087U087</t>
  </si>
  <si>
    <t>U063</t>
  </si>
  <si>
    <t>Taconic &amp; Green Regional USD</t>
  </si>
  <si>
    <t>U063T056</t>
  </si>
  <si>
    <t>U063T059</t>
  </si>
  <si>
    <t>U063T109</t>
  </si>
  <si>
    <t>U063T113</t>
  </si>
  <si>
    <t>U063T119</t>
  </si>
  <si>
    <t>U063T134</t>
  </si>
  <si>
    <t>U063T152</t>
  </si>
  <si>
    <t>U063T202</t>
  </si>
  <si>
    <t>U063T236</t>
  </si>
  <si>
    <t>U063U063</t>
  </si>
  <si>
    <t>U084</t>
  </si>
  <si>
    <t>Mettawee School District</t>
  </si>
  <si>
    <t>U084T150</t>
  </si>
  <si>
    <t>U084T172</t>
  </si>
  <si>
    <t>U084U084</t>
  </si>
  <si>
    <t>U078</t>
  </si>
  <si>
    <t>Caledonia Cooperative Unified Union School District</t>
  </si>
  <si>
    <t>U078T010</t>
  </si>
  <si>
    <t>U078T218</t>
  </si>
  <si>
    <t>U078T225</t>
  </si>
  <si>
    <t>Caledonia Cooperative USD</t>
  </si>
  <si>
    <t>U078U078</t>
  </si>
  <si>
    <t>Buels Gore</t>
  </si>
  <si>
    <t>U401</t>
  </si>
  <si>
    <t>Mt. Mansfield UUSD</t>
  </si>
  <si>
    <t>U401T022</t>
  </si>
  <si>
    <t>U401T099</t>
  </si>
  <si>
    <t>U401T106</t>
  </si>
  <si>
    <t>U401T166</t>
  </si>
  <si>
    <t>U401T212</t>
  </si>
  <si>
    <t>U401U401</t>
  </si>
  <si>
    <t>Warrens Gore</t>
  </si>
  <si>
    <t>U065</t>
  </si>
  <si>
    <t>Northeast Kingdom Choice USD</t>
  </si>
  <si>
    <t>U065T021</t>
  </si>
  <si>
    <t>U065T035</t>
  </si>
  <si>
    <t>U065T064</t>
  </si>
  <si>
    <t>U065T083</t>
  </si>
  <si>
    <t>U065T088</t>
  </si>
  <si>
    <t>U065T108</t>
  </si>
  <si>
    <t>U065T111</t>
  </si>
  <si>
    <t>U065T118</t>
  </si>
  <si>
    <t>U065T144</t>
  </si>
  <si>
    <t>U065T216</t>
  </si>
  <si>
    <t>U065U065</t>
  </si>
  <si>
    <t>U085</t>
  </si>
  <si>
    <t>Northern Mountain Valley UUSD</t>
  </si>
  <si>
    <t>U085T007</t>
  </si>
  <si>
    <t>U085T018</t>
  </si>
  <si>
    <t>U085T128</t>
  </si>
  <si>
    <t>U085T187</t>
  </si>
  <si>
    <t>U085U085</t>
  </si>
  <si>
    <t>U088</t>
  </si>
  <si>
    <t>Enosburgh-Richford Unified Union School District</t>
  </si>
  <si>
    <t>U088T068</t>
  </si>
  <si>
    <t>U088T165</t>
  </si>
  <si>
    <t>Enosburgh-Richford USD</t>
  </si>
  <si>
    <t>U088U088</t>
  </si>
  <si>
    <t>U089</t>
  </si>
  <si>
    <t>Missisquois Valley School District</t>
  </si>
  <si>
    <t>U089T078</t>
  </si>
  <si>
    <t>U089T095</t>
  </si>
  <si>
    <t>U089T204</t>
  </si>
  <si>
    <t>U089U089</t>
  </si>
  <si>
    <t>U066</t>
  </si>
  <si>
    <t>Champlain Islands UUSD</t>
  </si>
  <si>
    <t>U066T084</t>
  </si>
  <si>
    <t>U066T103</t>
  </si>
  <si>
    <t>U066T143</t>
  </si>
  <si>
    <t>U066U066</t>
  </si>
  <si>
    <t>U090</t>
  </si>
  <si>
    <t>U090T067</t>
  </si>
  <si>
    <t>U090T132</t>
  </si>
  <si>
    <t>Elmore Morristown UUSD</t>
  </si>
  <si>
    <t>U090U090</t>
  </si>
  <si>
    <t>U091</t>
  </si>
  <si>
    <t>Oxbow Unified Union School District</t>
  </si>
  <si>
    <t>U091T023</t>
  </si>
  <si>
    <t>U091T136</t>
  </si>
  <si>
    <t>Oxbow UUSD</t>
  </si>
  <si>
    <t>U091U091</t>
  </si>
  <si>
    <t>U079</t>
  </si>
  <si>
    <t>White River Unified District</t>
  </si>
  <si>
    <t>White River USD</t>
  </si>
  <si>
    <t>U080</t>
  </si>
  <si>
    <t>Granville-Hancock Unified District</t>
  </si>
  <si>
    <t>Granville-Hancock USD</t>
  </si>
  <si>
    <t>U081</t>
  </si>
  <si>
    <t>Rochester-Stockbridge Unified School District</t>
  </si>
  <si>
    <t>Rochester-Stockbridge USD</t>
  </si>
  <si>
    <t>U082</t>
  </si>
  <si>
    <t>First Branch Unified School District</t>
  </si>
  <si>
    <t>First Branch USD</t>
  </si>
  <si>
    <t>U022AT231</t>
  </si>
  <si>
    <t>U092</t>
  </si>
  <si>
    <t>Washington Central Unified Union School District</t>
  </si>
  <si>
    <t>U092T019</t>
  </si>
  <si>
    <t>U092T039</t>
  </si>
  <si>
    <t>U092T065</t>
  </si>
  <si>
    <t>U092T124</t>
  </si>
  <si>
    <t>U092T254</t>
  </si>
  <si>
    <t>Washington Central USD</t>
  </si>
  <si>
    <t>U092U092</t>
  </si>
  <si>
    <t>U093</t>
  </si>
  <si>
    <t>Lake Region Union Elementary-Middle School district</t>
  </si>
  <si>
    <t>U093T002</t>
  </si>
  <si>
    <t>U093T013</t>
  </si>
  <si>
    <t>U093T034</t>
  </si>
  <si>
    <t>U093T080</t>
  </si>
  <si>
    <t>U093T102</t>
  </si>
  <si>
    <t>U093T147</t>
  </si>
  <si>
    <t>U093T235</t>
  </si>
  <si>
    <t>U093U093</t>
  </si>
  <si>
    <t>U094</t>
  </si>
  <si>
    <t>Orleans Southwest Union Elementary School District</t>
  </si>
  <si>
    <t>U094T086</t>
  </si>
  <si>
    <t>U094T092</t>
  </si>
  <si>
    <t>U094T195</t>
  </si>
  <si>
    <t>U094T251</t>
  </si>
  <si>
    <t>Orleans Southwest UESD</t>
  </si>
  <si>
    <t>U094U094</t>
  </si>
  <si>
    <t>U072A</t>
  </si>
  <si>
    <t>West River MUED</t>
  </si>
  <si>
    <t>U072AT033</t>
  </si>
  <si>
    <t>U072AT104</t>
  </si>
  <si>
    <t>U072AT137</t>
  </si>
  <si>
    <t>U072AT208</t>
  </si>
  <si>
    <t>West River Modified Union Education District</t>
  </si>
  <si>
    <t>U072AU072A</t>
  </si>
  <si>
    <t>U072B</t>
  </si>
  <si>
    <t>West River Union Education District</t>
  </si>
  <si>
    <t>U072BT033</t>
  </si>
  <si>
    <t>U072BT104</t>
  </si>
  <si>
    <t>U072BT137</t>
  </si>
  <si>
    <t>U072BT208</t>
  </si>
  <si>
    <t>U072BT246</t>
  </si>
  <si>
    <t>West River UED</t>
  </si>
  <si>
    <t>U072BU072B</t>
  </si>
  <si>
    <t>U073</t>
  </si>
  <si>
    <t>River Valleys USD</t>
  </si>
  <si>
    <t>U073T060</t>
  </si>
  <si>
    <t>U073T221</t>
  </si>
  <si>
    <t>U073U073</t>
  </si>
  <si>
    <t>U095</t>
  </si>
  <si>
    <t>U095T006</t>
  </si>
  <si>
    <t>U095T082</t>
  </si>
  <si>
    <t>Athens Grafton School District</t>
  </si>
  <si>
    <t>U095U095</t>
  </si>
  <si>
    <t>U096</t>
  </si>
  <si>
    <t>Windham Southeast Unified Union School District</t>
  </si>
  <si>
    <t>U096T027</t>
  </si>
  <si>
    <t>U096T061</t>
  </si>
  <si>
    <t>U096T089</t>
  </si>
  <si>
    <t>U096T161</t>
  </si>
  <si>
    <t>Windham Southeast USD</t>
  </si>
  <si>
    <t>U096U096</t>
  </si>
  <si>
    <t>U075</t>
  </si>
  <si>
    <t>Twin Valley USD</t>
  </si>
  <si>
    <t>Twin Valley Unified School District</t>
  </si>
  <si>
    <t>U076</t>
  </si>
  <si>
    <t>Windsor Central UUSD</t>
  </si>
  <si>
    <t>U086</t>
  </si>
  <si>
    <t>Mount Ascutney School District</t>
  </si>
  <si>
    <t>U086T238</t>
  </si>
  <si>
    <t>U086T247</t>
  </si>
  <si>
    <t>Mount Ascutney USD</t>
  </si>
  <si>
    <t>U086U086</t>
  </si>
  <si>
    <t>U097</t>
  </si>
  <si>
    <t>Barre Unified Union School District</t>
  </si>
  <si>
    <t>U097T011</t>
  </si>
  <si>
    <t>U097T012</t>
  </si>
  <si>
    <t>Barre USD</t>
  </si>
  <si>
    <t>U097U097</t>
  </si>
  <si>
    <t>U077</t>
  </si>
  <si>
    <t>Green Mountain USD</t>
  </si>
  <si>
    <t>Green Mountain Unified School District</t>
  </si>
  <si>
    <t>U083</t>
  </si>
  <si>
    <t>Ludlow-Mt. Holly UUSD</t>
  </si>
  <si>
    <t>U069</t>
  </si>
  <si>
    <t>Wells Spring USD</t>
  </si>
  <si>
    <t>Wells Spring Unified Union School District</t>
  </si>
  <si>
    <t>U070</t>
  </si>
  <si>
    <t>Quarry Valley USD</t>
  </si>
  <si>
    <t>Quarry Valley Unified Union School District</t>
  </si>
  <si>
    <t>U064</t>
  </si>
  <si>
    <t>Kingdom East USD</t>
  </si>
  <si>
    <t>U064T036</t>
  </si>
  <si>
    <t>U064T051</t>
  </si>
  <si>
    <t>U064T116</t>
  </si>
  <si>
    <t>U064T117</t>
  </si>
  <si>
    <t>U064T135</t>
  </si>
  <si>
    <t>U064T185</t>
  </si>
  <si>
    <t>U064T203</t>
  </si>
  <si>
    <t>U064T240</t>
  </si>
  <si>
    <t>Kingdom East Unified Union School District</t>
  </si>
  <si>
    <t>U064U064</t>
  </si>
  <si>
    <t>U067</t>
  </si>
  <si>
    <t>Echo Valley Community School District</t>
  </si>
  <si>
    <t>U068</t>
  </si>
  <si>
    <t>Paine Mountain School District</t>
  </si>
  <si>
    <t>U071</t>
  </si>
  <si>
    <t>Montpelier Roxbury School District</t>
  </si>
  <si>
    <t>Less than 15,443</t>
  </si>
  <si>
    <t>BD - keeps NMED members of MUSD at higher income % for MUSD-B; uses rounding conventions.</t>
  </si>
  <si>
    <t>J:\FY2024\Base24</t>
  </si>
  <si>
    <t>Compares 1st runs of rates to earlier data</t>
  </si>
  <si>
    <t>FY24Fin v04.xlsm</t>
  </si>
  <si>
    <t>FY2024</t>
  </si>
  <si>
    <t>Member</t>
  </si>
  <si>
    <t>NicoleL</t>
  </si>
  <si>
    <t>data</t>
  </si>
  <si>
    <t>Addison Northwest School District</t>
  </si>
  <si>
    <t>Slate Valley UUSD</t>
  </si>
  <si>
    <t>Elmore Morristown Unified Union School District</t>
  </si>
  <si>
    <t>Barre UUSD</t>
  </si>
  <si>
    <t>Central Vermont SU</t>
  </si>
  <si>
    <t>SU068</t>
  </si>
  <si>
    <t>SU066</t>
  </si>
  <si>
    <t>Greater Rutland County SU</t>
  </si>
  <si>
    <t>Kingdom East SU</t>
  </si>
  <si>
    <t>SU067</t>
  </si>
  <si>
    <t>Mill River UUSD</t>
  </si>
  <si>
    <t>Missisquoi Valley SD</t>
  </si>
  <si>
    <t>SU069</t>
  </si>
  <si>
    <t>Montpelier Roxbury SD</t>
  </si>
  <si>
    <t>Mount Mansfield UUSD</t>
  </si>
  <si>
    <t>SAU #70 / Dresden</t>
  </si>
  <si>
    <t>Washington Central UUSD</t>
  </si>
  <si>
    <t>SU070</t>
  </si>
  <si>
    <t>Lincoln SD</t>
  </si>
  <si>
    <t>N/A</t>
  </si>
  <si>
    <t>Averys Gore</t>
  </si>
  <si>
    <t>Warners Grant</t>
  </si>
  <si>
    <t>Warren Gore</t>
  </si>
  <si>
    <t>Reappraisal Year</t>
  </si>
  <si>
    <t>TCODE</t>
  </si>
  <si>
    <t>TNAME</t>
  </si>
  <si>
    <t>AOE CODE</t>
  </si>
  <si>
    <t>Essex County Unified UTG</t>
  </si>
  <si>
    <t>Reappraisal Town</t>
  </si>
  <si>
    <t>Updated CLA</t>
  </si>
  <si>
    <t>Received</t>
  </si>
  <si>
    <t>postponed per 7.5.23 email</t>
  </si>
  <si>
    <t>Actual non-homestead tax rates seen on tax bill</t>
  </si>
  <si>
    <t>Non-Homestead Education Tax Rate Calculation</t>
  </si>
  <si>
    <t>Base non-homestead rate</t>
  </si>
  <si>
    <t>Percent of equalized pupils from town at school district(s)</t>
  </si>
  <si>
    <t>Mettawee Community School UESD</t>
  </si>
  <si>
    <t>Lake Region Union Elementary-Middle School District</t>
  </si>
  <si>
    <t>Lincoln School District</t>
  </si>
  <si>
    <t>Frequently Asked Questions</t>
  </si>
  <si>
    <t>Property Tax Credit Page</t>
  </si>
  <si>
    <t xml:space="preserve">For more information on education tax rates, please see: </t>
  </si>
  <si>
    <t>Income-Based Edu Tax Study</t>
  </si>
  <si>
    <t>Definitions</t>
  </si>
  <si>
    <t>Non-homestead: Any property which is not a homestead.</t>
  </si>
  <si>
    <t>If spending per pupil in a district is equal to the yield, the associated tax rate will be $1.00 (per $100 of property value)</t>
  </si>
  <si>
    <t>Calculations</t>
  </si>
  <si>
    <t>Per Pupil Spending: Education Spending divided by Equalized Pupils</t>
  </si>
  <si>
    <t>Equalized Homestead Tax Rate: Per pupil spending divided by the homestead yield. (floor of $1.00)</t>
  </si>
  <si>
    <t>Actual Homestead Tax Rate: Equalized homestead tax rate divided by town CLA</t>
  </si>
  <si>
    <t>Non-homestead Actual Tax Rate: State-wide non-homestead statutory rate divided by town CLA</t>
  </si>
  <si>
    <t>Household income percentage: Per pupil spending divided by income yield</t>
  </si>
  <si>
    <t>Non-homestead property is subject to the non-homestead tax rate which is a statewide rate set by the Legislature divided by the CLA of the town</t>
  </si>
  <si>
    <t>Term Sheet</t>
  </si>
  <si>
    <t>Common Level of Appraisal (CLA): ratio of the aggregate value of local education property tax 
grand list to the aggregate value of the equalized education property tax grand list</t>
  </si>
  <si>
    <t>Offsetting revenues: money the school district already has or is owed.  Includes federal dollars, state categorical aid ( e.g. special education, transportation, small schools/merger support, etc.), tuitions, surplus, interest-bearing accounts, private donations, etc.</t>
  </si>
  <si>
    <t xml:space="preserve">Education spending: the difference between expenditures and offsetting revenues </t>
  </si>
  <si>
    <t>Education spending</t>
  </si>
  <si>
    <t>[line 1 - line 2]</t>
  </si>
  <si>
    <t>Education spending per equalized pupil</t>
  </si>
  <si>
    <t>[line 3 ÷ line 4]</t>
  </si>
  <si>
    <t>Homestead equalized tax rate</t>
  </si>
  <si>
    <t>Household income percentage</t>
  </si>
  <si>
    <t>Expenditures - All dollars a school district plans to spend, i.e., the budget plus any deficit or obligation to a regional CTE school district.</t>
  </si>
  <si>
    <t>Equalization ratio - The ratio derived by comparing the total two-year, long-term average daily membership for the State to the two-year, long-term weighted average daily membership for the State.</t>
  </si>
  <si>
    <t>Homestead property is subject to the homestead tax rate from the school district(s) of which the town is a member, divided by the CLA of the town.  The school district rate is depending on education spending per equualized pupil.</t>
  </si>
  <si>
    <r>
      <t>CPI</t>
    </r>
    <r>
      <rPr>
        <vertAlign val="subscript"/>
        <sz val="10"/>
        <color rgb="FF0000CC"/>
        <rFont val="Arial"/>
        <family val="2"/>
      </rPr>
      <t xml:space="preserve"> 15</t>
    </r>
  </si>
  <si>
    <r>
      <t>CPI</t>
    </r>
    <r>
      <rPr>
        <b/>
        <vertAlign val="subscript"/>
        <sz val="10"/>
        <color rgb="FFFF0000"/>
        <rFont val="Arial"/>
        <family val="2"/>
      </rPr>
      <t xml:space="preserve"> 21</t>
    </r>
  </si>
  <si>
    <t>Caledonia Cooperative UUSD</t>
  </si>
  <si>
    <t>Enosburgh-Richford UUSD</t>
  </si>
  <si>
    <t>Lamoille North MUSD A</t>
  </si>
  <si>
    <t>Lamoille North MUSD B</t>
  </si>
  <si>
    <t>Elmore-Morristown UUSD</t>
  </si>
  <si>
    <t>Waits River Valley School District</t>
  </si>
  <si>
    <t>Mountain View UESD</t>
  </si>
  <si>
    <t>Barstow UUSD</t>
  </si>
  <si>
    <t>Otter Valley UUSD</t>
  </si>
  <si>
    <t>West River Modified Union Education District A</t>
  </si>
  <si>
    <t>West River Modified Union Education District B</t>
  </si>
  <si>
    <t>Athens Grafton UESD</t>
  </si>
  <si>
    <t>Windham Southeast School District</t>
  </si>
  <si>
    <t>Essex-Westford ECUUSD</t>
  </si>
  <si>
    <t>Wells Spring Unified Union District</t>
  </si>
  <si>
    <t>Quarry Valley UUSD</t>
  </si>
  <si>
    <t>FY24Fin v14.xlsm</t>
  </si>
  <si>
    <t>PV&amp;R Official Rates</t>
  </si>
  <si>
    <t>CALC</t>
  </si>
  <si>
    <t>CALCRP</t>
  </si>
  <si>
    <t>Total offsets for excess spending calculation</t>
  </si>
  <si>
    <t>Total offsets per equalized pupil</t>
  </si>
  <si>
    <t>[(line 11 ÷ line 12) x $1.00]</t>
  </si>
  <si>
    <t>[line 13 x line 14]</t>
  </si>
  <si>
    <t>[(line 20 ÷ line 21) x 2.0%]</t>
  </si>
  <si>
    <t>Homestead: principal dwelling and parcel of land surrounding the dwelling, owned and occupied by the resident as the person's domicile. Homesteads are set based on declarations filed by the property owner each year with the Department of Taxes</t>
  </si>
  <si>
    <t>Homestead Income Yield: A figure determined annually by the Legislature that affects the credit amounts received by income-eligible households in the following year. The homestead income yield is associated with an equalized base tax rate of 2%of household income. If a district spends the income yield amount per equalized pupil, eligible households will pays 2% of their household income as an education property tax (subject to limitations)</t>
  </si>
  <si>
    <t>Equalized Pupils - A school district’s two-year, long-term weighted average daily membership multiplied by an equalization ratio.  In FY2025, two-year, long-term weighted average daily membership will be used rather than equalized pupils.</t>
  </si>
  <si>
    <t>Each town has two different education property tax rates dependent on the property type - homestead and non-homestead. The equalized nonhomestead rate is uniform across the state. The town’s homestead tax rate is determined by the school district, or districts, of which the town is a member.  If the town is a member of more than one school district, the school district rates are prorated by the percentage of pupils the town has at each school district.</t>
  </si>
  <si>
    <t>Homestead Property Yield - A figure determined annually by the Legislature to ensure the Education Fund has enough revenue to support anticipated statewide expenditures.  The homestead property yield is associated with an equalized base tax rate of $1.00 and is used with spending per pupil to determine the homestead tax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</si>
</sst>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_(* \(#,##0\);_(* &quot;-&quot;_);_(@_)"/>
    <numFmt numFmtId="43" formatCode="_(* #,##0.00_);_(* \(#,##0.00\);_(* &quot;-&quot;??_);_(@_)"/>
    <numFmt numFmtId="164" formatCode="_(* #,##0.0000_);_(* \(#,##0.0000\);_(* &quot;-&quot;_);_(@_)"/>
    <numFmt numFmtId="165" formatCode="##0.00%_);\(##0.00%\);\-_)"/>
    <numFmt numFmtId="166" formatCode="_(* #,##0.0000_);_(* \(#,##0.0000\);_(* &quot;-&quot;????_);_(@_)"/>
    <numFmt numFmtId="167" formatCode="_(* #,##0.0000_);_(* \(#,##0.0000\);_(* &quot;-&quot;??_);_(@_)"/>
    <numFmt numFmtId="168" formatCode="_(* #,##0.00_);_(* \(#,##0.00\);_(* &quot;-&quot;_);_(@_)"/>
    <numFmt numFmtId="169" formatCode="_(* #,##0.0_);_(* \(#,##0.0\);_(* &quot;-&quot;_);_(@_)"/>
    <numFmt numFmtId="170" formatCode="_(* #,##0.000_);_(* \(#,##0.000\);_(* &quot;-&quot;_);_(@_)"/>
    <numFmt numFmtId="171" formatCode="[$-409]dd\-mmm\-yy;@"/>
    <numFmt numFmtId="172" formatCode="0_);\(0\)"/>
    <numFmt numFmtId="173" formatCode="#,##0.000"/>
    <numFmt numFmtId="174" formatCode="##0.000%_);\(##0.000%\);\-_)"/>
    <numFmt numFmtId="175" formatCode="#,##0.0000"/>
    <numFmt numFmtId="176" formatCode="0.000%_);_(\(0.000%\)_);_(* &quot;-&quot;_)"/>
    <numFmt numFmtId="177" formatCode="0.00%_);_(\(0.00%\)_);_(* &quot;-&quot;_)"/>
    <numFmt numFmtId="178" formatCode="0#"/>
    <numFmt numFmtId="179" formatCode="_(* &quot;$&quot;\ #,##0.00_);_(* \(#,##0.00\);_(* &quot;-&quot;_);_(@_)"/>
    <numFmt numFmtId="180" formatCode="_(* &quot;$&quot;\ #,##0.000_);_(* \(#,##0.000\);_(* &quot;-&quot;_);_(@_)"/>
    <numFmt numFmtId="181" formatCode="_(* &quot;$&quot;\ #,##0.0000_);_(* \(#,##0.0000\);_(* &quot;-&quot;_);_(@_)"/>
    <numFmt numFmtId="182" formatCode="_(* &quot;$&quot;\ #,##0_);_(* \(#,##0\);_(* &quot;-&quot;_);_(@_)"/>
    <numFmt numFmtId="183" formatCode="_(&quot;$&quot;* #,##0.0000_);_(&quot;$&quot;* \(#,##0.0000\);_(&quot;$&quot;* &quot;-&quot;??_);_(@_)"/>
    <numFmt numFmtId="184" formatCode="#._;"/>
  </numFmts>
  <fonts count="39" x14ac:knownFonts="1">
    <font>
      <sz val="10"/>
      <color theme="1"/>
      <name val="Arial"/>
      <family val="2"/>
    </font>
    <font>
      <sz val="10"/>
      <color theme="1"/>
      <name val="Arial"/>
      <family val="2"/>
    </font>
    <font>
      <sz val="10"/>
      <name val="Arial"/>
      <family val="2"/>
    </font>
    <font>
      <b/>
      <sz val="10"/>
      <name val="Arial"/>
      <family val="2"/>
    </font>
    <font>
      <sz val="10"/>
      <color indexed="12"/>
      <name val="Arial"/>
      <family val="2"/>
    </font>
    <font>
      <sz val="10"/>
      <color rgb="FF0000CC"/>
      <name val="Arial"/>
      <family val="2"/>
    </font>
    <font>
      <b/>
      <sz val="10"/>
      <color indexed="12"/>
      <name val="Arial"/>
      <family val="2"/>
    </font>
    <font>
      <sz val="10"/>
      <color indexed="10"/>
      <name val="Arial"/>
      <family val="2"/>
    </font>
    <font>
      <b/>
      <sz val="10"/>
      <color indexed="44"/>
      <name val="Arial"/>
      <family val="2"/>
    </font>
    <font>
      <b/>
      <sz val="10"/>
      <color rgb="FFFF0000"/>
      <name val="Arial"/>
      <family val="2"/>
    </font>
    <font>
      <b/>
      <sz val="10"/>
      <color indexed="10"/>
      <name val="Arial"/>
      <family val="2"/>
    </font>
    <font>
      <sz val="9"/>
      <color rgb="FFFF0000"/>
      <name val="Arial"/>
      <family val="2"/>
    </font>
    <font>
      <b/>
      <sz val="11"/>
      <color indexed="10"/>
      <name val="Arial"/>
      <family val="2"/>
    </font>
    <font>
      <b/>
      <sz val="10"/>
      <color rgb="FF0000CC"/>
      <name val="Arial"/>
      <family val="2"/>
    </font>
    <font>
      <b/>
      <sz val="12"/>
      <name val="Arial"/>
      <family val="2"/>
    </font>
    <font>
      <b/>
      <sz val="12"/>
      <color indexed="12"/>
      <name val="Arial"/>
      <family val="2"/>
    </font>
    <font>
      <sz val="9"/>
      <color indexed="12"/>
      <name val="Arial"/>
      <family val="2"/>
    </font>
    <font>
      <sz val="9"/>
      <name val="Arial"/>
      <family val="2"/>
    </font>
    <font>
      <sz val="7"/>
      <name val="Arial"/>
      <family val="2"/>
    </font>
    <font>
      <sz val="8"/>
      <color indexed="12"/>
      <name val="Arial"/>
      <family val="2"/>
    </font>
    <font>
      <sz val="7"/>
      <color indexed="10"/>
      <name val="Arial"/>
      <family val="2"/>
    </font>
    <font>
      <sz val="8"/>
      <name val="Arial"/>
      <family val="2"/>
    </font>
    <font>
      <sz val="8"/>
      <color indexed="10"/>
      <name val="Arial"/>
      <family val="2"/>
    </font>
    <font>
      <sz val="12"/>
      <name val="Arial"/>
      <family val="2"/>
    </font>
    <font>
      <b/>
      <sz val="8"/>
      <color theme="1"/>
      <name val="Arial"/>
      <family val="2"/>
    </font>
    <font>
      <sz val="8"/>
      <color theme="1"/>
      <name val="Arial"/>
      <family val="2"/>
    </font>
    <font>
      <b/>
      <sz val="8"/>
      <color rgb="FFFF0000"/>
      <name val="Arial"/>
      <family val="2"/>
    </font>
    <font>
      <b/>
      <sz val="10"/>
      <color theme="1"/>
      <name val="Arial"/>
      <family val="2"/>
    </font>
    <font>
      <b/>
      <sz val="12"/>
      <color theme="1"/>
      <name val="Arial"/>
      <family val="2"/>
    </font>
    <font>
      <b/>
      <sz val="14"/>
      <color theme="1"/>
      <name val="Arial"/>
      <family val="2"/>
    </font>
    <font>
      <i/>
      <sz val="11"/>
      <color theme="1"/>
      <name val="Calibri"/>
      <family val="2"/>
      <scheme val="minor"/>
    </font>
    <font>
      <u/>
      <sz val="10"/>
      <color theme="10"/>
      <name val="Arial"/>
      <family val="2"/>
    </font>
    <font>
      <sz val="11"/>
      <color theme="1"/>
      <name val="Calibri"/>
      <family val="2"/>
    </font>
    <font>
      <b/>
      <u/>
      <sz val="11"/>
      <color theme="1"/>
      <name val="Calibri"/>
      <family val="2"/>
    </font>
    <font>
      <sz val="11"/>
      <name val="Calibri"/>
      <family val="2"/>
    </font>
    <font>
      <sz val="10"/>
      <color theme="0" tint="-0.499984740745262"/>
      <name val="Arial"/>
      <family val="2"/>
    </font>
    <font>
      <vertAlign val="subscript"/>
      <sz val="10"/>
      <color rgb="FF0000CC"/>
      <name val="Arial"/>
      <family val="2"/>
    </font>
    <font>
      <b/>
      <vertAlign val="subscript"/>
      <sz val="10"/>
      <color rgb="FFFF0000"/>
      <name val="Arial"/>
      <family val="2"/>
    </font>
    <font>
      <sz val="10"/>
      <color theme="1" tint="4.9989318521683403E-2"/>
      <name val="Arial"/>
      <family val="2"/>
    </font>
  </fonts>
  <fills count="42">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CC99"/>
        <bgColor indexed="64"/>
      </patternFill>
    </fill>
    <fill>
      <patternFill patternType="solid">
        <fgColor indexed="47"/>
        <bgColor indexed="64"/>
      </patternFill>
    </fill>
    <fill>
      <patternFill patternType="solid">
        <fgColor indexed="43"/>
        <bgColor indexed="64"/>
      </patternFill>
    </fill>
    <fill>
      <patternFill patternType="solid">
        <fgColor indexed="40"/>
        <bgColor indexed="64"/>
      </patternFill>
    </fill>
    <fill>
      <patternFill patternType="solid">
        <fgColor indexed="42"/>
        <bgColor indexed="64"/>
      </patternFill>
    </fill>
    <fill>
      <patternFill patternType="solid">
        <fgColor rgb="FF99FF66"/>
        <bgColor indexed="64"/>
      </patternFill>
    </fill>
    <fill>
      <patternFill patternType="solid">
        <fgColor rgb="FFFF99CC"/>
        <bgColor indexed="64"/>
      </patternFill>
    </fill>
    <fill>
      <patternFill patternType="solid">
        <fgColor indexed="15"/>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11"/>
        <bgColor indexed="64"/>
      </patternFill>
    </fill>
    <fill>
      <patternFill patternType="solid">
        <fgColor rgb="FFFF66FF"/>
        <bgColor indexed="64"/>
      </patternFill>
    </fill>
    <fill>
      <patternFill patternType="solid">
        <fgColor indexed="41"/>
        <bgColor indexed="64"/>
      </patternFill>
    </fill>
    <fill>
      <patternFill patternType="solid">
        <fgColor rgb="FF99FF33"/>
        <bgColor indexed="64"/>
      </patternFill>
    </fill>
    <fill>
      <patternFill patternType="solid">
        <fgColor rgb="FFFFFF99"/>
        <bgColor indexed="64"/>
      </patternFill>
    </fill>
    <fill>
      <patternFill patternType="solid">
        <fgColor theme="6" tint="0.59999389629810485"/>
        <bgColor indexed="64"/>
      </patternFill>
    </fill>
    <fill>
      <patternFill patternType="solid">
        <fgColor indexed="52"/>
        <bgColor indexed="64"/>
      </patternFill>
    </fill>
    <fill>
      <patternFill patternType="solid">
        <fgColor rgb="FFFFFF66"/>
        <bgColor indexed="64"/>
      </patternFill>
    </fill>
    <fill>
      <patternFill patternType="solid">
        <fgColor indexed="44"/>
        <bgColor indexed="64"/>
      </patternFill>
    </fill>
    <fill>
      <patternFill patternType="solid">
        <fgColor rgb="FFCCFFCC"/>
        <bgColor indexed="64"/>
      </patternFill>
    </fill>
    <fill>
      <patternFill patternType="solid">
        <fgColor rgb="FF99CCFF"/>
        <bgColor indexed="64"/>
      </patternFill>
    </fill>
    <fill>
      <patternFill patternType="solid">
        <fgColor rgb="FF00FFFF"/>
        <bgColor indexed="64"/>
      </patternFill>
    </fill>
    <fill>
      <patternFill patternType="solid">
        <fgColor theme="5" tint="0.39997558519241921"/>
        <bgColor indexed="64"/>
      </patternFill>
    </fill>
    <fill>
      <patternFill patternType="solid">
        <fgColor rgb="FFFF99FF"/>
        <bgColor indexed="64"/>
      </patternFill>
    </fill>
    <fill>
      <patternFill patternType="solid">
        <fgColor rgb="FF66FF99"/>
        <bgColor indexed="64"/>
      </patternFill>
    </fill>
    <fill>
      <patternFill patternType="solid">
        <fgColor rgb="FFCCFF99"/>
        <bgColor indexed="64"/>
      </patternFill>
    </fill>
    <fill>
      <patternFill patternType="solid">
        <fgColor rgb="FF99FFCC"/>
        <bgColor indexed="64"/>
      </patternFill>
    </fill>
    <fill>
      <patternFill patternType="solid">
        <fgColor rgb="FF66FFCC"/>
        <bgColor indexed="64"/>
      </patternFill>
    </fill>
    <fill>
      <patternFill patternType="gray0625">
        <bgColor indexed="22"/>
      </patternFill>
    </fill>
    <fill>
      <patternFill patternType="gray0625">
        <bgColor indexed="41"/>
      </patternFill>
    </fill>
    <fill>
      <patternFill patternType="gray0625">
        <bgColor rgb="FFFF7C80"/>
      </patternFill>
    </fill>
    <fill>
      <patternFill patternType="gray0625"/>
    </fill>
    <fill>
      <patternFill patternType="gray0625">
        <bgColor rgb="FFFFFF99"/>
      </patternFill>
    </fill>
    <fill>
      <patternFill patternType="gray0625">
        <bgColor rgb="FFFFCC99"/>
      </patternFill>
    </fill>
    <fill>
      <patternFill patternType="solid">
        <fgColor rgb="FFFF66CC"/>
        <bgColor indexed="64"/>
      </patternFill>
    </fill>
    <fill>
      <patternFill patternType="gray0625">
        <bgColor rgb="FFCCFFCC"/>
      </patternFill>
    </fill>
    <fill>
      <patternFill patternType="gray0625">
        <bgColor rgb="FF99CCFF"/>
      </patternFill>
    </fill>
    <fill>
      <patternFill patternType="gray0625">
        <bgColor rgb="FF99FFCC"/>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ck">
        <color indexed="10"/>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ck">
        <color indexed="10"/>
      </right>
      <top/>
      <bottom style="thin">
        <color indexed="64"/>
      </bottom>
      <diagonal/>
    </border>
    <border>
      <left style="thick">
        <color indexed="10"/>
      </left>
      <right/>
      <top style="thick">
        <color indexed="10"/>
      </top>
      <bottom style="thick">
        <color indexed="10"/>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top style="thick">
        <color indexed="10"/>
      </top>
      <bottom style="thin">
        <color indexed="64"/>
      </bottom>
      <diagonal/>
    </border>
    <border>
      <left/>
      <right/>
      <top style="thick">
        <color indexed="10"/>
      </top>
      <bottom/>
      <diagonal/>
    </border>
    <border>
      <left/>
      <right style="thick">
        <color indexed="10"/>
      </right>
      <top style="thick">
        <color indexed="10"/>
      </top>
      <bottom style="thin">
        <color indexed="64"/>
      </bottom>
      <diagonal/>
    </border>
    <border>
      <left style="thick">
        <color indexed="10"/>
      </left>
      <right style="thin">
        <color indexed="64"/>
      </right>
      <top style="thin">
        <color indexed="64"/>
      </top>
      <bottom/>
      <diagonal/>
    </border>
    <border>
      <left style="thin">
        <color indexed="64"/>
      </left>
      <right style="medium">
        <color indexed="10"/>
      </right>
      <top style="thin">
        <color indexed="64"/>
      </top>
      <bottom/>
      <diagonal/>
    </border>
    <border>
      <left style="double">
        <color indexed="14"/>
      </left>
      <right style="double">
        <color indexed="14"/>
      </right>
      <top style="double">
        <color indexed="14"/>
      </top>
      <bottom style="thin">
        <color indexed="64"/>
      </bottom>
      <diagonal/>
    </border>
    <border>
      <left style="thin">
        <color indexed="64"/>
      </left>
      <right style="thick">
        <color indexed="10"/>
      </right>
      <top style="thin">
        <color indexed="64"/>
      </top>
      <bottom/>
      <diagonal/>
    </border>
    <border>
      <left style="thick">
        <color indexed="64"/>
      </left>
      <right style="thin">
        <color indexed="64"/>
      </right>
      <top style="thin">
        <color indexed="64"/>
      </top>
      <bottom/>
      <diagonal/>
    </border>
    <border>
      <left style="thick">
        <color indexed="10"/>
      </left>
      <right style="thin">
        <color indexed="64"/>
      </right>
      <top/>
      <bottom/>
      <diagonal/>
    </border>
    <border>
      <left style="thin">
        <color indexed="64"/>
      </left>
      <right style="medium">
        <color indexed="10"/>
      </right>
      <top/>
      <bottom/>
      <diagonal/>
    </border>
    <border>
      <left style="double">
        <color indexed="14"/>
      </left>
      <right style="double">
        <color indexed="14"/>
      </right>
      <top style="thin">
        <color indexed="64"/>
      </top>
      <bottom style="thin">
        <color indexed="64"/>
      </bottom>
      <diagonal/>
    </border>
    <border>
      <left style="thin">
        <color indexed="64"/>
      </left>
      <right style="thick">
        <color indexed="10"/>
      </right>
      <top/>
      <bottom/>
      <diagonal/>
    </border>
    <border>
      <left style="thick">
        <color indexed="64"/>
      </left>
      <right style="thin">
        <color indexed="64"/>
      </right>
      <top/>
      <bottom/>
      <diagonal/>
    </border>
    <border>
      <left style="double">
        <color indexed="14"/>
      </left>
      <right style="double">
        <color indexed="14"/>
      </right>
      <top/>
      <bottom/>
      <diagonal/>
    </border>
    <border>
      <left style="thick">
        <color indexed="10"/>
      </left>
      <right style="thin">
        <color indexed="64"/>
      </right>
      <top/>
      <bottom style="thin">
        <color indexed="64"/>
      </bottom>
      <diagonal/>
    </border>
    <border>
      <left style="thin">
        <color indexed="64"/>
      </left>
      <right style="medium">
        <color indexed="10"/>
      </right>
      <top/>
      <bottom style="thin">
        <color indexed="64"/>
      </bottom>
      <diagonal/>
    </border>
    <border>
      <left style="double">
        <color indexed="14"/>
      </left>
      <right style="double">
        <color indexed="14"/>
      </right>
      <top style="thin">
        <color indexed="64"/>
      </top>
      <bottom style="double">
        <color indexed="14"/>
      </bottom>
      <diagonal/>
    </border>
    <border>
      <left style="thick">
        <color indexed="64"/>
      </left>
      <right style="thin">
        <color indexed="64"/>
      </right>
      <top/>
      <bottom style="thin">
        <color indexed="64"/>
      </bottom>
      <diagonal/>
    </border>
    <border>
      <left style="thick">
        <color indexed="10"/>
      </left>
      <right style="thin">
        <color indexed="64"/>
      </right>
      <top style="thin">
        <color indexed="64"/>
      </top>
      <bottom style="thin">
        <color indexed="64"/>
      </bottom>
      <diagonal/>
    </border>
    <border>
      <left style="thin">
        <color indexed="64"/>
      </left>
      <right style="medium">
        <color indexed="10"/>
      </right>
      <top style="thin">
        <color indexed="64"/>
      </top>
      <bottom style="thin">
        <color indexed="64"/>
      </bottom>
      <diagonal/>
    </border>
    <border>
      <left/>
      <right style="thick">
        <color indexed="10"/>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10"/>
      </left>
      <right/>
      <top style="thin">
        <color indexed="64"/>
      </top>
      <bottom style="thin">
        <color indexed="64"/>
      </bottom>
      <diagonal/>
    </border>
    <border>
      <left/>
      <right style="medium">
        <color indexed="10"/>
      </right>
      <top style="thin">
        <color indexed="64"/>
      </top>
      <bottom style="thin">
        <color indexed="64"/>
      </bottom>
      <diagonal/>
    </border>
    <border>
      <left/>
      <right style="thick">
        <color indexed="10"/>
      </right>
      <top/>
      <bottom/>
      <diagonal/>
    </border>
    <border>
      <left style="thin">
        <color indexed="64"/>
      </left>
      <right style="thick">
        <color indexed="10"/>
      </right>
      <top style="thin">
        <color indexed="64"/>
      </top>
      <bottom style="thin">
        <color indexed="64"/>
      </bottom>
      <diagonal/>
    </border>
    <border>
      <left/>
      <right style="medium">
        <color indexed="10"/>
      </right>
      <top/>
      <bottom style="thin">
        <color indexed="64"/>
      </bottom>
      <diagonal/>
    </border>
    <border>
      <left/>
      <right style="thick">
        <color indexed="10"/>
      </right>
      <top/>
      <bottom style="thin">
        <color indexed="64"/>
      </bottom>
      <diagonal/>
    </border>
    <border>
      <left style="thick">
        <color indexed="64"/>
      </left>
      <right/>
      <top/>
      <bottom style="thin">
        <color indexed="64"/>
      </bottom>
      <diagonal/>
    </border>
    <border>
      <left/>
      <right style="thin">
        <color indexed="8"/>
      </right>
      <top style="thin">
        <color indexed="8"/>
      </top>
      <bottom style="thin">
        <color indexed="8"/>
      </bottom>
      <diagonal/>
    </border>
    <border>
      <left style="thick">
        <color rgb="FFFF0000"/>
      </left>
      <right style="thin">
        <color indexed="64"/>
      </right>
      <top style="thin">
        <color indexed="64"/>
      </top>
      <bottom style="thin">
        <color indexed="64"/>
      </bottom>
      <diagonal/>
    </border>
    <border>
      <left/>
      <right style="thick">
        <color rgb="FFFF0000"/>
      </right>
      <top style="thin">
        <color indexed="64"/>
      </top>
      <bottom style="thin">
        <color indexed="64"/>
      </bottom>
      <diagonal/>
    </border>
    <border>
      <left/>
      <right style="thin">
        <color indexed="64"/>
      </right>
      <top style="thin">
        <color indexed="64"/>
      </top>
      <bottom style="thick">
        <color indexed="10"/>
      </bottom>
      <diagonal/>
    </border>
    <border>
      <left style="thin">
        <color indexed="64"/>
      </left>
      <right style="thin">
        <color indexed="64"/>
      </right>
      <top style="thin">
        <color indexed="64"/>
      </top>
      <bottom style="thick">
        <color indexed="10"/>
      </bottom>
      <diagonal/>
    </border>
    <border>
      <left style="thin">
        <color indexed="64"/>
      </left>
      <right style="thick">
        <color indexed="10"/>
      </right>
      <top style="thin">
        <color indexed="64"/>
      </top>
      <bottom style="thick">
        <color indexed="10"/>
      </bottom>
      <diagonal/>
    </border>
    <border>
      <left/>
      <right/>
      <top/>
      <bottom style="medium">
        <color auto="1"/>
      </bottom>
      <diagonal/>
    </border>
    <border>
      <left/>
      <right style="thin">
        <color indexed="64"/>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xf numFmtId="0" fontId="31" fillId="0" borderId="0" applyNumberFormat="0" applyFill="0" applyBorder="0" applyAlignment="0" applyProtection="0"/>
  </cellStyleXfs>
  <cellXfs count="647">
    <xf numFmtId="0" fontId="0" fillId="0" borderId="0" xfId="0"/>
    <xf numFmtId="164" fontId="0" fillId="0" borderId="1" xfId="0" applyNumberFormat="1" applyBorder="1"/>
    <xf numFmtId="165" fontId="2" fillId="2" borderId="1" xfId="2" applyNumberFormat="1" applyFont="1" applyFill="1" applyBorder="1" applyAlignment="1"/>
    <xf numFmtId="164" fontId="0" fillId="2" borderId="1" xfId="0" applyNumberFormat="1" applyFill="1" applyBorder="1"/>
    <xf numFmtId="165" fontId="2" fillId="4" borderId="1" xfId="2" applyNumberFormat="1" applyFont="1" applyFill="1" applyBorder="1" applyAlignment="1"/>
    <xf numFmtId="164" fontId="2" fillId="5" borderId="1" xfId="0" applyNumberFormat="1" applyFont="1" applyFill="1" applyBorder="1" applyAlignment="1">
      <alignment horizontal="right"/>
    </xf>
    <xf numFmtId="164" fontId="0" fillId="6" borderId="1" xfId="0" applyNumberFormat="1" applyFill="1" applyBorder="1"/>
    <xf numFmtId="166" fontId="0" fillId="0" borderId="0" xfId="0" applyNumberFormat="1"/>
    <xf numFmtId="0" fontId="2" fillId="0" borderId="0" xfId="0" applyFont="1"/>
    <xf numFmtId="0" fontId="3" fillId="7" borderId="0" xfId="0" applyFont="1" applyFill="1"/>
    <xf numFmtId="4" fontId="2" fillId="0" borderId="0" xfId="0" applyNumberFormat="1" applyFont="1"/>
    <xf numFmtId="0" fontId="3" fillId="0" borderId="0" xfId="0" applyFont="1" applyAlignment="1">
      <alignment horizontal="center"/>
    </xf>
    <xf numFmtId="0" fontId="4" fillId="8" borderId="5" xfId="0" applyFont="1" applyFill="1" applyBorder="1"/>
    <xf numFmtId="0" fontId="4" fillId="8" borderId="6" xfId="0" applyFont="1" applyFill="1" applyBorder="1" applyAlignment="1">
      <alignment horizontal="right"/>
    </xf>
    <xf numFmtId="168" fontId="3" fillId="3" borderId="1" xfId="0" applyNumberFormat="1" applyFont="1" applyFill="1" applyBorder="1"/>
    <xf numFmtId="0" fontId="3" fillId="0" borderId="0" xfId="0" applyFont="1"/>
    <xf numFmtId="168" fontId="2" fillId="0" borderId="0" xfId="0" applyNumberFormat="1" applyFont="1"/>
    <xf numFmtId="0" fontId="2" fillId="0" borderId="0" xfId="0" applyFont="1" applyAlignment="1">
      <alignment horizontal="center"/>
    </xf>
    <xf numFmtId="0" fontId="5" fillId="9" borderId="7" xfId="0" applyFont="1" applyFill="1" applyBorder="1" applyAlignment="1">
      <alignment horizontal="right"/>
    </xf>
    <xf numFmtId="169" fontId="5" fillId="9" borderId="8" xfId="0" applyNumberFormat="1" applyFont="1" applyFill="1" applyBorder="1"/>
    <xf numFmtId="41" fontId="5" fillId="9" borderId="8" xfId="0" applyNumberFormat="1" applyFont="1" applyFill="1" applyBorder="1"/>
    <xf numFmtId="0" fontId="3" fillId="10" borderId="9" xfId="0" applyFont="1" applyFill="1" applyBorder="1" applyAlignment="1">
      <alignment horizontal="center"/>
    </xf>
    <xf numFmtId="0" fontId="4" fillId="8" borderId="5" xfId="0" applyFont="1" applyFill="1" applyBorder="1" applyAlignment="1">
      <alignment horizontal="right"/>
    </xf>
    <xf numFmtId="37" fontId="6" fillId="8" borderId="10" xfId="0" applyNumberFormat="1" applyFont="1" applyFill="1" applyBorder="1" applyAlignment="1">
      <alignment horizontal="center"/>
    </xf>
    <xf numFmtId="3" fontId="6" fillId="8" borderId="11" xfId="0" applyNumberFormat="1" applyFont="1" applyFill="1" applyBorder="1" applyAlignment="1">
      <alignment horizontal="center"/>
    </xf>
    <xf numFmtId="10" fontId="2" fillId="0" borderId="0" xfId="0" applyNumberFormat="1" applyFont="1"/>
    <xf numFmtId="164" fontId="2" fillId="6" borderId="12" xfId="0" applyNumberFormat="1" applyFont="1" applyFill="1" applyBorder="1"/>
    <xf numFmtId="0" fontId="7" fillId="8" borderId="13" xfId="0" applyFont="1" applyFill="1" applyBorder="1" applyAlignment="1">
      <alignment horizontal="center"/>
    </xf>
    <xf numFmtId="164" fontId="0" fillId="5" borderId="1" xfId="0" applyNumberFormat="1" applyFill="1" applyBorder="1" applyAlignment="1">
      <alignment horizontal="right"/>
    </xf>
    <xf numFmtId="0" fontId="0" fillId="11" borderId="0" xfId="0" applyFill="1"/>
    <xf numFmtId="0" fontId="8" fillId="7" borderId="0" xfId="0" applyFont="1" applyFill="1"/>
    <xf numFmtId="41" fontId="0" fillId="0" borderId="0" xfId="0" applyNumberFormat="1"/>
    <xf numFmtId="0" fontId="2" fillId="6" borderId="5" xfId="0" applyFont="1" applyFill="1" applyBorder="1"/>
    <xf numFmtId="41" fontId="7" fillId="6" borderId="6" xfId="0" applyNumberFormat="1" applyFont="1" applyFill="1" applyBorder="1" applyAlignment="1">
      <alignment horizontal="right"/>
    </xf>
    <xf numFmtId="168" fontId="2" fillId="8" borderId="1" xfId="0" applyNumberFormat="1" applyFont="1" applyFill="1" applyBorder="1"/>
    <xf numFmtId="0" fontId="0" fillId="8" borderId="2" xfId="0" applyFill="1" applyBorder="1"/>
    <xf numFmtId="0" fontId="0" fillId="8" borderId="16" xfId="0" applyFill="1" applyBorder="1"/>
    <xf numFmtId="0" fontId="9" fillId="9" borderId="17" xfId="0" applyFont="1" applyFill="1" applyBorder="1" applyAlignment="1">
      <alignment horizontal="right"/>
    </xf>
    <xf numFmtId="169" fontId="9" fillId="12" borderId="18" xfId="0" applyNumberFormat="1" applyFont="1" applyFill="1" applyBorder="1"/>
    <xf numFmtId="0" fontId="5" fillId="9" borderId="17" xfId="0" applyFont="1" applyFill="1" applyBorder="1" applyAlignment="1">
      <alignment horizontal="right"/>
    </xf>
    <xf numFmtId="170" fontId="5" fillId="9" borderId="19" xfId="0" applyNumberFormat="1" applyFont="1" applyFill="1" applyBorder="1"/>
    <xf numFmtId="3" fontId="3" fillId="10" borderId="11" xfId="0" quotePrefix="1" applyNumberFormat="1" applyFont="1" applyFill="1" applyBorder="1" applyAlignment="1">
      <alignment horizontal="center"/>
    </xf>
    <xf numFmtId="3" fontId="7" fillId="6" borderId="10" xfId="0" applyNumberFormat="1" applyFont="1" applyFill="1" applyBorder="1" applyAlignment="1">
      <alignment horizontal="right"/>
    </xf>
    <xf numFmtId="0" fontId="10" fillId="6" borderId="10" xfId="0" applyFont="1" applyFill="1" applyBorder="1" applyAlignment="1">
      <alignment horizontal="center"/>
    </xf>
    <xf numFmtId="3" fontId="6" fillId="8" borderId="20" xfId="0" applyNumberFormat="1" applyFont="1" applyFill="1" applyBorder="1" applyAlignment="1">
      <alignment horizontal="center"/>
    </xf>
    <xf numFmtId="0" fontId="6" fillId="8" borderId="1" xfId="0" applyFont="1" applyFill="1" applyBorder="1" applyAlignment="1">
      <alignment horizontal="center"/>
    </xf>
    <xf numFmtId="171" fontId="10" fillId="8" borderId="21" xfId="0" applyNumberFormat="1" applyFont="1" applyFill="1" applyBorder="1" applyAlignment="1">
      <alignment horizontal="center"/>
    </xf>
    <xf numFmtId="3" fontId="3" fillId="0" borderId="0" xfId="0" applyNumberFormat="1" applyFont="1" applyAlignment="1">
      <alignment horizontal="center"/>
    </xf>
    <xf numFmtId="0" fontId="2" fillId="8" borderId="11" xfId="0" applyFont="1" applyFill="1" applyBorder="1"/>
    <xf numFmtId="168" fontId="11" fillId="13" borderId="5" xfId="0" applyNumberFormat="1" applyFont="1" applyFill="1" applyBorder="1"/>
    <xf numFmtId="41" fontId="11" fillId="13" borderId="6" xfId="0" applyNumberFormat="1" applyFont="1" applyFill="1" applyBorder="1" applyAlignment="1">
      <alignment horizontal="left"/>
    </xf>
    <xf numFmtId="168" fontId="3" fillId="14" borderId="1" xfId="0" applyNumberFormat="1" applyFont="1" applyFill="1" applyBorder="1"/>
    <xf numFmtId="0" fontId="0" fillId="8" borderId="25" xfId="0" applyFill="1" applyBorder="1"/>
    <xf numFmtId="0" fontId="12" fillId="3" borderId="26" xfId="0" applyFont="1" applyFill="1" applyBorder="1" applyAlignment="1">
      <alignment horizontal="center"/>
    </xf>
    <xf numFmtId="0" fontId="13" fillId="9" borderId="27" xfId="0" applyFont="1" applyFill="1" applyBorder="1" applyAlignment="1">
      <alignment horizontal="right"/>
    </xf>
    <xf numFmtId="170" fontId="13" fillId="9" borderId="28" xfId="0" applyNumberFormat="1" applyFont="1" applyFill="1" applyBorder="1"/>
    <xf numFmtId="0" fontId="5" fillId="9" borderId="27" xfId="0" applyFont="1" applyFill="1" applyBorder="1"/>
    <xf numFmtId="41" fontId="13" fillId="9" borderId="28" xfId="0" applyNumberFormat="1" applyFont="1" applyFill="1" applyBorder="1"/>
    <xf numFmtId="0" fontId="6" fillId="8" borderId="20" xfId="0" applyFont="1" applyFill="1" applyBorder="1" applyAlignment="1">
      <alignment horizontal="center"/>
    </xf>
    <xf numFmtId="3" fontId="10" fillId="0" borderId="0" xfId="0" applyNumberFormat="1" applyFont="1"/>
    <xf numFmtId="3" fontId="10" fillId="0" borderId="29" xfId="0" applyNumberFormat="1" applyFont="1" applyBorder="1"/>
    <xf numFmtId="3" fontId="4" fillId="3" borderId="6" xfId="0" applyNumberFormat="1" applyFont="1" applyFill="1" applyBorder="1" applyAlignment="1">
      <alignment horizontal="center"/>
    </xf>
    <xf numFmtId="0" fontId="2" fillId="8" borderId="20" xfId="0" applyFont="1" applyFill="1" applyBorder="1"/>
    <xf numFmtId="0" fontId="14" fillId="0" borderId="0" xfId="0" applyFont="1" applyAlignment="1">
      <alignment horizontal="right"/>
    </xf>
    <xf numFmtId="41" fontId="15" fillId="8" borderId="1" xfId="0" applyNumberFormat="1" applyFont="1" applyFill="1" applyBorder="1" applyAlignment="1">
      <alignment horizontal="center"/>
    </xf>
    <xf numFmtId="0" fontId="2" fillId="3" borderId="2" xfId="0" applyFont="1" applyFill="1" applyBorder="1" applyAlignment="1">
      <alignment horizontal="right"/>
    </xf>
    <xf numFmtId="0" fontId="2" fillId="3" borderId="4" xfId="0" applyFont="1" applyFill="1" applyBorder="1" applyAlignment="1">
      <alignment horizontal="left"/>
    </xf>
    <xf numFmtId="41" fontId="2" fillId="0" borderId="0" xfId="0" applyNumberFormat="1" applyFont="1"/>
    <xf numFmtId="0" fontId="7" fillId="8" borderId="9" xfId="0" applyFont="1" applyFill="1" applyBorder="1" applyAlignment="1">
      <alignment horizontal="center"/>
    </xf>
    <xf numFmtId="0" fontId="10" fillId="0" borderId="0" xfId="0" applyFont="1" applyAlignment="1">
      <alignment horizontal="center"/>
    </xf>
    <xf numFmtId="0" fontId="2" fillId="15" borderId="30" xfId="0" applyFont="1" applyFill="1" applyBorder="1"/>
    <xf numFmtId="0" fontId="2" fillId="15" borderId="31" xfId="0" applyFont="1" applyFill="1" applyBorder="1"/>
    <xf numFmtId="0" fontId="3" fillId="0" borderId="0" xfId="0" applyFont="1" applyAlignment="1">
      <alignment horizontal="right"/>
    </xf>
    <xf numFmtId="3" fontId="7" fillId="3" borderId="24" xfId="0" applyNumberFormat="1" applyFont="1" applyFill="1" applyBorder="1" applyAlignment="1">
      <alignment horizontal="center"/>
    </xf>
    <xf numFmtId="3" fontId="2" fillId="8" borderId="20" xfId="0" applyNumberFormat="1" applyFont="1" applyFill="1" applyBorder="1" applyAlignment="1">
      <alignment horizontal="center"/>
    </xf>
    <xf numFmtId="0" fontId="2" fillId="3" borderId="22" xfId="0" applyFont="1" applyFill="1" applyBorder="1" applyAlignment="1">
      <alignment horizontal="right"/>
    </xf>
    <xf numFmtId="0" fontId="2" fillId="3" borderId="24" xfId="0" applyFont="1" applyFill="1" applyBorder="1" applyAlignment="1">
      <alignment horizontal="left"/>
    </xf>
    <xf numFmtId="0" fontId="10" fillId="0" borderId="0" xfId="0" applyFont="1"/>
    <xf numFmtId="0" fontId="7" fillId="0" borderId="0" xfId="0" applyFont="1" applyAlignment="1">
      <alignment horizontal="center"/>
    </xf>
    <xf numFmtId="0" fontId="10" fillId="16" borderId="32" xfId="0" applyFont="1" applyFill="1" applyBorder="1"/>
    <xf numFmtId="0" fontId="7" fillId="16" borderId="32" xfId="0" applyFont="1" applyFill="1" applyBorder="1"/>
    <xf numFmtId="0" fontId="0" fillId="16" borderId="33" xfId="0" applyFill="1" applyBorder="1"/>
    <xf numFmtId="0" fontId="0" fillId="16" borderId="32" xfId="0" applyFill="1" applyBorder="1"/>
    <xf numFmtId="0" fontId="0" fillId="16" borderId="34" xfId="0" applyFill="1" applyBorder="1"/>
    <xf numFmtId="0" fontId="3" fillId="0" borderId="29" xfId="0" applyFont="1" applyBorder="1" applyAlignment="1">
      <alignment horizontal="center"/>
    </xf>
    <xf numFmtId="3" fontId="2" fillId="3" borderId="9" xfId="0" applyNumberFormat="1" applyFont="1" applyFill="1" applyBorder="1" applyAlignment="1">
      <alignment horizontal="center"/>
    </xf>
    <xf numFmtId="0" fontId="2" fillId="8" borderId="9" xfId="0" applyFont="1" applyFill="1" applyBorder="1" applyAlignment="1">
      <alignment horizontal="center"/>
    </xf>
    <xf numFmtId="0" fontId="6" fillId="0" borderId="0" xfId="0" applyFont="1"/>
    <xf numFmtId="41" fontId="4" fillId="0" borderId="2" xfId="0" applyNumberFormat="1" applyFont="1" applyBorder="1" applyAlignment="1">
      <alignment horizontal="center"/>
    </xf>
    <xf numFmtId="41" fontId="0" fillId="0" borderId="11" xfId="0" applyNumberFormat="1" applyBorder="1" applyAlignment="1">
      <alignment horizontal="center"/>
    </xf>
    <xf numFmtId="41" fontId="0" fillId="11" borderId="11" xfId="0" applyNumberFormat="1" applyFill="1" applyBorder="1" applyAlignment="1">
      <alignment horizontal="center"/>
    </xf>
    <xf numFmtId="41" fontId="0" fillId="11" borderId="2" xfId="0" applyNumberFormat="1" applyFill="1" applyBorder="1" applyAlignment="1">
      <alignment horizontal="center"/>
    </xf>
    <xf numFmtId="41" fontId="16" fillId="0" borderId="2" xfId="0" applyNumberFormat="1" applyFont="1" applyBorder="1" applyAlignment="1">
      <alignment horizontal="center"/>
    </xf>
    <xf numFmtId="41" fontId="4" fillId="0" borderId="11" xfId="0" applyNumberFormat="1" applyFont="1" applyBorder="1"/>
    <xf numFmtId="41" fontId="4" fillId="0" borderId="11" xfId="0" applyNumberFormat="1" applyFont="1" applyBorder="1" applyAlignment="1">
      <alignment horizontal="center"/>
    </xf>
    <xf numFmtId="0" fontId="0" fillId="0" borderId="11" xfId="0" applyBorder="1"/>
    <xf numFmtId="9" fontId="6" fillId="8" borderId="1" xfId="2" applyFont="1" applyFill="1" applyBorder="1" applyAlignment="1">
      <alignment horizontal="center"/>
    </xf>
    <xf numFmtId="0" fontId="3" fillId="0" borderId="2" xfId="0" applyFont="1" applyBorder="1" applyAlignment="1">
      <alignment horizontal="center"/>
    </xf>
    <xf numFmtId="0" fontId="10" fillId="6" borderId="35" xfId="0" applyFont="1" applyFill="1" applyBorder="1"/>
    <xf numFmtId="0" fontId="10" fillId="6" borderId="36" xfId="0" applyFont="1" applyFill="1" applyBorder="1" applyAlignment="1">
      <alignment horizontal="center"/>
    </xf>
    <xf numFmtId="0" fontId="2" fillId="2" borderId="11" xfId="0" applyFont="1" applyFill="1" applyBorder="1"/>
    <xf numFmtId="0" fontId="3" fillId="16" borderId="11" xfId="0" applyFont="1" applyFill="1" applyBorder="1" applyAlignment="1">
      <alignment horizontal="center"/>
    </xf>
    <xf numFmtId="0" fontId="10" fillId="16" borderId="2" xfId="0" applyFont="1" applyFill="1" applyBorder="1" applyAlignment="1">
      <alignment horizontal="center"/>
    </xf>
    <xf numFmtId="4" fontId="3" fillId="17" borderId="37" xfId="0" applyNumberFormat="1" applyFont="1" applyFill="1" applyBorder="1" applyAlignment="1">
      <alignment horizontal="center"/>
    </xf>
    <xf numFmtId="0" fontId="3" fillId="16" borderId="4" xfId="0" applyFont="1" applyFill="1" applyBorder="1" applyAlignment="1">
      <alignment horizontal="center"/>
    </xf>
    <xf numFmtId="0" fontId="3" fillId="16" borderId="38" xfId="0" applyFont="1" applyFill="1" applyBorder="1" applyAlignment="1">
      <alignment horizontal="center"/>
    </xf>
    <xf numFmtId="0" fontId="0" fillId="0" borderId="4" xfId="0" applyBorder="1" applyAlignment="1">
      <alignment horizontal="center"/>
    </xf>
    <xf numFmtId="0" fontId="10" fillId="6" borderId="11" xfId="0" applyFont="1" applyFill="1" applyBorder="1" applyAlignment="1">
      <alignment horizontal="center"/>
    </xf>
    <xf numFmtId="0" fontId="13" fillId="18" borderId="11" xfId="0" applyFont="1" applyFill="1" applyBorder="1" applyAlignment="1">
      <alignment horizontal="center"/>
    </xf>
    <xf numFmtId="0" fontId="13" fillId="19" borderId="2" xfId="0" applyFont="1" applyFill="1" applyBorder="1" applyAlignment="1">
      <alignment horizontal="center"/>
    </xf>
    <xf numFmtId="0" fontId="13" fillId="0" borderId="39" xfId="0" applyFont="1" applyBorder="1" applyAlignment="1">
      <alignment horizontal="center"/>
    </xf>
    <xf numFmtId="0" fontId="13" fillId="0" borderId="11" xfId="0" applyFont="1" applyBorder="1" applyAlignment="1">
      <alignment horizontal="center"/>
    </xf>
    <xf numFmtId="0" fontId="3" fillId="2" borderId="2" xfId="0" applyFont="1" applyFill="1" applyBorder="1" applyAlignment="1">
      <alignment horizontal="center"/>
    </xf>
    <xf numFmtId="0" fontId="3" fillId="8" borderId="5" xfId="0" applyFont="1" applyFill="1" applyBorder="1" applyAlignment="1">
      <alignment horizontal="center"/>
    </xf>
    <xf numFmtId="0" fontId="10" fillId="8" borderId="10" xfId="0" applyFont="1" applyFill="1" applyBorder="1" applyAlignment="1">
      <alignment horizontal="center"/>
    </xf>
    <xf numFmtId="0" fontId="10" fillId="8" borderId="6" xfId="0" applyFont="1" applyFill="1" applyBorder="1" applyAlignment="1">
      <alignment horizontal="center"/>
    </xf>
    <xf numFmtId="0" fontId="10" fillId="20" borderId="10" xfId="0" applyFont="1" applyFill="1" applyBorder="1" applyAlignment="1">
      <alignment horizontal="center"/>
    </xf>
    <xf numFmtId="0" fontId="3" fillId="20" borderId="10" xfId="0" applyFont="1" applyFill="1" applyBorder="1" applyAlignment="1">
      <alignment horizontal="center"/>
    </xf>
    <xf numFmtId="0" fontId="3" fillId="20" borderId="6" xfId="0" applyFont="1" applyFill="1" applyBorder="1" applyAlignment="1">
      <alignment horizontal="center"/>
    </xf>
    <xf numFmtId="0" fontId="3" fillId="0" borderId="11" xfId="0" applyFont="1" applyBorder="1" applyAlignment="1">
      <alignment horizontal="center"/>
    </xf>
    <xf numFmtId="0" fontId="3" fillId="5" borderId="11" xfId="0" applyFont="1" applyFill="1" applyBorder="1" applyAlignment="1">
      <alignment horizontal="center"/>
    </xf>
    <xf numFmtId="0" fontId="10" fillId="5" borderId="11" xfId="0" applyFont="1" applyFill="1" applyBorder="1" applyAlignment="1">
      <alignment horizontal="center"/>
    </xf>
    <xf numFmtId="0" fontId="2" fillId="0" borderId="11" xfId="0" applyFont="1" applyBorder="1" applyAlignment="1">
      <alignment horizontal="center"/>
    </xf>
    <xf numFmtId="0" fontId="2" fillId="5" borderId="11" xfId="0" applyFont="1" applyFill="1" applyBorder="1" applyAlignment="1">
      <alignment horizontal="center"/>
    </xf>
    <xf numFmtId="0" fontId="2" fillId="0" borderId="11" xfId="0" applyFont="1" applyBorder="1"/>
    <xf numFmtId="0" fontId="2" fillId="5" borderId="11" xfId="0" applyFont="1" applyFill="1" applyBorder="1"/>
    <xf numFmtId="0" fontId="2" fillId="21" borderId="11" xfId="0" applyFont="1" applyFill="1" applyBorder="1"/>
    <xf numFmtId="0" fontId="2" fillId="14" borderId="11" xfId="0" applyFont="1" applyFill="1" applyBorder="1"/>
    <xf numFmtId="41" fontId="3" fillId="0" borderId="14" xfId="0" applyNumberFormat="1" applyFont="1" applyBorder="1" applyAlignment="1">
      <alignment horizontal="center"/>
    </xf>
    <xf numFmtId="41" fontId="3" fillId="0" borderId="20" xfId="0" applyNumberFormat="1" applyFont="1" applyBorder="1" applyAlignment="1">
      <alignment horizontal="center"/>
    </xf>
    <xf numFmtId="41" fontId="0" fillId="11" borderId="20" xfId="0" applyNumberFormat="1" applyFill="1" applyBorder="1" applyAlignment="1">
      <alignment horizontal="center"/>
    </xf>
    <xf numFmtId="41" fontId="0" fillId="11" borderId="14" xfId="0" applyNumberFormat="1" applyFill="1" applyBorder="1" applyAlignment="1">
      <alignment horizontal="center"/>
    </xf>
    <xf numFmtId="41" fontId="10" fillId="0" borderId="14" xfId="0" applyNumberFormat="1" applyFont="1" applyBorder="1" applyAlignment="1">
      <alignment horizontal="center"/>
    </xf>
    <xf numFmtId="0" fontId="3" fillId="0" borderId="20" xfId="0" applyFont="1" applyBorder="1" applyAlignment="1">
      <alignment horizontal="center"/>
    </xf>
    <xf numFmtId="41" fontId="6" fillId="0" borderId="14" xfId="0" applyNumberFormat="1" applyFont="1" applyBorder="1" applyAlignment="1">
      <alignment horizontal="center"/>
    </xf>
    <xf numFmtId="0" fontId="2" fillId="0" borderId="14" xfId="0" applyFont="1" applyBorder="1" applyAlignment="1">
      <alignment horizontal="center"/>
    </xf>
    <xf numFmtId="0" fontId="3" fillId="0" borderId="14" xfId="0" applyFont="1" applyBorder="1" applyAlignment="1">
      <alignment horizontal="center"/>
    </xf>
    <xf numFmtId="0" fontId="10" fillId="6" borderId="40" xfId="0" applyFont="1" applyFill="1" applyBorder="1" applyAlignment="1">
      <alignment horizontal="center"/>
    </xf>
    <xf numFmtId="0" fontId="10" fillId="6" borderId="41" xfId="0" applyFont="1" applyFill="1" applyBorder="1" applyAlignment="1">
      <alignment horizontal="center"/>
    </xf>
    <xf numFmtId="41" fontId="6" fillId="8" borderId="1" xfId="0" applyNumberFormat="1" applyFont="1" applyFill="1" applyBorder="1" applyAlignment="1">
      <alignment horizontal="center"/>
    </xf>
    <xf numFmtId="0" fontId="3" fillId="16" borderId="20" xfId="0" applyFont="1" applyFill="1" applyBorder="1" applyAlignment="1">
      <alignment horizontal="center"/>
    </xf>
    <xf numFmtId="0" fontId="10" fillId="16" borderId="14" xfId="0" applyFont="1" applyFill="1" applyBorder="1" applyAlignment="1">
      <alignment horizontal="center"/>
    </xf>
    <xf numFmtId="9" fontId="10" fillId="3" borderId="42" xfId="0" applyNumberFormat="1" applyFont="1" applyFill="1" applyBorder="1" applyAlignment="1">
      <alignment horizontal="center"/>
    </xf>
    <xf numFmtId="0" fontId="3" fillId="16" borderId="15" xfId="0" applyFont="1" applyFill="1" applyBorder="1" applyAlignment="1">
      <alignment horizontal="center"/>
    </xf>
    <xf numFmtId="0" fontId="3" fillId="16" borderId="43" xfId="0" applyFont="1" applyFill="1" applyBorder="1" applyAlignment="1">
      <alignment horizontal="center"/>
    </xf>
    <xf numFmtId="0" fontId="3" fillId="0" borderId="15" xfId="0" applyFont="1" applyBorder="1" applyAlignment="1">
      <alignment horizontal="center"/>
    </xf>
    <xf numFmtId="41" fontId="10" fillId="6" borderId="20" xfId="0" applyNumberFormat="1" applyFont="1" applyFill="1" applyBorder="1" applyAlignment="1">
      <alignment horizontal="center"/>
    </xf>
    <xf numFmtId="41" fontId="3" fillId="19" borderId="14" xfId="0" applyNumberFormat="1" applyFont="1" applyFill="1" applyBorder="1" applyAlignment="1">
      <alignment horizontal="center"/>
    </xf>
    <xf numFmtId="41" fontId="3" fillId="0" borderId="44" xfId="0" applyNumberFormat="1" applyFont="1" applyBorder="1" applyAlignment="1">
      <alignment horizontal="center"/>
    </xf>
    <xf numFmtId="0" fontId="3" fillId="2" borderId="20" xfId="0" applyFont="1" applyFill="1" applyBorder="1" applyAlignment="1">
      <alignment horizontal="center"/>
    </xf>
    <xf numFmtId="41" fontId="3" fillId="2" borderId="20" xfId="0" applyNumberFormat="1" applyFont="1" applyFill="1" applyBorder="1" applyAlignment="1">
      <alignment horizontal="center"/>
    </xf>
    <xf numFmtId="41" fontId="7" fillId="2" borderId="20" xfId="0" applyNumberFormat="1" applyFont="1" applyFill="1" applyBorder="1" applyAlignment="1">
      <alignment horizontal="center"/>
    </xf>
    <xf numFmtId="41" fontId="10" fillId="5" borderId="20" xfId="0" applyNumberFormat="1" applyFont="1" applyFill="1" applyBorder="1" applyAlignment="1">
      <alignment horizontal="center"/>
    </xf>
    <xf numFmtId="0" fontId="10" fillId="5" borderId="20" xfId="0" applyFont="1" applyFill="1" applyBorder="1" applyAlignment="1">
      <alignment horizontal="center"/>
    </xf>
    <xf numFmtId="0" fontId="3" fillId="22" borderId="20" xfId="0" applyFont="1" applyFill="1" applyBorder="1" applyAlignment="1">
      <alignment horizontal="center"/>
    </xf>
    <xf numFmtId="41" fontId="6" fillId="5" borderId="20" xfId="0" applyNumberFormat="1" applyFont="1" applyFill="1" applyBorder="1" applyAlignment="1">
      <alignment horizontal="center"/>
    </xf>
    <xf numFmtId="0" fontId="2" fillId="0" borderId="20" xfId="0" applyFont="1" applyBorder="1"/>
    <xf numFmtId="0" fontId="2" fillId="5" borderId="20" xfId="0" applyFont="1" applyFill="1" applyBorder="1" applyAlignment="1">
      <alignment horizontal="center"/>
    </xf>
    <xf numFmtId="0" fontId="3" fillId="5" borderId="20" xfId="0" applyFont="1" applyFill="1" applyBorder="1" applyAlignment="1">
      <alignment horizontal="center"/>
    </xf>
    <xf numFmtId="0" fontId="3" fillId="21" borderId="20" xfId="0" applyFont="1" applyFill="1" applyBorder="1" applyAlignment="1">
      <alignment horizontal="center"/>
    </xf>
    <xf numFmtId="0" fontId="3" fillId="14" borderId="20" xfId="0" applyFont="1" applyFill="1" applyBorder="1" applyAlignment="1">
      <alignment horizontal="center"/>
    </xf>
    <xf numFmtId="41" fontId="2" fillId="0" borderId="14" xfId="0" applyNumberFormat="1" applyFont="1" applyBorder="1" applyAlignment="1">
      <alignment horizontal="center"/>
    </xf>
    <xf numFmtId="41" fontId="2" fillId="0" borderId="20" xfId="0" applyNumberFormat="1" applyFont="1" applyBorder="1" applyAlignment="1">
      <alignment horizontal="center"/>
    </xf>
    <xf numFmtId="0" fontId="0" fillId="0" borderId="20" xfId="0" applyBorder="1" applyAlignment="1">
      <alignment horizontal="center"/>
    </xf>
    <xf numFmtId="3" fontId="6" fillId="8" borderId="5" xfId="0" applyNumberFormat="1" applyFont="1" applyFill="1" applyBorder="1" applyAlignment="1">
      <alignment horizontal="center"/>
    </xf>
    <xf numFmtId="41" fontId="10" fillId="6" borderId="40" xfId="0" applyNumberFormat="1" applyFont="1" applyFill="1" applyBorder="1" applyAlignment="1">
      <alignment horizontal="center"/>
    </xf>
    <xf numFmtId="41" fontId="10" fillId="6" borderId="41" xfId="0" applyNumberFormat="1" applyFont="1" applyFill="1" applyBorder="1" applyAlignment="1">
      <alignment horizontal="center"/>
    </xf>
    <xf numFmtId="0" fontId="2" fillId="2" borderId="20" xfId="0" applyFont="1" applyFill="1" applyBorder="1" applyAlignment="1">
      <alignment horizontal="center"/>
    </xf>
    <xf numFmtId="0" fontId="3" fillId="17" borderId="45" xfId="0" applyFont="1" applyFill="1" applyBorder="1" applyAlignment="1">
      <alignment horizontal="center"/>
    </xf>
    <xf numFmtId="0" fontId="10" fillId="6" borderId="20" xfId="0" applyFont="1" applyFill="1" applyBorder="1" applyAlignment="1">
      <alignment horizontal="center"/>
    </xf>
    <xf numFmtId="0" fontId="3" fillId="19" borderId="14" xfId="0" applyFont="1" applyFill="1" applyBorder="1" applyAlignment="1">
      <alignment horizontal="center"/>
    </xf>
    <xf numFmtId="0" fontId="3" fillId="0" borderId="44" xfId="0" applyFont="1" applyBorder="1" applyAlignment="1">
      <alignment horizontal="center"/>
    </xf>
    <xf numFmtId="0" fontId="7" fillId="2" borderId="20" xfId="0" applyFont="1" applyFill="1" applyBorder="1" applyAlignment="1">
      <alignment horizontal="center"/>
    </xf>
    <xf numFmtId="41" fontId="3" fillId="22" borderId="20" xfId="0" applyNumberFormat="1" applyFont="1" applyFill="1" applyBorder="1" applyAlignment="1">
      <alignment horizontal="center"/>
    </xf>
    <xf numFmtId="0" fontId="2" fillId="0" borderId="20" xfId="0" applyFont="1" applyBorder="1" applyAlignment="1">
      <alignment horizontal="center"/>
    </xf>
    <xf numFmtId="41" fontId="0" fillId="0" borderId="14" xfId="0" applyNumberFormat="1" applyBorder="1" applyAlignment="1">
      <alignment horizontal="center"/>
    </xf>
    <xf numFmtId="41" fontId="0" fillId="0" borderId="20" xfId="0" applyNumberFormat="1" applyBorder="1" applyAlignment="1">
      <alignment horizontal="center"/>
    </xf>
    <xf numFmtId="41" fontId="18" fillId="11" borderId="20" xfId="0" applyNumberFormat="1" applyFont="1" applyFill="1" applyBorder="1" applyAlignment="1">
      <alignment horizontal="center"/>
    </xf>
    <xf numFmtId="41" fontId="2" fillId="11" borderId="14" xfId="0" applyNumberFormat="1" applyFont="1" applyFill="1" applyBorder="1" applyAlignment="1">
      <alignment horizontal="center"/>
    </xf>
    <xf numFmtId="41" fontId="7" fillId="0" borderId="14" xfId="0" applyNumberFormat="1" applyFont="1" applyBorder="1" applyAlignment="1">
      <alignment horizontal="center"/>
    </xf>
    <xf numFmtId="0" fontId="9" fillId="21" borderId="20" xfId="0" applyFont="1" applyFill="1" applyBorder="1" applyAlignment="1">
      <alignment horizontal="center"/>
    </xf>
    <xf numFmtId="41" fontId="19" fillId="0" borderId="20" xfId="0" applyNumberFormat="1" applyFont="1" applyBorder="1" applyAlignment="1">
      <alignment horizontal="center"/>
    </xf>
    <xf numFmtId="0" fontId="10" fillId="2" borderId="15" xfId="0" applyFont="1" applyFill="1" applyBorder="1" applyAlignment="1">
      <alignment horizontal="center"/>
    </xf>
    <xf numFmtId="3" fontId="3" fillId="0" borderId="15" xfId="0" applyNumberFormat="1" applyFont="1" applyBorder="1" applyAlignment="1">
      <alignment horizontal="center"/>
    </xf>
    <xf numFmtId="10" fontId="6" fillId="8" borderId="1" xfId="0" applyNumberFormat="1" applyFont="1" applyFill="1" applyBorder="1" applyAlignment="1">
      <alignment horizontal="center"/>
    </xf>
    <xf numFmtId="0" fontId="2" fillId="14" borderId="20" xfId="0" applyFont="1" applyFill="1" applyBorder="1"/>
    <xf numFmtId="41" fontId="6" fillId="0" borderId="20" xfId="0" applyNumberFormat="1" applyFont="1" applyBorder="1" applyAlignment="1">
      <alignment horizontal="center"/>
    </xf>
    <xf numFmtId="41" fontId="20" fillId="11" borderId="14" xfId="0" applyNumberFormat="1" applyFont="1" applyFill="1" applyBorder="1" applyAlignment="1">
      <alignment horizontal="center"/>
    </xf>
    <xf numFmtId="0" fontId="7" fillId="6" borderId="20" xfId="0" applyFont="1" applyFill="1" applyBorder="1" applyAlignment="1">
      <alignment horizontal="center"/>
    </xf>
    <xf numFmtId="0" fontId="2" fillId="19" borderId="14" xfId="0" applyFont="1" applyFill="1" applyBorder="1" applyAlignment="1">
      <alignment horizontal="center"/>
    </xf>
    <xf numFmtId="0" fontId="2" fillId="5" borderId="20" xfId="0" applyFont="1" applyFill="1" applyBorder="1"/>
    <xf numFmtId="0" fontId="7" fillId="0" borderId="9" xfId="0" applyFont="1" applyBorder="1" applyAlignment="1">
      <alignment horizontal="center"/>
    </xf>
    <xf numFmtId="172" fontId="7" fillId="0" borderId="22" xfId="0" applyNumberFormat="1" applyFont="1" applyBorder="1" applyAlignment="1">
      <alignment horizontal="center"/>
    </xf>
    <xf numFmtId="41" fontId="18" fillId="11" borderId="9" xfId="0" applyNumberFormat="1" applyFont="1" applyFill="1" applyBorder="1" applyAlignment="1">
      <alignment horizontal="center"/>
    </xf>
    <xf numFmtId="41" fontId="21" fillId="11" borderId="22" xfId="0" applyNumberFormat="1" applyFont="1" applyFill="1" applyBorder="1" applyAlignment="1">
      <alignment horizontal="center"/>
    </xf>
    <xf numFmtId="15" fontId="10" fillId="0" borderId="9" xfId="0" applyNumberFormat="1" applyFont="1" applyBorder="1" applyAlignment="1">
      <alignment horizontal="center"/>
    </xf>
    <xf numFmtId="0" fontId="2" fillId="0" borderId="22" xfId="0" applyFont="1" applyBorder="1" applyAlignment="1">
      <alignment horizontal="center"/>
    </xf>
    <xf numFmtId="0" fontId="10" fillId="0" borderId="22" xfId="0" applyFont="1" applyBorder="1" applyAlignment="1">
      <alignment horizontal="center"/>
    </xf>
    <xf numFmtId="0" fontId="10" fillId="6" borderId="46" xfId="0" applyFont="1" applyFill="1" applyBorder="1" applyAlignment="1">
      <alignment horizontal="center"/>
    </xf>
    <xf numFmtId="0" fontId="10" fillId="6" borderId="47" xfId="0" applyFont="1" applyFill="1" applyBorder="1" applyAlignment="1">
      <alignment horizontal="center"/>
    </xf>
    <xf numFmtId="0" fontId="0" fillId="2" borderId="9" xfId="0" applyFill="1" applyBorder="1" applyAlignment="1">
      <alignment horizontal="center"/>
    </xf>
    <xf numFmtId="0" fontId="3" fillId="16" borderId="9" xfId="0" applyFont="1" applyFill="1" applyBorder="1" applyAlignment="1">
      <alignment horizontal="center"/>
    </xf>
    <xf numFmtId="0" fontId="10" fillId="16" borderId="22" xfId="0" applyFont="1" applyFill="1" applyBorder="1" applyAlignment="1">
      <alignment horizontal="center"/>
    </xf>
    <xf numFmtId="3" fontId="6" fillId="8" borderId="48" xfId="0" applyNumberFormat="1" applyFont="1" applyFill="1" applyBorder="1" applyAlignment="1">
      <alignment horizontal="center"/>
    </xf>
    <xf numFmtId="0" fontId="2" fillId="16" borderId="24" xfId="0" applyFont="1" applyFill="1" applyBorder="1" applyAlignment="1">
      <alignment horizontal="center"/>
    </xf>
    <xf numFmtId="0" fontId="3" fillId="16" borderId="25" xfId="0" applyFont="1" applyFill="1" applyBorder="1" applyAlignment="1">
      <alignment horizontal="center"/>
    </xf>
    <xf numFmtId="0" fontId="3" fillId="0" borderId="24" xfId="0" applyFont="1" applyBorder="1" applyAlignment="1">
      <alignment horizontal="center"/>
    </xf>
    <xf numFmtId="3" fontId="6" fillId="8" borderId="1" xfId="0" applyNumberFormat="1" applyFont="1" applyFill="1" applyBorder="1" applyAlignment="1">
      <alignment horizontal="center"/>
    </xf>
    <xf numFmtId="173" fontId="6" fillId="8" borderId="1" xfId="0" applyNumberFormat="1" applyFont="1" applyFill="1" applyBorder="1" applyAlignment="1">
      <alignment horizontal="center"/>
    </xf>
    <xf numFmtId="173" fontId="6" fillId="8" borderId="5" xfId="0" applyNumberFormat="1" applyFont="1" applyFill="1" applyBorder="1" applyAlignment="1">
      <alignment horizontal="center"/>
    </xf>
    <xf numFmtId="173" fontId="3" fillId="0" borderId="49" xfId="0" applyNumberFormat="1" applyFont="1" applyBorder="1" applyAlignment="1">
      <alignment horizontal="center"/>
    </xf>
    <xf numFmtId="173" fontId="9" fillId="12" borderId="1" xfId="0" applyNumberFormat="1" applyFont="1" applyFill="1" applyBorder="1" applyAlignment="1">
      <alignment horizontal="center"/>
    </xf>
    <xf numFmtId="173" fontId="9" fillId="12" borderId="1" xfId="0" quotePrefix="1" applyNumberFormat="1" applyFont="1" applyFill="1" applyBorder="1" applyAlignment="1">
      <alignment horizontal="center"/>
    </xf>
    <xf numFmtId="173" fontId="3" fillId="2" borderId="9" xfId="0" applyNumberFormat="1" applyFont="1" applyFill="1" applyBorder="1" applyAlignment="1">
      <alignment horizontal="center"/>
    </xf>
    <xf numFmtId="173" fontId="7" fillId="2" borderId="9" xfId="0" applyNumberFormat="1" applyFont="1" applyFill="1" applyBorder="1" applyAlignment="1">
      <alignment horizontal="center"/>
    </xf>
    <xf numFmtId="173" fontId="4" fillId="5" borderId="9" xfId="0" applyNumberFormat="1" applyFont="1" applyFill="1" applyBorder="1" applyAlignment="1">
      <alignment horizontal="center"/>
    </xf>
    <xf numFmtId="173" fontId="2" fillId="22" borderId="9" xfId="0" applyNumberFormat="1" applyFont="1" applyFill="1" applyBorder="1" applyAlignment="1">
      <alignment horizontal="center"/>
    </xf>
    <xf numFmtId="173" fontId="7" fillId="5" borderId="9" xfId="0" applyNumberFormat="1" applyFont="1" applyFill="1" applyBorder="1" applyAlignment="1">
      <alignment horizontal="center"/>
    </xf>
    <xf numFmtId="3" fontId="4" fillId="0" borderId="9" xfId="0" applyNumberFormat="1" applyFont="1" applyBorder="1" applyAlignment="1">
      <alignment horizontal="center"/>
    </xf>
    <xf numFmtId="173" fontId="3" fillId="5" borderId="9" xfId="0" applyNumberFormat="1" applyFont="1" applyFill="1" applyBorder="1" applyAlignment="1">
      <alignment horizontal="center"/>
    </xf>
    <xf numFmtId="173" fontId="10" fillId="5" borderId="9" xfId="0" applyNumberFormat="1" applyFont="1" applyFill="1" applyBorder="1" applyAlignment="1">
      <alignment horizontal="center"/>
    </xf>
    <xf numFmtId="0" fontId="2" fillId="0" borderId="9" xfId="0" applyFont="1" applyBorder="1" applyAlignment="1">
      <alignment horizontal="center"/>
    </xf>
    <xf numFmtId="0" fontId="2" fillId="5" borderId="9" xfId="0" applyFont="1" applyFill="1" applyBorder="1" applyAlignment="1">
      <alignment horizontal="center"/>
    </xf>
    <xf numFmtId="0" fontId="10" fillId="0" borderId="9" xfId="0" applyFont="1" applyBorder="1" applyAlignment="1">
      <alignment horizontal="center"/>
    </xf>
    <xf numFmtId="0" fontId="2" fillId="0" borderId="9" xfId="0" applyFont="1" applyBorder="1"/>
    <xf numFmtId="0" fontId="3" fillId="5" borderId="9" xfId="0" applyFont="1" applyFill="1" applyBorder="1" applyAlignment="1">
      <alignment horizontal="center"/>
    </xf>
    <xf numFmtId="0" fontId="3" fillId="21" borderId="9" xfId="0" applyFont="1" applyFill="1" applyBorder="1" applyAlignment="1">
      <alignment horizontal="center"/>
    </xf>
    <xf numFmtId="0" fontId="2" fillId="14" borderId="9" xfId="0" applyFont="1" applyFill="1" applyBorder="1"/>
    <xf numFmtId="0" fontId="3" fillId="0" borderId="5" xfId="0" applyFont="1" applyBorder="1"/>
    <xf numFmtId="0" fontId="3" fillId="0" borderId="10" xfId="0" applyFont="1" applyBorder="1"/>
    <xf numFmtId="0" fontId="3" fillId="0" borderId="6" xfId="0" applyFont="1" applyBorder="1"/>
    <xf numFmtId="0" fontId="3" fillId="0" borderId="1" xfId="0" applyFont="1" applyBorder="1"/>
    <xf numFmtId="0" fontId="3" fillId="0" borderId="1" xfId="0" applyFont="1" applyBorder="1" applyAlignment="1">
      <alignment horizontal="center"/>
    </xf>
    <xf numFmtId="0" fontId="2" fillId="7" borderId="0" xfId="0" applyFont="1" applyFill="1"/>
    <xf numFmtId="41" fontId="4" fillId="0" borderId="1" xfId="0" applyNumberFormat="1" applyFont="1" applyBorder="1"/>
    <xf numFmtId="41" fontId="2" fillId="0" borderId="1" xfId="0" applyNumberFormat="1" applyFont="1" applyBorder="1"/>
    <xf numFmtId="3" fontId="2" fillId="0" borderId="1" xfId="0" applyNumberFormat="1" applyFont="1" applyBorder="1"/>
    <xf numFmtId="168" fontId="4" fillId="0" borderId="1" xfId="0" applyNumberFormat="1" applyFont="1" applyBorder="1"/>
    <xf numFmtId="4" fontId="2" fillId="0" borderId="1" xfId="0" applyNumberFormat="1" applyFont="1" applyBorder="1"/>
    <xf numFmtId="41" fontId="2" fillId="0" borderId="5" xfId="0" applyNumberFormat="1" applyFont="1" applyBorder="1"/>
    <xf numFmtId="3" fontId="2" fillId="0" borderId="50" xfId="0" applyNumberFormat="1" applyFont="1" applyBorder="1"/>
    <xf numFmtId="4" fontId="2" fillId="0" borderId="51" xfId="0" applyNumberFormat="1" applyFont="1" applyBorder="1"/>
    <xf numFmtId="3" fontId="2" fillId="0" borderId="10" xfId="0" applyNumberFormat="1" applyFont="1" applyBorder="1"/>
    <xf numFmtId="4" fontId="2" fillId="0" borderId="5" xfId="0" applyNumberFormat="1" applyFont="1" applyBorder="1"/>
    <xf numFmtId="4" fontId="7" fillId="0" borderId="5" xfId="0" applyNumberFormat="1" applyFont="1" applyBorder="1"/>
    <xf numFmtId="3" fontId="2" fillId="0" borderId="9" xfId="0" applyNumberFormat="1" applyFont="1" applyBorder="1" applyAlignment="1">
      <alignment horizontal="center"/>
    </xf>
    <xf numFmtId="3" fontId="2" fillId="0" borderId="6" xfId="0" applyNumberFormat="1" applyFont="1" applyBorder="1"/>
    <xf numFmtId="3" fontId="2" fillId="0" borderId="52" xfId="0" applyNumberFormat="1" applyFont="1" applyBorder="1"/>
    <xf numFmtId="168" fontId="2" fillId="0" borderId="6" xfId="0" applyNumberFormat="1" applyFont="1" applyBorder="1" applyAlignment="1">
      <alignment horizontal="right"/>
    </xf>
    <xf numFmtId="174" fontId="2" fillId="0" borderId="1" xfId="2" applyNumberFormat="1" applyFont="1" applyFill="1" applyBorder="1"/>
    <xf numFmtId="164" fontId="2" fillId="0" borderId="1" xfId="0" applyNumberFormat="1" applyFont="1" applyBorder="1"/>
    <xf numFmtId="164" fontId="2" fillId="0" borderId="5" xfId="0" applyNumberFormat="1" applyFont="1" applyBorder="1"/>
    <xf numFmtId="165" fontId="2" fillId="0" borderId="53" xfId="2" applyNumberFormat="1" applyFont="1" applyFill="1" applyBorder="1"/>
    <xf numFmtId="165" fontId="2" fillId="0" borderId="1" xfId="2" applyNumberFormat="1" applyFont="1" applyFill="1" applyBorder="1"/>
    <xf numFmtId="165" fontId="3" fillId="0" borderId="1" xfId="2" applyNumberFormat="1" applyFont="1" applyFill="1" applyBorder="1"/>
    <xf numFmtId="164" fontId="3" fillId="0" borderId="1" xfId="0" applyNumberFormat="1" applyFont="1" applyBorder="1"/>
    <xf numFmtId="175" fontId="2" fillId="0" borderId="1" xfId="0" applyNumberFormat="1" applyFont="1" applyBorder="1"/>
    <xf numFmtId="165" fontId="2" fillId="0" borderId="1" xfId="0" applyNumberFormat="1" applyFont="1" applyBorder="1"/>
    <xf numFmtId="0" fontId="10" fillId="7" borderId="0" xfId="0" applyFont="1" applyFill="1" applyAlignment="1">
      <alignment horizontal="center"/>
    </xf>
    <xf numFmtId="0" fontId="10" fillId="7" borderId="54" xfId="0" applyFont="1" applyFill="1" applyBorder="1" applyAlignment="1">
      <alignment horizontal="center"/>
    </xf>
    <xf numFmtId="0" fontId="10" fillId="7" borderId="55" xfId="0" applyFont="1" applyFill="1" applyBorder="1" applyAlignment="1">
      <alignment horizontal="center"/>
    </xf>
    <xf numFmtId="0" fontId="10" fillId="7" borderId="56" xfId="0" applyFont="1" applyFill="1" applyBorder="1" applyAlignment="1">
      <alignment horizontal="center"/>
    </xf>
    <xf numFmtId="0" fontId="10" fillId="23" borderId="0" xfId="0" applyFont="1" applyFill="1" applyAlignment="1">
      <alignment horizontal="center"/>
    </xf>
    <xf numFmtId="0" fontId="10" fillId="7" borderId="29" xfId="0" applyFont="1" applyFill="1" applyBorder="1" applyAlignment="1">
      <alignment horizontal="center"/>
    </xf>
    <xf numFmtId="41" fontId="4" fillId="0" borderId="10" xfId="0" applyNumberFormat="1" applyFont="1" applyBorder="1"/>
    <xf numFmtId="41" fontId="0" fillId="0" borderId="10" xfId="0" applyNumberFormat="1" applyBorder="1"/>
    <xf numFmtId="41" fontId="0" fillId="0" borderId="6" xfId="0" applyNumberFormat="1" applyBorder="1"/>
    <xf numFmtId="41" fontId="2" fillId="0" borderId="1" xfId="0" applyNumberFormat="1" applyFont="1" applyBorder="1" applyAlignment="1">
      <alignment horizontal="right"/>
    </xf>
    <xf numFmtId="168" fontId="4" fillId="0" borderId="1" xfId="0" applyNumberFormat="1" applyFont="1" applyBorder="1" applyAlignment="1">
      <alignment horizontal="right"/>
    </xf>
    <xf numFmtId="41" fontId="0" fillId="0" borderId="1" xfId="0" applyNumberFormat="1" applyBorder="1" applyAlignment="1">
      <alignment horizontal="right"/>
    </xf>
    <xf numFmtId="41" fontId="7" fillId="6" borderId="50" xfId="0" applyNumberFormat="1" applyFont="1" applyFill="1" applyBorder="1" applyAlignment="1">
      <alignment horizontal="right"/>
    </xf>
    <xf numFmtId="168" fontId="7" fillId="6" borderId="51" xfId="0" applyNumberFormat="1" applyFont="1" applyFill="1" applyBorder="1" applyAlignment="1">
      <alignment horizontal="right"/>
    </xf>
    <xf numFmtId="41" fontId="0" fillId="2" borderId="6" xfId="0" applyNumberFormat="1" applyFill="1" applyBorder="1" applyAlignment="1">
      <alignment horizontal="right"/>
    </xf>
    <xf numFmtId="168" fontId="0" fillId="16" borderId="1" xfId="0" applyNumberFormat="1" applyFill="1" applyBorder="1" applyAlignment="1">
      <alignment horizontal="right"/>
    </xf>
    <xf numFmtId="168" fontId="7" fillId="16" borderId="1" xfId="0" applyNumberFormat="1" applyFont="1" applyFill="1" applyBorder="1" applyAlignment="1">
      <alignment horizontal="right"/>
    </xf>
    <xf numFmtId="41" fontId="0" fillId="16" borderId="1" xfId="0" applyNumberFormat="1" applyFill="1" applyBorder="1" applyAlignment="1">
      <alignment horizontal="right"/>
    </xf>
    <xf numFmtId="41" fontId="0" fillId="16" borderId="57" xfId="0" applyNumberFormat="1" applyFill="1" applyBorder="1" applyAlignment="1">
      <alignment horizontal="right"/>
    </xf>
    <xf numFmtId="176" fontId="0" fillId="0" borderId="1" xfId="0" applyNumberFormat="1" applyBorder="1"/>
    <xf numFmtId="164" fontId="0" fillId="6" borderId="1" xfId="0" applyNumberFormat="1" applyFill="1" applyBorder="1" applyAlignment="1">
      <alignment horizontal="right"/>
    </xf>
    <xf numFmtId="164" fontId="0" fillId="0" borderId="5" xfId="0" applyNumberFormat="1" applyBorder="1" applyAlignment="1">
      <alignment horizontal="right"/>
    </xf>
    <xf numFmtId="177" fontId="0" fillId="0" borderId="53" xfId="0" applyNumberFormat="1" applyBorder="1"/>
    <xf numFmtId="167" fontId="2" fillId="2" borderId="1" xfId="1" applyNumberFormat="1" applyFont="1" applyFill="1" applyBorder="1" applyAlignment="1"/>
    <xf numFmtId="164" fontId="2" fillId="2" borderId="1" xfId="0" applyNumberFormat="1" applyFont="1" applyFill="1" applyBorder="1" applyAlignment="1">
      <alignment horizontal="right"/>
    </xf>
    <xf numFmtId="165" fontId="2" fillId="5" borderId="1" xfId="2" applyNumberFormat="1" applyFont="1" applyFill="1" applyBorder="1"/>
    <xf numFmtId="164" fontId="0" fillId="22" borderId="1" xfId="0" applyNumberFormat="1" applyFill="1" applyBorder="1" applyAlignment="1">
      <alignment horizontal="right"/>
    </xf>
    <xf numFmtId="174" fontId="0" fillId="0" borderId="1" xfId="0" applyNumberFormat="1" applyBorder="1"/>
    <xf numFmtId="165" fontId="0" fillId="0" borderId="1" xfId="0" applyNumberFormat="1" applyBorder="1"/>
    <xf numFmtId="41" fontId="0" fillId="0" borderId="1" xfId="0" applyNumberFormat="1" applyBorder="1"/>
    <xf numFmtId="0" fontId="2" fillId="7" borderId="0" xfId="0" applyFont="1" applyFill="1" applyAlignment="1">
      <alignment horizontal="center"/>
    </xf>
    <xf numFmtId="0" fontId="2" fillId="7" borderId="23" xfId="0" applyFont="1" applyFill="1" applyBorder="1" applyAlignment="1">
      <alignment horizontal="center"/>
    </xf>
    <xf numFmtId="0" fontId="3" fillId="7" borderId="23" xfId="0" applyFont="1" applyFill="1" applyBorder="1" applyAlignment="1">
      <alignment horizontal="center"/>
    </xf>
    <xf numFmtId="0" fontId="6" fillId="7" borderId="23" xfId="0" applyFont="1" applyFill="1" applyBorder="1" applyAlignment="1">
      <alignment horizontal="center"/>
    </xf>
    <xf numFmtId="0" fontId="3" fillId="7" borderId="54" xfId="0" applyFont="1" applyFill="1" applyBorder="1" applyAlignment="1">
      <alignment horizontal="center"/>
    </xf>
    <xf numFmtId="0" fontId="6" fillId="7" borderId="58" xfId="0" applyFont="1" applyFill="1" applyBorder="1" applyAlignment="1">
      <alignment horizontal="center"/>
    </xf>
    <xf numFmtId="0" fontId="3" fillId="7" borderId="59" xfId="0" applyFont="1" applyFill="1" applyBorder="1" applyAlignment="1">
      <alignment horizontal="center"/>
    </xf>
    <xf numFmtId="0" fontId="6" fillId="7" borderId="60" xfId="0" applyFont="1" applyFill="1" applyBorder="1" applyAlignment="1">
      <alignment horizontal="center"/>
    </xf>
    <xf numFmtId="0" fontId="3" fillId="7" borderId="0" xfId="0" applyFont="1" applyFill="1" applyAlignment="1">
      <alignment horizontal="center"/>
    </xf>
    <xf numFmtId="0" fontId="2" fillId="0" borderId="5" xfId="0" applyFont="1" applyBorder="1"/>
    <xf numFmtId="0" fontId="2" fillId="0" borderId="6" xfId="0" applyFont="1" applyBorder="1"/>
    <xf numFmtId="41" fontId="21" fillId="0" borderId="5" xfId="0" applyNumberFormat="1" applyFont="1" applyBorder="1"/>
    <xf numFmtId="0" fontId="21" fillId="0" borderId="6" xfId="0" applyFont="1" applyBorder="1"/>
    <xf numFmtId="0" fontId="22" fillId="0" borderId="5" xfId="0" applyFont="1" applyBorder="1"/>
    <xf numFmtId="41" fontId="21" fillId="0" borderId="10" xfId="0" applyNumberFormat="1" applyFont="1" applyBorder="1"/>
    <xf numFmtId="178" fontId="2" fillId="0" borderId="61" xfId="3" applyNumberFormat="1" applyFont="1" applyBorder="1" applyAlignment="1">
      <alignment horizontal="center"/>
    </xf>
    <xf numFmtId="41" fontId="2" fillId="0" borderId="10" xfId="0" applyNumberFormat="1" applyFont="1" applyBorder="1"/>
    <xf numFmtId="41" fontId="2" fillId="0" borderId="62" xfId="0" applyNumberFormat="1" applyFont="1" applyBorder="1"/>
    <xf numFmtId="168" fontId="2" fillId="0" borderId="63" xfId="0" applyNumberFormat="1" applyFont="1" applyBorder="1"/>
    <xf numFmtId="164" fontId="2" fillId="2" borderId="1" xfId="0" applyNumberFormat="1" applyFont="1" applyFill="1" applyBorder="1"/>
    <xf numFmtId="41" fontId="0" fillId="8" borderId="1" xfId="0" applyNumberFormat="1" applyFill="1" applyBorder="1"/>
    <xf numFmtId="0" fontId="2" fillId="6" borderId="6" xfId="0" applyFont="1" applyFill="1" applyBorder="1"/>
    <xf numFmtId="41" fontId="21" fillId="6" borderId="5" xfId="0" applyNumberFormat="1" applyFont="1" applyFill="1" applyBorder="1"/>
    <xf numFmtId="0" fontId="21" fillId="6" borderId="6" xfId="0" applyFont="1" applyFill="1" applyBorder="1"/>
    <xf numFmtId="0" fontId="22" fillId="6" borderId="5" xfId="0" applyFont="1" applyFill="1" applyBorder="1"/>
    <xf numFmtId="41" fontId="21" fillId="6" borderId="10" xfId="0" applyNumberFormat="1" applyFont="1" applyFill="1" applyBorder="1"/>
    <xf numFmtId="178" fontId="2" fillId="6" borderId="61" xfId="3" applyNumberFormat="1" applyFont="1" applyFill="1" applyBorder="1" applyAlignment="1">
      <alignment horizontal="center"/>
    </xf>
    <xf numFmtId="0" fontId="0" fillId="7" borderId="0" xfId="0" applyFill="1"/>
    <xf numFmtId="41" fontId="2" fillId="6" borderId="10" xfId="0" applyNumberFormat="1" applyFont="1" applyFill="1" applyBorder="1"/>
    <xf numFmtId="41" fontId="0" fillId="6" borderId="10" xfId="0" applyNumberFormat="1" applyFill="1" applyBorder="1"/>
    <xf numFmtId="41" fontId="0" fillId="6" borderId="6" xfId="0" applyNumberFormat="1" applyFill="1" applyBorder="1"/>
    <xf numFmtId="41" fontId="2" fillId="18" borderId="62" xfId="0" applyNumberFormat="1" applyFont="1" applyFill="1" applyBorder="1"/>
    <xf numFmtId="168" fontId="2" fillId="18" borderId="63" xfId="0" applyNumberFormat="1" applyFont="1" applyFill="1" applyBorder="1"/>
    <xf numFmtId="176" fontId="0" fillId="6" borderId="1" xfId="0" applyNumberFormat="1" applyFill="1" applyBorder="1"/>
    <xf numFmtId="164" fontId="0" fillId="18" borderId="5" xfId="0" applyNumberFormat="1" applyFill="1" applyBorder="1" applyAlignment="1">
      <alignment horizontal="right"/>
    </xf>
    <xf numFmtId="177" fontId="0" fillId="6" borderId="53" xfId="0" applyNumberFormat="1" applyFill="1" applyBorder="1"/>
    <xf numFmtId="0" fontId="2" fillId="8" borderId="5" xfId="0" applyFont="1" applyFill="1" applyBorder="1"/>
    <xf numFmtId="0" fontId="2" fillId="8" borderId="6" xfId="0" applyFont="1" applyFill="1" applyBorder="1"/>
    <xf numFmtId="41" fontId="21" fillId="8" borderId="5" xfId="0" applyNumberFormat="1" applyFont="1" applyFill="1" applyBorder="1"/>
    <xf numFmtId="0" fontId="21" fillId="8" borderId="6" xfId="0" applyFont="1" applyFill="1" applyBorder="1"/>
    <xf numFmtId="0" fontId="22" fillId="8" borderId="5" xfId="0" applyFont="1" applyFill="1" applyBorder="1"/>
    <xf numFmtId="41" fontId="21" fillId="8" borderId="10" xfId="0" applyNumberFormat="1" applyFont="1" applyFill="1" applyBorder="1"/>
    <xf numFmtId="178" fontId="2" fillId="8" borderId="61" xfId="3" applyNumberFormat="1" applyFont="1" applyFill="1" applyBorder="1" applyAlignment="1">
      <alignment horizontal="center"/>
    </xf>
    <xf numFmtId="41" fontId="2" fillId="8" borderId="10" xfId="0" applyNumberFormat="1" applyFont="1" applyFill="1" applyBorder="1"/>
    <xf numFmtId="41" fontId="0" fillId="8" borderId="10" xfId="0" applyNumberFormat="1" applyFill="1" applyBorder="1"/>
    <xf numFmtId="41" fontId="0" fillId="8" borderId="6" xfId="0" applyNumberFormat="1" applyFill="1" applyBorder="1"/>
    <xf numFmtId="41" fontId="2" fillId="23" borderId="62" xfId="0" applyNumberFormat="1" applyFont="1" applyFill="1" applyBorder="1"/>
    <xf numFmtId="168" fontId="2" fillId="23" borderId="63" xfId="0" applyNumberFormat="1" applyFont="1" applyFill="1" applyBorder="1"/>
    <xf numFmtId="176" fontId="0" fillId="8" borderId="1" xfId="0" applyNumberFormat="1" applyFill="1" applyBorder="1"/>
    <xf numFmtId="164" fontId="0" fillId="23" borderId="1" xfId="0" applyNumberFormat="1" applyFill="1" applyBorder="1" applyAlignment="1">
      <alignment horizontal="right"/>
    </xf>
    <xf numFmtId="164" fontId="0" fillId="23" borderId="5" xfId="0" applyNumberFormat="1" applyFill="1" applyBorder="1" applyAlignment="1">
      <alignment horizontal="right"/>
    </xf>
    <xf numFmtId="177" fontId="0" fillId="8" borderId="53" xfId="0" applyNumberFormat="1" applyFill="1" applyBorder="1"/>
    <xf numFmtId="164" fontId="0" fillId="8" borderId="1" xfId="0" applyNumberFormat="1" applyFill="1" applyBorder="1"/>
    <xf numFmtId="0" fontId="2" fillId="22" borderId="5" xfId="0" applyFont="1" applyFill="1" applyBorder="1"/>
    <xf numFmtId="0" fontId="2" fillId="22" borderId="6" xfId="0" applyFont="1" applyFill="1" applyBorder="1"/>
    <xf numFmtId="41" fontId="21" fillId="22" borderId="5" xfId="0" applyNumberFormat="1" applyFont="1" applyFill="1" applyBorder="1"/>
    <xf numFmtId="0" fontId="21" fillId="22" borderId="6" xfId="0" applyFont="1" applyFill="1" applyBorder="1"/>
    <xf numFmtId="0" fontId="22" fillId="22" borderId="5" xfId="0" applyFont="1" applyFill="1" applyBorder="1"/>
    <xf numFmtId="41" fontId="21" fillId="22" borderId="10" xfId="0" applyNumberFormat="1" applyFont="1" applyFill="1" applyBorder="1"/>
    <xf numFmtId="41" fontId="2" fillId="22" borderId="10" xfId="0" applyNumberFormat="1" applyFont="1" applyFill="1" applyBorder="1"/>
    <xf numFmtId="41" fontId="0" fillId="22" borderId="10" xfId="0" applyNumberFormat="1" applyFill="1" applyBorder="1"/>
    <xf numFmtId="41" fontId="0" fillId="22" borderId="6" xfId="0" applyNumberFormat="1" applyFill="1" applyBorder="1"/>
    <xf numFmtId="41" fontId="2" fillId="24" borderId="62" xfId="0" applyNumberFormat="1" applyFont="1" applyFill="1" applyBorder="1"/>
    <xf numFmtId="168" fontId="2" fillId="24" borderId="63" xfId="0" applyNumberFormat="1" applyFont="1" applyFill="1" applyBorder="1"/>
    <xf numFmtId="176" fontId="0" fillId="22" borderId="1" xfId="0" applyNumberFormat="1" applyFill="1" applyBorder="1"/>
    <xf numFmtId="164" fontId="0" fillId="24" borderId="1" xfId="0" applyNumberFormat="1" applyFill="1" applyBorder="1" applyAlignment="1">
      <alignment horizontal="right"/>
    </xf>
    <xf numFmtId="164" fontId="0" fillId="24" borderId="5" xfId="0" applyNumberFormat="1" applyFill="1" applyBorder="1" applyAlignment="1">
      <alignment horizontal="right"/>
    </xf>
    <xf numFmtId="177" fontId="0" fillId="22" borderId="53" xfId="0" applyNumberFormat="1" applyFill="1" applyBorder="1"/>
    <xf numFmtId="164" fontId="0" fillId="22" borderId="1" xfId="0" applyNumberFormat="1" applyFill="1" applyBorder="1"/>
    <xf numFmtId="0" fontId="21" fillId="0" borderId="5" xfId="0" applyFont="1" applyBorder="1"/>
    <xf numFmtId="0" fontId="2" fillId="5" borderId="5" xfId="0" applyFont="1" applyFill="1" applyBorder="1"/>
    <xf numFmtId="0" fontId="2" fillId="5" borderId="6" xfId="0" applyFont="1" applyFill="1" applyBorder="1"/>
    <xf numFmtId="41" fontId="21" fillId="5" borderId="5" xfId="0" applyNumberFormat="1" applyFont="1" applyFill="1" applyBorder="1"/>
    <xf numFmtId="0" fontId="21" fillId="5" borderId="6" xfId="0" applyFont="1" applyFill="1" applyBorder="1"/>
    <xf numFmtId="0" fontId="22" fillId="5" borderId="5" xfId="0" applyFont="1" applyFill="1" applyBorder="1"/>
    <xf numFmtId="41" fontId="21" fillId="5" borderId="10" xfId="0" applyNumberFormat="1" applyFont="1" applyFill="1" applyBorder="1"/>
    <xf numFmtId="41" fontId="2" fillId="5" borderId="10" xfId="0" applyNumberFormat="1" applyFont="1" applyFill="1" applyBorder="1"/>
    <xf numFmtId="41" fontId="0" fillId="5" borderId="10" xfId="0" applyNumberFormat="1" applyFill="1" applyBorder="1"/>
    <xf numFmtId="41" fontId="0" fillId="5" borderId="6" xfId="0" applyNumberFormat="1" applyFill="1" applyBorder="1"/>
    <xf numFmtId="41" fontId="2" fillId="4" borderId="62" xfId="0" applyNumberFormat="1" applyFont="1" applyFill="1" applyBorder="1"/>
    <xf numFmtId="168" fontId="2" fillId="4" borderId="63" xfId="0" applyNumberFormat="1" applyFont="1" applyFill="1" applyBorder="1"/>
    <xf numFmtId="176" fontId="0" fillId="5" borderId="1" xfId="0" applyNumberFormat="1" applyFill="1" applyBorder="1"/>
    <xf numFmtId="164" fontId="0" fillId="4" borderId="1" xfId="0" applyNumberFormat="1" applyFill="1" applyBorder="1" applyAlignment="1">
      <alignment horizontal="right"/>
    </xf>
    <xf numFmtId="164" fontId="0" fillId="4" borderId="5" xfId="0" applyNumberFormat="1" applyFill="1" applyBorder="1" applyAlignment="1">
      <alignment horizontal="right"/>
    </xf>
    <xf numFmtId="177" fontId="0" fillId="5" borderId="53" xfId="0" applyNumberFormat="1" applyFill="1" applyBorder="1"/>
    <xf numFmtId="164" fontId="0" fillId="5" borderId="1" xfId="0" applyNumberFormat="1" applyFill="1" applyBorder="1"/>
    <xf numFmtId="164" fontId="0" fillId="25" borderId="1" xfId="0" applyNumberFormat="1" applyFill="1" applyBorder="1"/>
    <xf numFmtId="176" fontId="0" fillId="18" borderId="1" xfId="0" applyNumberFormat="1" applyFill="1" applyBorder="1"/>
    <xf numFmtId="41" fontId="2" fillId="7" borderId="64" xfId="0" applyNumberFormat="1" applyFont="1" applyFill="1" applyBorder="1"/>
    <xf numFmtId="41" fontId="2" fillId="7" borderId="1" xfId="0" applyNumberFormat="1" applyFont="1" applyFill="1" applyBorder="1"/>
    <xf numFmtId="168" fontId="2" fillId="7" borderId="1" xfId="0" applyNumberFormat="1" applyFont="1" applyFill="1" applyBorder="1"/>
    <xf numFmtId="41" fontId="2" fillId="7" borderId="5" xfId="0" applyNumberFormat="1" applyFont="1" applyFill="1" applyBorder="1"/>
    <xf numFmtId="41" fontId="2" fillId="7" borderId="50" xfId="0" applyNumberFormat="1" applyFont="1" applyFill="1" applyBorder="1"/>
    <xf numFmtId="168" fontId="2" fillId="7" borderId="51" xfId="0" applyNumberFormat="1" applyFont="1" applyFill="1" applyBorder="1"/>
    <xf numFmtId="168" fontId="2" fillId="7" borderId="65" xfId="0" applyNumberFormat="1" applyFont="1" applyFill="1" applyBorder="1"/>
    <xf numFmtId="168" fontId="7" fillId="7" borderId="65" xfId="0" applyNumberFormat="1" applyFont="1" applyFill="1" applyBorder="1"/>
    <xf numFmtId="41" fontId="2" fillId="7" borderId="65" xfId="0" applyNumberFormat="1" applyFont="1" applyFill="1" applyBorder="1"/>
    <xf numFmtId="41" fontId="2" fillId="7" borderId="66" xfId="0" applyNumberFormat="1" applyFont="1" applyFill="1" applyBorder="1"/>
    <xf numFmtId="168" fontId="2" fillId="7" borderId="6" xfId="0" applyNumberFormat="1" applyFont="1" applyFill="1" applyBorder="1" applyAlignment="1">
      <alignment horizontal="right"/>
    </xf>
    <xf numFmtId="174" fontId="2" fillId="7" borderId="1" xfId="2" applyNumberFormat="1" applyFont="1" applyFill="1" applyBorder="1"/>
    <xf numFmtId="164" fontId="2" fillId="7" borderId="1" xfId="0" applyNumberFormat="1" applyFont="1" applyFill="1" applyBorder="1" applyAlignment="1">
      <alignment horizontal="right"/>
    </xf>
    <xf numFmtId="164" fontId="2" fillId="7" borderId="5" xfId="0" applyNumberFormat="1" applyFont="1" applyFill="1" applyBorder="1" applyAlignment="1">
      <alignment horizontal="right"/>
    </xf>
    <xf numFmtId="165" fontId="2" fillId="7" borderId="53" xfId="2" applyNumberFormat="1" applyFont="1" applyFill="1" applyBorder="1"/>
    <xf numFmtId="165" fontId="2" fillId="7" borderId="1" xfId="2" applyNumberFormat="1" applyFont="1" applyFill="1" applyBorder="1"/>
    <xf numFmtId="41" fontId="2" fillId="7" borderId="1" xfId="2" applyNumberFormat="1" applyFont="1" applyFill="1" applyBorder="1"/>
    <xf numFmtId="41" fontId="2" fillId="7" borderId="1" xfId="0" applyNumberFormat="1" applyFont="1" applyFill="1" applyBorder="1" applyAlignment="1">
      <alignment horizontal="right"/>
    </xf>
    <xf numFmtId="164" fontId="2" fillId="7" borderId="1" xfId="0" applyNumberFormat="1" applyFont="1" applyFill="1" applyBorder="1"/>
    <xf numFmtId="174" fontId="2" fillId="7" borderId="1" xfId="0" applyNumberFormat="1" applyFont="1" applyFill="1" applyBorder="1"/>
    <xf numFmtId="165" fontId="2" fillId="7" borderId="1" xfId="0" applyNumberFormat="1" applyFont="1" applyFill="1" applyBorder="1"/>
    <xf numFmtId="0" fontId="0" fillId="6" borderId="5" xfId="0" applyFill="1" applyBorder="1"/>
    <xf numFmtId="0" fontId="0" fillId="6" borderId="6" xfId="0" applyFill="1" applyBorder="1"/>
    <xf numFmtId="41" fontId="2" fillId="6" borderId="5" xfId="0" applyNumberFormat="1" applyFont="1" applyFill="1" applyBorder="1"/>
    <xf numFmtId="0" fontId="7" fillId="6" borderId="10" xfId="0" applyFont="1" applyFill="1" applyBorder="1"/>
    <xf numFmtId="0" fontId="2" fillId="5" borderId="22" xfId="0" applyFont="1" applyFill="1" applyBorder="1" applyAlignment="1">
      <alignment horizontal="center"/>
    </xf>
    <xf numFmtId="41" fontId="2" fillId="5" borderId="1" xfId="0" applyNumberFormat="1" applyFont="1" applyFill="1" applyBorder="1" applyAlignment="1">
      <alignment horizontal="right"/>
    </xf>
    <xf numFmtId="168" fontId="2" fillId="5" borderId="1" xfId="0" applyNumberFormat="1" applyFont="1" applyFill="1" applyBorder="1" applyAlignment="1">
      <alignment horizontal="right"/>
    </xf>
    <xf numFmtId="164" fontId="2" fillId="4" borderId="1" xfId="2" applyNumberFormat="1" applyFont="1" applyFill="1" applyBorder="1" applyAlignment="1"/>
    <xf numFmtId="41" fontId="0" fillId="11" borderId="0" xfId="0" applyNumberFormat="1" applyFill="1"/>
    <xf numFmtId="41" fontId="21" fillId="7" borderId="1" xfId="0" applyNumberFormat="1" applyFont="1" applyFill="1" applyBorder="1" applyAlignment="1">
      <alignment horizontal="right"/>
    </xf>
    <xf numFmtId="0" fontId="0" fillId="0" borderId="0" xfId="0" applyProtection="1">
      <protection locked="0"/>
    </xf>
    <xf numFmtId="0" fontId="7" fillId="0" borderId="0" xfId="0" applyFont="1"/>
    <xf numFmtId="0" fontId="24" fillId="12" borderId="5" xfId="0" applyFont="1" applyFill="1" applyBorder="1" applyAlignment="1" applyProtection="1">
      <alignment horizontal="center"/>
      <protection locked="0"/>
    </xf>
    <xf numFmtId="0" fontId="25" fillId="12" borderId="10" xfId="0" applyFont="1" applyFill="1" applyBorder="1" applyProtection="1">
      <protection locked="0"/>
    </xf>
    <xf numFmtId="0" fontId="25" fillId="12" borderId="6" xfId="0" applyFont="1" applyFill="1" applyBorder="1" applyProtection="1">
      <protection locked="0"/>
    </xf>
    <xf numFmtId="0" fontId="25" fillId="0" borderId="0" xfId="0" applyFont="1" applyProtection="1">
      <protection locked="0"/>
    </xf>
    <xf numFmtId="0" fontId="26" fillId="0" borderId="0" xfId="0" applyFont="1" applyAlignment="1">
      <alignment horizontal="center"/>
    </xf>
    <xf numFmtId="0" fontId="9" fillId="0" borderId="0" xfId="0" applyFont="1" applyAlignment="1">
      <alignment horizontal="center"/>
    </xf>
    <xf numFmtId="0" fontId="25" fillId="0" borderId="0" xfId="0" applyFont="1"/>
    <xf numFmtId="178" fontId="21" fillId="0" borderId="61" xfId="3" applyNumberFormat="1" applyFont="1" applyBorder="1" applyAlignment="1">
      <alignment horizontal="center"/>
    </xf>
    <xf numFmtId="178" fontId="4" fillId="0" borderId="0" xfId="0" applyNumberFormat="1" applyFont="1" applyAlignment="1">
      <alignment horizontal="center"/>
    </xf>
    <xf numFmtId="178" fontId="4" fillId="0" borderId="0" xfId="0" applyNumberFormat="1" applyFont="1"/>
    <xf numFmtId="178" fontId="4" fillId="12" borderId="0" xfId="0" applyNumberFormat="1" applyFont="1" applyFill="1"/>
    <xf numFmtId="0" fontId="0" fillId="17" borderId="0" xfId="0" applyFill="1"/>
    <xf numFmtId="178" fontId="4" fillId="26" borderId="0" xfId="0" applyNumberFormat="1" applyFont="1" applyFill="1"/>
    <xf numFmtId="178" fontId="4" fillId="27" borderId="0" xfId="0" applyNumberFormat="1" applyFont="1" applyFill="1"/>
    <xf numFmtId="0" fontId="0" fillId="28" borderId="0" xfId="0" applyFill="1"/>
    <xf numFmtId="178" fontId="21" fillId="8" borderId="61" xfId="3" applyNumberFormat="1" applyFont="1" applyFill="1" applyBorder="1" applyAlignment="1">
      <alignment horizontal="center"/>
    </xf>
    <xf numFmtId="0" fontId="2" fillId="8" borderId="2" xfId="0" applyFont="1" applyFill="1" applyBorder="1"/>
    <xf numFmtId="0" fontId="2" fillId="8" borderId="4" xfId="0" applyFont="1" applyFill="1" applyBorder="1"/>
    <xf numFmtId="41" fontId="21" fillId="8" borderId="2" xfId="0" applyNumberFormat="1" applyFont="1" applyFill="1" applyBorder="1"/>
    <xf numFmtId="0" fontId="21" fillId="8" borderId="4" xfId="0" applyFont="1" applyFill="1" applyBorder="1"/>
    <xf numFmtId="0" fontId="22" fillId="8" borderId="2" xfId="0" applyFont="1" applyFill="1" applyBorder="1"/>
    <xf numFmtId="41" fontId="21" fillId="8" borderId="3" xfId="0" applyNumberFormat="1" applyFont="1" applyFill="1" applyBorder="1"/>
    <xf numFmtId="178" fontId="21" fillId="5" borderId="61" xfId="3" applyNumberFormat="1" applyFont="1" applyFill="1" applyBorder="1" applyAlignment="1">
      <alignment horizontal="center"/>
    </xf>
    <xf numFmtId="178" fontId="21" fillId="22" borderId="61" xfId="3" applyNumberFormat="1" applyFont="1" applyFill="1" applyBorder="1" applyAlignment="1">
      <alignment horizontal="center"/>
    </xf>
    <xf numFmtId="171" fontId="0" fillId="0" borderId="0" xfId="0" applyNumberFormat="1"/>
    <xf numFmtId="41" fontId="21" fillId="4" borderId="10" xfId="0" applyNumberFormat="1" applyFont="1" applyFill="1" applyBorder="1"/>
    <xf numFmtId="0" fontId="2" fillId="30" borderId="6" xfId="0" applyFont="1" applyFill="1" applyBorder="1"/>
    <xf numFmtId="41" fontId="0" fillId="30" borderId="10" xfId="0" applyNumberFormat="1" applyFill="1" applyBorder="1"/>
    <xf numFmtId="178" fontId="2" fillId="30" borderId="61" xfId="3" applyNumberFormat="1" applyFont="1" applyFill="1" applyBorder="1" applyAlignment="1">
      <alignment horizontal="center"/>
    </xf>
    <xf numFmtId="0" fontId="2" fillId="4" borderId="5" xfId="0" applyFont="1" applyFill="1" applyBorder="1"/>
    <xf numFmtId="0" fontId="2" fillId="4" borderId="6" xfId="0" applyFont="1" applyFill="1" applyBorder="1"/>
    <xf numFmtId="41" fontId="2" fillId="30" borderId="10" xfId="0" applyNumberFormat="1" applyFont="1" applyFill="1" applyBorder="1"/>
    <xf numFmtId="0" fontId="0" fillId="6" borderId="10" xfId="0" applyFill="1" applyBorder="1"/>
    <xf numFmtId="0" fontId="9" fillId="12" borderId="2" xfId="0" applyFont="1" applyFill="1" applyBorder="1"/>
    <xf numFmtId="0" fontId="0" fillId="12" borderId="4" xfId="0" applyFill="1" applyBorder="1"/>
    <xf numFmtId="0" fontId="9" fillId="12" borderId="14" xfId="0" applyFont="1" applyFill="1" applyBorder="1"/>
    <xf numFmtId="0" fontId="0" fillId="12" borderId="15" xfId="0" applyFill="1" applyBorder="1"/>
    <xf numFmtId="0" fontId="9" fillId="12" borderId="22" xfId="0" applyFont="1" applyFill="1" applyBorder="1"/>
    <xf numFmtId="0" fontId="0" fillId="12" borderId="24" xfId="0" applyFill="1" applyBorder="1"/>
    <xf numFmtId="0" fontId="13" fillId="12" borderId="11" xfId="0" applyFont="1" applyFill="1" applyBorder="1" applyAlignment="1">
      <alignment horizontal="center"/>
    </xf>
    <xf numFmtId="41" fontId="3" fillId="12" borderId="20" xfId="0" applyNumberFormat="1" applyFont="1" applyFill="1" applyBorder="1" applyAlignment="1">
      <alignment horizontal="center"/>
    </xf>
    <xf numFmtId="0" fontId="3" fillId="12" borderId="20" xfId="0" applyFont="1" applyFill="1" applyBorder="1" applyAlignment="1">
      <alignment horizontal="center"/>
    </xf>
    <xf numFmtId="15" fontId="17" fillId="0" borderId="0" xfId="0" applyNumberFormat="1" applyFont="1"/>
    <xf numFmtId="18" fontId="17" fillId="0" borderId="0" xfId="0" applyNumberFormat="1" applyFont="1"/>
    <xf numFmtId="166" fontId="2" fillId="0" borderId="0" xfId="0" applyNumberFormat="1" applyFont="1"/>
    <xf numFmtId="41" fontId="21" fillId="30" borderId="5" xfId="0" applyNumberFormat="1" applyFont="1" applyFill="1" applyBorder="1"/>
    <xf numFmtId="0" fontId="21" fillId="30" borderId="6" xfId="0" applyFont="1" applyFill="1" applyBorder="1"/>
    <xf numFmtId="0" fontId="22" fillId="30" borderId="5" xfId="0" applyFont="1" applyFill="1" applyBorder="1"/>
    <xf numFmtId="41" fontId="21" fillId="30" borderId="10" xfId="0" applyNumberFormat="1" applyFont="1" applyFill="1" applyBorder="1"/>
    <xf numFmtId="41" fontId="0" fillId="30" borderId="6" xfId="0" applyNumberFormat="1" applyFill="1" applyBorder="1"/>
    <xf numFmtId="41" fontId="2" fillId="30" borderId="62" xfId="0" applyNumberFormat="1" applyFont="1" applyFill="1" applyBorder="1"/>
    <xf numFmtId="168" fontId="2" fillId="30" borderId="63" xfId="0" applyNumberFormat="1" applyFont="1" applyFill="1" applyBorder="1"/>
    <xf numFmtId="176" fontId="0" fillId="30" borderId="1" xfId="0" applyNumberFormat="1" applyFill="1" applyBorder="1"/>
    <xf numFmtId="164" fontId="0" fillId="30" borderId="1" xfId="0" applyNumberFormat="1" applyFill="1" applyBorder="1" applyAlignment="1">
      <alignment horizontal="right"/>
    </xf>
    <xf numFmtId="164" fontId="0" fillId="30" borderId="5" xfId="0" applyNumberFormat="1" applyFill="1" applyBorder="1" applyAlignment="1">
      <alignment horizontal="right"/>
    </xf>
    <xf numFmtId="177" fontId="0" fillId="30" borderId="53" xfId="0" applyNumberFormat="1" applyFill="1" applyBorder="1"/>
    <xf numFmtId="164" fontId="0" fillId="30" borderId="1" xfId="0" applyNumberFormat="1" applyFill="1" applyBorder="1"/>
    <xf numFmtId="0" fontId="2" fillId="30" borderId="5" xfId="0" applyFont="1" applyFill="1" applyBorder="1"/>
    <xf numFmtId="167" fontId="0" fillId="0" borderId="0" xfId="0" applyNumberFormat="1"/>
    <xf numFmtId="164" fontId="0" fillId="0" borderId="0" xfId="0" applyNumberFormat="1"/>
    <xf numFmtId="178" fontId="4" fillId="17" borderId="0" xfId="0" applyNumberFormat="1" applyFont="1" applyFill="1" applyAlignment="1">
      <alignment horizontal="center"/>
    </xf>
    <xf numFmtId="178" fontId="4" fillId="17" borderId="0" xfId="0" applyNumberFormat="1" applyFont="1" applyFill="1"/>
    <xf numFmtId="41" fontId="21" fillId="4" borderId="5" xfId="0" applyNumberFormat="1" applyFont="1" applyFill="1" applyBorder="1"/>
    <xf numFmtId="0" fontId="21" fillId="4" borderId="6" xfId="0" applyFont="1" applyFill="1" applyBorder="1"/>
    <xf numFmtId="0" fontId="22" fillId="4" borderId="5" xfId="0" applyFont="1" applyFill="1" applyBorder="1"/>
    <xf numFmtId="178" fontId="21" fillId="4" borderId="61" xfId="3" applyNumberFormat="1" applyFont="1" applyFill="1" applyBorder="1" applyAlignment="1">
      <alignment horizontal="center"/>
    </xf>
    <xf numFmtId="0" fontId="2" fillId="31" borderId="5" xfId="0" applyFont="1" applyFill="1" applyBorder="1"/>
    <xf numFmtId="0" fontId="2" fillId="31" borderId="6" xfId="0" applyFont="1" applyFill="1" applyBorder="1"/>
    <xf numFmtId="41" fontId="21" fillId="31" borderId="5" xfId="0" applyNumberFormat="1" applyFont="1" applyFill="1" applyBorder="1"/>
    <xf numFmtId="0" fontId="21" fillId="31" borderId="6" xfId="0" applyFont="1" applyFill="1" applyBorder="1"/>
    <xf numFmtId="0" fontId="22" fillId="31" borderId="5" xfId="0" applyFont="1" applyFill="1" applyBorder="1"/>
    <xf numFmtId="41" fontId="21" fillId="31" borderId="10" xfId="0" applyNumberFormat="1" applyFont="1" applyFill="1" applyBorder="1"/>
    <xf numFmtId="178" fontId="21" fillId="31" borderId="61" xfId="3" applyNumberFormat="1" applyFont="1" applyFill="1" applyBorder="1" applyAlignment="1">
      <alignment horizontal="center"/>
    </xf>
    <xf numFmtId="0" fontId="0" fillId="31" borderId="5" xfId="0" applyFill="1" applyBorder="1"/>
    <xf numFmtId="0" fontId="0" fillId="31" borderId="6" xfId="0" applyFill="1" applyBorder="1"/>
    <xf numFmtId="178" fontId="21" fillId="31" borderId="61" xfId="0" applyNumberFormat="1" applyFont="1" applyFill="1" applyBorder="1" applyAlignment="1">
      <alignment horizontal="center"/>
    </xf>
    <xf numFmtId="0" fontId="2" fillId="17" borderId="6" xfId="0" applyFont="1" applyFill="1" applyBorder="1"/>
    <xf numFmtId="0" fontId="9" fillId="0" borderId="0" xfId="0" applyFont="1"/>
    <xf numFmtId="10" fontId="3" fillId="0" borderId="0" xfId="2" applyNumberFormat="1" applyFont="1"/>
    <xf numFmtId="0" fontId="17" fillId="0" borderId="11" xfId="0" applyFont="1" applyBorder="1" applyAlignment="1">
      <alignment horizontal="center"/>
    </xf>
    <xf numFmtId="0" fontId="17" fillId="0" borderId="20" xfId="0" applyFont="1" applyBorder="1" applyAlignment="1">
      <alignment horizontal="center"/>
    </xf>
    <xf numFmtId="171" fontId="2" fillId="23" borderId="1" xfId="0" applyNumberFormat="1" applyFont="1" applyFill="1" applyBorder="1" applyAlignment="1">
      <alignment horizontal="center"/>
    </xf>
    <xf numFmtId="0" fontId="17" fillId="0" borderId="9" xfId="0" applyFont="1" applyBorder="1" applyAlignment="1">
      <alignment horizontal="center"/>
    </xf>
    <xf numFmtId="177" fontId="0" fillId="0" borderId="1" xfId="0" applyNumberFormat="1" applyBorder="1"/>
    <xf numFmtId="0" fontId="0" fillId="0" borderId="5" xfId="0" applyBorder="1"/>
    <xf numFmtId="0" fontId="0" fillId="0" borderId="6" xfId="0" applyBorder="1"/>
    <xf numFmtId="178" fontId="2" fillId="0" borderId="6" xfId="0" applyNumberFormat="1" applyFont="1" applyBorder="1" applyAlignment="1">
      <alignment horizontal="center"/>
    </xf>
    <xf numFmtId="41" fontId="2" fillId="0" borderId="6" xfId="0" applyNumberFormat="1" applyFont="1" applyBorder="1"/>
    <xf numFmtId="168" fontId="2" fillId="0" borderId="6" xfId="0" applyNumberFormat="1" applyFont="1" applyBorder="1"/>
    <xf numFmtId="41" fontId="0" fillId="32" borderId="6" xfId="0" applyNumberFormat="1" applyFill="1" applyBorder="1" applyAlignment="1">
      <alignment horizontal="right"/>
    </xf>
    <xf numFmtId="168" fontId="0" fillId="33" borderId="1" xfId="0" applyNumberFormat="1" applyFill="1" applyBorder="1" applyAlignment="1">
      <alignment horizontal="right"/>
    </xf>
    <xf numFmtId="168" fontId="7" fillId="33" borderId="1" xfId="0" applyNumberFormat="1" applyFont="1" applyFill="1" applyBorder="1" applyAlignment="1">
      <alignment horizontal="right"/>
    </xf>
    <xf numFmtId="168" fontId="0" fillId="34" borderId="1" xfId="0" applyNumberFormat="1" applyFill="1" applyBorder="1" applyAlignment="1">
      <alignment horizontal="right"/>
    </xf>
    <xf numFmtId="41" fontId="0" fillId="33" borderId="1" xfId="0" applyNumberFormat="1" applyFill="1" applyBorder="1" applyAlignment="1">
      <alignment horizontal="right"/>
    </xf>
    <xf numFmtId="41" fontId="0" fillId="33" borderId="57" xfId="0" applyNumberFormat="1" applyFill="1" applyBorder="1" applyAlignment="1">
      <alignment horizontal="right"/>
    </xf>
    <xf numFmtId="168" fontId="2" fillId="35" borderId="6" xfId="0" applyNumberFormat="1" applyFont="1" applyFill="1" applyBorder="1" applyAlignment="1">
      <alignment horizontal="right"/>
    </xf>
    <xf numFmtId="164" fontId="0" fillId="0" borderId="1" xfId="0" applyNumberFormat="1" applyBorder="1" applyAlignment="1">
      <alignment horizontal="right"/>
    </xf>
    <xf numFmtId="177" fontId="2" fillId="0" borderId="53" xfId="0" applyNumberFormat="1" applyFont="1" applyBorder="1"/>
    <xf numFmtId="178" fontId="2" fillId="6" borderId="6" xfId="3" applyNumberFormat="1" applyFont="1" applyFill="1" applyBorder="1" applyAlignment="1">
      <alignment horizontal="center"/>
    </xf>
    <xf numFmtId="41" fontId="2" fillId="6" borderId="6" xfId="0" applyNumberFormat="1" applyFont="1" applyFill="1" applyBorder="1"/>
    <xf numFmtId="168" fontId="2" fillId="6" borderId="6" xfId="0" applyNumberFormat="1" applyFont="1" applyFill="1" applyBorder="1"/>
    <xf numFmtId="168" fontId="2" fillId="36" borderId="6" xfId="0" applyNumberFormat="1" applyFont="1" applyFill="1" applyBorder="1" applyAlignment="1">
      <alignment horizontal="right"/>
    </xf>
    <xf numFmtId="177" fontId="0" fillId="6" borderId="1" xfId="0" applyNumberFormat="1" applyFill="1" applyBorder="1"/>
    <xf numFmtId="41" fontId="0" fillId="6" borderId="1" xfId="0" applyNumberFormat="1" applyFill="1" applyBorder="1"/>
    <xf numFmtId="178" fontId="2" fillId="5" borderId="68" xfId="3" applyNumberFormat="1" applyFont="1" applyFill="1" applyBorder="1" applyAlignment="1">
      <alignment horizontal="center"/>
    </xf>
    <xf numFmtId="41" fontId="2" fillId="5" borderId="6" xfId="0" applyNumberFormat="1" applyFont="1" applyFill="1" applyBorder="1"/>
    <xf numFmtId="168" fontId="2" fillId="5" borderId="6" xfId="0" applyNumberFormat="1" applyFont="1" applyFill="1" applyBorder="1"/>
    <xf numFmtId="168" fontId="2" fillId="37" borderId="6" xfId="0" applyNumberFormat="1" applyFont="1" applyFill="1" applyBorder="1" applyAlignment="1">
      <alignment horizontal="right"/>
    </xf>
    <xf numFmtId="177" fontId="0" fillId="5" borderId="1" xfId="0" applyNumberFormat="1" applyFill="1" applyBorder="1"/>
    <xf numFmtId="41" fontId="0" fillId="5" borderId="1" xfId="0" applyNumberFormat="1" applyFill="1" applyBorder="1"/>
    <xf numFmtId="178" fontId="2" fillId="0" borderId="68" xfId="3" applyNumberFormat="1" applyFont="1" applyBorder="1" applyAlignment="1">
      <alignment horizontal="center"/>
    </xf>
    <xf numFmtId="178" fontId="2" fillId="6" borderId="68" xfId="3" applyNumberFormat="1" applyFont="1" applyFill="1" applyBorder="1" applyAlignment="1">
      <alignment horizontal="center"/>
    </xf>
    <xf numFmtId="41" fontId="21" fillId="18" borderId="5" xfId="0" applyNumberFormat="1" applyFont="1" applyFill="1" applyBorder="1"/>
    <xf numFmtId="0" fontId="22" fillId="18" borderId="5" xfId="0" applyFont="1" applyFill="1" applyBorder="1"/>
    <xf numFmtId="0" fontId="21" fillId="18" borderId="6" xfId="0" applyFont="1" applyFill="1" applyBorder="1"/>
    <xf numFmtId="177" fontId="0" fillId="38" borderId="1" xfId="0" applyNumberFormat="1" applyFill="1" applyBorder="1"/>
    <xf numFmtId="178" fontId="2" fillId="8" borderId="68" xfId="3" applyNumberFormat="1" applyFont="1" applyFill="1" applyBorder="1" applyAlignment="1">
      <alignment horizontal="center"/>
    </xf>
    <xf numFmtId="41" fontId="2" fillId="8" borderId="6" xfId="0" applyNumberFormat="1" applyFont="1" applyFill="1" applyBorder="1"/>
    <xf numFmtId="168" fontId="2" fillId="8" borderId="6" xfId="0" applyNumberFormat="1" applyFont="1" applyFill="1" applyBorder="1"/>
    <xf numFmtId="168" fontId="2" fillId="39" borderId="6" xfId="0" applyNumberFormat="1" applyFont="1" applyFill="1" applyBorder="1" applyAlignment="1">
      <alignment horizontal="right"/>
    </xf>
    <xf numFmtId="177" fontId="0" fillId="8" borderId="1" xfId="0" applyNumberFormat="1" applyFill="1" applyBorder="1"/>
    <xf numFmtId="0" fontId="2" fillId="24" borderId="5" xfId="0" applyFont="1" applyFill="1" applyBorder="1"/>
    <xf numFmtId="0" fontId="2" fillId="24" borderId="6" xfId="0" applyFont="1" applyFill="1" applyBorder="1"/>
    <xf numFmtId="41" fontId="21" fillId="24" borderId="5" xfId="0" applyNumberFormat="1" applyFont="1" applyFill="1" applyBorder="1"/>
    <xf numFmtId="0" fontId="21" fillId="24" borderId="6" xfId="0" applyFont="1" applyFill="1" applyBorder="1"/>
    <xf numFmtId="0" fontId="22" fillId="24" borderId="5" xfId="0" applyFont="1" applyFill="1" applyBorder="1"/>
    <xf numFmtId="41" fontId="21" fillId="24" borderId="10" xfId="0" applyNumberFormat="1" applyFont="1" applyFill="1" applyBorder="1"/>
    <xf numFmtId="178" fontId="2" fillId="24" borderId="68" xfId="3" applyNumberFormat="1" applyFont="1" applyFill="1" applyBorder="1" applyAlignment="1">
      <alignment horizontal="center"/>
    </xf>
    <xf numFmtId="41" fontId="2" fillId="22" borderId="6" xfId="0" applyNumberFormat="1" applyFont="1" applyFill="1" applyBorder="1"/>
    <xf numFmtId="168" fontId="2" fillId="22" borderId="6" xfId="0" applyNumberFormat="1" applyFont="1" applyFill="1" applyBorder="1"/>
    <xf numFmtId="168" fontId="2" fillId="40" borderId="6" xfId="0" applyNumberFormat="1" applyFont="1" applyFill="1" applyBorder="1" applyAlignment="1">
      <alignment horizontal="right"/>
    </xf>
    <xf numFmtId="177" fontId="0" fillId="22" borderId="1" xfId="0" applyNumberFormat="1" applyFill="1" applyBorder="1"/>
    <xf numFmtId="41" fontId="0" fillId="22" borderId="1" xfId="0" applyNumberFormat="1" applyFill="1" applyBorder="1"/>
    <xf numFmtId="178" fontId="2" fillId="0" borderId="6" xfId="3" applyNumberFormat="1" applyFont="1" applyBorder="1" applyAlignment="1">
      <alignment horizontal="center"/>
    </xf>
    <xf numFmtId="178" fontId="2" fillId="18" borderId="68" xfId="3" applyNumberFormat="1" applyFont="1" applyFill="1" applyBorder="1" applyAlignment="1">
      <alignment horizontal="center"/>
    </xf>
    <xf numFmtId="178" fontId="2" fillId="4" borderId="68" xfId="3" applyNumberFormat="1" applyFont="1" applyFill="1" applyBorder="1" applyAlignment="1">
      <alignment horizontal="center"/>
    </xf>
    <xf numFmtId="164" fontId="0" fillId="17" borderId="1" xfId="0" applyNumberFormat="1" applyFill="1" applyBorder="1" applyAlignment="1">
      <alignment horizontal="right"/>
    </xf>
    <xf numFmtId="178" fontId="2" fillId="30" borderId="68" xfId="3" applyNumberFormat="1" applyFont="1" applyFill="1" applyBorder="1" applyAlignment="1">
      <alignment horizontal="center"/>
    </xf>
    <xf numFmtId="41" fontId="2" fillId="30" borderId="6" xfId="0" applyNumberFormat="1" applyFont="1" applyFill="1" applyBorder="1"/>
    <xf numFmtId="168" fontId="2" fillId="30" borderId="6" xfId="0" applyNumberFormat="1" applyFont="1" applyFill="1" applyBorder="1"/>
    <xf numFmtId="41" fontId="0" fillId="41" borderId="6" xfId="0" applyNumberFormat="1" applyFill="1" applyBorder="1" applyAlignment="1">
      <alignment horizontal="right"/>
    </xf>
    <xf numFmtId="168" fontId="0" fillId="41" borderId="1" xfId="0" applyNumberFormat="1" applyFill="1" applyBorder="1" applyAlignment="1">
      <alignment horizontal="right"/>
    </xf>
    <xf numFmtId="168" fontId="7" fillId="41" borderId="1" xfId="0" applyNumberFormat="1" applyFont="1" applyFill="1" applyBorder="1" applyAlignment="1">
      <alignment horizontal="right"/>
    </xf>
    <xf numFmtId="41" fontId="0" fillId="41" borderId="1" xfId="0" applyNumberFormat="1" applyFill="1" applyBorder="1" applyAlignment="1">
      <alignment horizontal="right"/>
    </xf>
    <xf numFmtId="41" fontId="0" fillId="41" borderId="57" xfId="0" applyNumberFormat="1" applyFill="1" applyBorder="1" applyAlignment="1">
      <alignment horizontal="right"/>
    </xf>
    <xf numFmtId="168" fontId="2" fillId="41" borderId="6" xfId="0" applyNumberFormat="1" applyFont="1" applyFill="1" applyBorder="1" applyAlignment="1">
      <alignment horizontal="right"/>
    </xf>
    <xf numFmtId="177" fontId="0" fillId="30" borderId="1" xfId="0" applyNumberFormat="1" applyFill="1" applyBorder="1"/>
    <xf numFmtId="41" fontId="0" fillId="30" borderId="1" xfId="0" applyNumberFormat="1" applyFill="1" applyBorder="1"/>
    <xf numFmtId="178" fontId="2" fillId="30" borderId="69" xfId="3" applyNumberFormat="1" applyFont="1" applyFill="1" applyBorder="1" applyAlignment="1">
      <alignment horizontal="center"/>
    </xf>
    <xf numFmtId="178" fontId="2" fillId="0" borderId="69" xfId="3" applyNumberFormat="1" applyFont="1" applyBorder="1" applyAlignment="1">
      <alignment horizontal="center"/>
    </xf>
    <xf numFmtId="0" fontId="2" fillId="0" borderId="2" xfId="0" applyFont="1" applyBorder="1"/>
    <xf numFmtId="0" fontId="2" fillId="0" borderId="4" xfId="0" applyFont="1" applyBorder="1"/>
    <xf numFmtId="41" fontId="21" fillId="0" borderId="2" xfId="0" applyNumberFormat="1" applyFont="1" applyBorder="1"/>
    <xf numFmtId="0" fontId="21" fillId="0" borderId="4" xfId="0" applyFont="1" applyBorder="1"/>
    <xf numFmtId="0" fontId="22" fillId="0" borderId="2" xfId="0" applyFont="1" applyBorder="1"/>
    <xf numFmtId="41" fontId="21" fillId="0" borderId="3" xfId="0" applyNumberFormat="1" applyFont="1" applyBorder="1"/>
    <xf numFmtId="164" fontId="2" fillId="24" borderId="5" xfId="0" applyNumberFormat="1" applyFont="1" applyFill="1" applyBorder="1" applyAlignment="1">
      <alignment horizontal="right"/>
    </xf>
    <xf numFmtId="177" fontId="0" fillId="18" borderId="1" xfId="0" applyNumberFormat="1" applyFill="1" applyBorder="1"/>
    <xf numFmtId="41" fontId="0" fillId="18" borderId="1" xfId="0" applyNumberFormat="1" applyFill="1" applyBorder="1"/>
    <xf numFmtId="0" fontId="2" fillId="5" borderId="2" xfId="0" applyFont="1" applyFill="1" applyBorder="1"/>
    <xf numFmtId="0" fontId="2" fillId="5" borderId="4" xfId="0" applyFont="1" applyFill="1" applyBorder="1"/>
    <xf numFmtId="41" fontId="21" fillId="4" borderId="2" xfId="0" applyNumberFormat="1" applyFont="1" applyFill="1" applyBorder="1"/>
    <xf numFmtId="0" fontId="21" fillId="4" borderId="4" xfId="0" applyFont="1" applyFill="1" applyBorder="1"/>
    <xf numFmtId="0" fontId="22" fillId="5" borderId="2" xfId="0" applyFont="1" applyFill="1" applyBorder="1"/>
    <xf numFmtId="41" fontId="21" fillId="5" borderId="3" xfId="0" applyNumberFormat="1" applyFont="1" applyFill="1" applyBorder="1"/>
    <xf numFmtId="178" fontId="2" fillId="4" borderId="70" xfId="3" applyNumberFormat="1" applyFont="1" applyFill="1" applyBorder="1" applyAlignment="1">
      <alignment horizontal="center"/>
    </xf>
    <xf numFmtId="49" fontId="3" fillId="7" borderId="22" xfId="0" applyNumberFormat="1" applyFont="1" applyFill="1" applyBorder="1" applyAlignment="1">
      <alignment horizontal="center"/>
    </xf>
    <xf numFmtId="0" fontId="3" fillId="7" borderId="23" xfId="0" applyFont="1" applyFill="1" applyBorder="1"/>
    <xf numFmtId="41" fontId="2" fillId="7" borderId="6" xfId="0" applyNumberFormat="1" applyFont="1" applyFill="1" applyBorder="1"/>
    <xf numFmtId="41" fontId="7" fillId="6" borderId="5" xfId="0" applyNumberFormat="1" applyFont="1" applyFill="1" applyBorder="1"/>
    <xf numFmtId="0" fontId="2" fillId="6" borderId="10" xfId="0" applyFont="1" applyFill="1" applyBorder="1"/>
    <xf numFmtId="0" fontId="30" fillId="0" borderId="0" xfId="0" applyFont="1"/>
    <xf numFmtId="0" fontId="33" fillId="0" borderId="0" xfId="0" applyFont="1" applyAlignment="1">
      <alignment vertical="center" wrapText="1"/>
    </xf>
    <xf numFmtId="0" fontId="32" fillId="0" borderId="0" xfId="0" applyFont="1" applyAlignment="1">
      <alignment vertical="top" wrapText="1"/>
    </xf>
    <xf numFmtId="0" fontId="0" fillId="0" borderId="0" xfId="0" applyAlignment="1">
      <alignment vertical="top"/>
    </xf>
    <xf numFmtId="0" fontId="32" fillId="0" borderId="0" xfId="0" applyFont="1" applyAlignment="1">
      <alignment vertical="top"/>
    </xf>
    <xf numFmtId="0" fontId="34" fillId="0" borderId="0" xfId="0" applyFont="1" applyAlignment="1">
      <alignment vertical="top" wrapText="1"/>
    </xf>
    <xf numFmtId="0" fontId="32" fillId="0" borderId="0" xfId="0" applyFont="1" applyAlignment="1">
      <alignment wrapText="1"/>
    </xf>
    <xf numFmtId="0" fontId="31" fillId="0" borderId="0" xfId="4" applyAlignment="1" applyProtection="1">
      <alignment horizontal="left" indent="1"/>
    </xf>
    <xf numFmtId="0" fontId="0" fillId="0" borderId="0" xfId="0" applyAlignment="1" applyProtection="1">
      <alignment horizontal="right"/>
    </xf>
    <xf numFmtId="0" fontId="0" fillId="0" borderId="0" xfId="0" applyProtection="1"/>
    <xf numFmtId="0" fontId="9" fillId="0" borderId="0" xfId="0" applyFont="1" applyAlignment="1" applyProtection="1">
      <alignment horizontal="center"/>
    </xf>
    <xf numFmtId="0" fontId="31" fillId="0" borderId="0" xfId="4" applyAlignment="1" applyProtection="1">
      <alignment horizontal="right" indent="1"/>
    </xf>
    <xf numFmtId="0" fontId="0" fillId="29" borderId="0" xfId="0" applyFill="1" applyProtection="1"/>
    <xf numFmtId="0" fontId="0" fillId="29" borderId="0" xfId="0" applyFill="1" applyAlignment="1" applyProtection="1">
      <alignment horizontal="right"/>
    </xf>
    <xf numFmtId="0" fontId="9" fillId="29" borderId="0" xfId="0" applyFont="1" applyFill="1" applyAlignment="1" applyProtection="1">
      <alignment horizontal="center"/>
    </xf>
    <xf numFmtId="0" fontId="3" fillId="6" borderId="1" xfId="0" applyFont="1" applyFill="1" applyBorder="1" applyAlignment="1" applyProtection="1">
      <alignment horizontal="center"/>
    </xf>
    <xf numFmtId="0" fontId="3" fillId="5" borderId="1" xfId="0" applyFont="1" applyFill="1" applyBorder="1" applyAlignment="1" applyProtection="1">
      <alignment horizontal="center"/>
    </xf>
    <xf numFmtId="0" fontId="29" fillId="0" borderId="0" xfId="0" applyFont="1" applyProtection="1"/>
    <xf numFmtId="0" fontId="29" fillId="0" borderId="0" xfId="0" applyFont="1" applyAlignment="1" applyProtection="1">
      <alignment horizontal="right"/>
    </xf>
    <xf numFmtId="14" fontId="27" fillId="0" borderId="0" xfId="0" applyNumberFormat="1" applyFont="1" applyAlignment="1" applyProtection="1">
      <alignment horizontal="left"/>
    </xf>
    <xf numFmtId="0" fontId="7" fillId="0" borderId="0" xfId="0" applyFont="1" applyProtection="1"/>
    <xf numFmtId="0" fontId="0" fillId="0" borderId="0" xfId="0" applyAlignment="1" applyProtection="1">
      <alignment horizontal="left"/>
    </xf>
    <xf numFmtId="0" fontId="27" fillId="0" borderId="0" xfId="0" applyFont="1" applyAlignment="1" applyProtection="1">
      <alignment horizontal="right"/>
    </xf>
    <xf numFmtId="0" fontId="27" fillId="0" borderId="0" xfId="0" applyFont="1" applyAlignment="1" applyProtection="1">
      <alignment horizontal="left"/>
    </xf>
    <xf numFmtId="0" fontId="28" fillId="0" borderId="0" xfId="0" applyFont="1" applyProtection="1"/>
    <xf numFmtId="0" fontId="0" fillId="0" borderId="0" xfId="0" applyAlignment="1" applyProtection="1">
      <alignment horizontal="center" vertical="center"/>
    </xf>
    <xf numFmtId="0" fontId="0" fillId="0" borderId="0" xfId="0" applyAlignment="1" applyProtection="1">
      <alignment horizontal="right" vertical="center"/>
    </xf>
    <xf numFmtId="0" fontId="27" fillId="0" borderId="0" xfId="0" applyFont="1" applyAlignment="1" applyProtection="1">
      <alignment horizontal="center" vertical="center" wrapText="1"/>
    </xf>
    <xf numFmtId="184" fontId="0" fillId="0" borderId="0" xfId="0" applyNumberFormat="1" applyProtection="1"/>
    <xf numFmtId="182" fontId="0" fillId="0" borderId="0" xfId="0" applyNumberFormat="1" applyProtection="1"/>
    <xf numFmtId="0" fontId="25" fillId="0" borderId="0" xfId="0" applyFont="1" applyAlignment="1" applyProtection="1">
      <alignment horizontal="right"/>
    </xf>
    <xf numFmtId="168" fontId="0" fillId="0" borderId="0" xfId="0" applyNumberFormat="1" applyProtection="1"/>
    <xf numFmtId="179" fontId="0" fillId="0" borderId="0" xfId="0" applyNumberFormat="1" applyProtection="1"/>
    <xf numFmtId="184" fontId="0" fillId="0" borderId="23" xfId="0" applyNumberFormat="1" applyBorder="1" applyProtection="1"/>
    <xf numFmtId="0" fontId="0" fillId="0" borderId="23" xfId="0" applyBorder="1" applyProtection="1"/>
    <xf numFmtId="0" fontId="0" fillId="0" borderId="23" xfId="0" applyBorder="1" applyAlignment="1" applyProtection="1">
      <alignment horizontal="right"/>
    </xf>
    <xf numFmtId="0" fontId="9" fillId="0" borderId="23" xfId="0" applyFont="1" applyBorder="1" applyAlignment="1" applyProtection="1">
      <alignment horizontal="center"/>
    </xf>
    <xf numFmtId="41" fontId="0" fillId="0" borderId="23" xfId="0" applyNumberFormat="1" applyBorder="1" applyProtection="1"/>
    <xf numFmtId="184" fontId="38" fillId="13" borderId="14" xfId="0" applyNumberFormat="1" applyFont="1" applyFill="1" applyBorder="1" applyProtection="1"/>
    <xf numFmtId="0" fontId="38" fillId="13" borderId="0" xfId="0" applyFont="1" applyFill="1" applyProtection="1"/>
    <xf numFmtId="0" fontId="0" fillId="13" borderId="0" xfId="0" applyFill="1" applyAlignment="1" applyProtection="1">
      <alignment horizontal="right"/>
    </xf>
    <xf numFmtId="0" fontId="9" fillId="13" borderId="0" xfId="0" applyFont="1" applyFill="1" applyAlignment="1" applyProtection="1">
      <alignment horizontal="center"/>
    </xf>
    <xf numFmtId="0" fontId="38" fillId="13" borderId="0" xfId="0" applyFont="1" applyFill="1" applyAlignment="1" applyProtection="1">
      <alignment horizontal="left" indent="2"/>
    </xf>
    <xf numFmtId="0" fontId="0" fillId="13" borderId="0" xfId="0" applyFill="1" applyAlignment="1" applyProtection="1">
      <alignment horizontal="right" indent="2"/>
    </xf>
    <xf numFmtId="184" fontId="35" fillId="13" borderId="14" xfId="0" applyNumberFormat="1" applyFont="1" applyFill="1" applyBorder="1" applyProtection="1"/>
    <xf numFmtId="0" fontId="35" fillId="13" borderId="0" xfId="0" applyFont="1" applyFill="1" applyProtection="1"/>
    <xf numFmtId="184" fontId="38" fillId="13" borderId="22" xfId="0" applyNumberFormat="1" applyFont="1" applyFill="1" applyBorder="1" applyProtection="1"/>
    <xf numFmtId="0" fontId="38" fillId="13" borderId="23" xfId="0" applyFont="1" applyFill="1" applyBorder="1" applyAlignment="1" applyProtection="1">
      <alignment horizontal="left" indent="2"/>
    </xf>
    <xf numFmtId="0" fontId="0" fillId="13" borderId="23" xfId="0" applyFill="1" applyBorder="1" applyAlignment="1" applyProtection="1">
      <alignment horizontal="right" indent="2"/>
    </xf>
    <xf numFmtId="0" fontId="9" fillId="13" borderId="23" xfId="0" applyFont="1" applyFill="1" applyBorder="1" applyAlignment="1" applyProtection="1">
      <alignment horizontal="center"/>
    </xf>
    <xf numFmtId="179" fontId="0" fillId="0" borderId="23" xfId="0" applyNumberFormat="1" applyBorder="1" applyProtection="1"/>
    <xf numFmtId="181" fontId="0" fillId="0" borderId="0" xfId="0" applyNumberFormat="1" applyProtection="1"/>
    <xf numFmtId="177" fontId="0" fillId="0" borderId="0" xfId="0" applyNumberFormat="1" applyProtection="1"/>
    <xf numFmtId="183" fontId="27" fillId="0" borderId="0" xfId="0" applyNumberFormat="1" applyFont="1" applyProtection="1"/>
    <xf numFmtId="41" fontId="25" fillId="0" borderId="0" xfId="0" applyNumberFormat="1" applyFont="1" applyProtection="1"/>
    <xf numFmtId="177" fontId="25" fillId="0" borderId="0" xfId="0" quotePrefix="1" applyNumberFormat="1" applyFont="1" applyAlignment="1" applyProtection="1">
      <alignment horizontal="left" indent="1"/>
    </xf>
    <xf numFmtId="0" fontId="28" fillId="0" borderId="0" xfId="0" applyFont="1" applyAlignment="1" applyProtection="1">
      <alignment horizontal="left"/>
    </xf>
    <xf numFmtId="0" fontId="28" fillId="0" borderId="0" xfId="0" applyFont="1" applyAlignment="1" applyProtection="1">
      <alignment horizontal="right"/>
    </xf>
    <xf numFmtId="181" fontId="28" fillId="0" borderId="0" xfId="0" applyNumberFormat="1" applyFont="1" applyProtection="1"/>
    <xf numFmtId="0" fontId="0" fillId="0" borderId="67" xfId="0" applyBorder="1" applyProtection="1"/>
    <xf numFmtId="0" fontId="0" fillId="0" borderId="67" xfId="0" applyBorder="1" applyAlignment="1" applyProtection="1">
      <alignment horizontal="right"/>
    </xf>
    <xf numFmtId="0" fontId="9" fillId="0" borderId="67" xfId="0" applyFont="1" applyBorder="1" applyAlignment="1" applyProtection="1">
      <alignment horizontal="center"/>
    </xf>
    <xf numFmtId="0" fontId="25" fillId="0" borderId="67" xfId="0" applyFont="1" applyBorder="1" applyProtection="1"/>
    <xf numFmtId="180" fontId="0" fillId="0" borderId="0" xfId="0" applyNumberFormat="1" applyProtection="1"/>
    <xf numFmtId="177" fontId="25" fillId="0" borderId="0" xfId="0" applyNumberFormat="1" applyFont="1" applyProtection="1"/>
    <xf numFmtId="0" fontId="25" fillId="0" borderId="0" xfId="0" applyFont="1" applyProtection="1"/>
    <xf numFmtId="177" fontId="28" fillId="0" borderId="0" xfId="0" applyNumberFormat="1" applyFont="1" applyProtection="1"/>
  </cellXfs>
  <cellStyles count="5">
    <cellStyle name="Comma" xfId="1" builtinId="3"/>
    <cellStyle name="Hyperlink" xfId="4" builtinId="8"/>
    <cellStyle name="Normal" xfId="0" builtinId="0"/>
    <cellStyle name="Normal_FY2002_EqPup_6" xfId="3" xr:uid="{00000000-0005-0000-0000-000002000000}"/>
    <cellStyle name="Percent" xfId="2" builtinId="5"/>
  </cellStyles>
  <dxfs count="2537">
    <dxf>
      <fill>
        <patternFill>
          <bgColor indexed="45"/>
        </patternFill>
      </fill>
    </dxf>
    <dxf>
      <fill>
        <patternFill>
          <bgColor indexed="45"/>
        </patternFill>
      </fill>
    </dxf>
    <dxf>
      <fill>
        <patternFill>
          <bgColor indexed="45"/>
        </patternFill>
      </fill>
    </dxf>
    <dxf>
      <fill>
        <patternFill>
          <bgColor indexed="45"/>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indexed="45"/>
        </patternFill>
      </fill>
    </dxf>
    <dxf>
      <font>
        <b/>
        <i val="0"/>
        <condense val="0"/>
        <extend val="0"/>
        <color indexed="10"/>
      </font>
    </dxf>
    <dxf>
      <font>
        <b/>
        <i val="0"/>
        <condense val="0"/>
        <extend val="0"/>
        <color indexed="12"/>
      </font>
      <fill>
        <patternFill>
          <bgColor indexed="42"/>
        </patternFill>
      </fill>
    </dxf>
    <dxf>
      <font>
        <b/>
        <i val="0"/>
        <condense val="0"/>
        <extend val="0"/>
        <color indexed="10"/>
      </font>
    </dxf>
    <dxf>
      <font>
        <b/>
        <i val="0"/>
        <condense val="0"/>
        <extend val="0"/>
        <color indexed="12"/>
      </font>
      <fill>
        <patternFill>
          <bgColor indexed="42"/>
        </patternFill>
      </fill>
    </dxf>
    <dxf>
      <font>
        <b/>
        <i val="0"/>
        <condense val="0"/>
        <extend val="0"/>
        <color indexed="10"/>
      </font>
    </dxf>
    <dxf>
      <font>
        <b/>
        <i val="0"/>
        <condense val="0"/>
        <extend val="0"/>
        <color indexed="12"/>
      </font>
      <fill>
        <patternFill>
          <bgColor indexed="42"/>
        </patternFill>
      </fill>
    </dxf>
    <dxf>
      <font>
        <b/>
        <i val="0"/>
        <condense val="0"/>
        <extend val="0"/>
        <color indexed="10"/>
      </font>
    </dxf>
    <dxf>
      <font>
        <b/>
        <i val="0"/>
        <condense val="0"/>
        <extend val="0"/>
        <color indexed="12"/>
      </font>
      <fill>
        <patternFill>
          <bgColor indexed="42"/>
        </patternFill>
      </fill>
    </dxf>
    <dxf>
      <font>
        <b/>
        <i val="0"/>
        <condense val="0"/>
        <extend val="0"/>
        <color indexed="10"/>
      </font>
    </dxf>
    <dxf>
      <font>
        <b/>
        <i val="0"/>
        <condense val="0"/>
        <extend val="0"/>
        <color indexed="12"/>
      </font>
      <fill>
        <patternFill>
          <bgColor indexed="42"/>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00FFFF"/>
        </patternFill>
      </fill>
    </dxf>
    <dxf>
      <font>
        <b/>
        <i val="0"/>
        <condense val="0"/>
        <extend val="0"/>
        <color indexed="10"/>
      </font>
    </dxf>
    <dxf>
      <font>
        <b/>
        <i val="0"/>
        <condense val="0"/>
        <extend val="0"/>
        <color indexed="12"/>
      </font>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00FFFF"/>
        </patternFill>
      </fill>
    </dxf>
    <dxf>
      <font>
        <b/>
        <i val="0"/>
        <condense val="0"/>
        <extend val="0"/>
        <color indexed="10"/>
      </font>
    </dxf>
    <dxf>
      <font>
        <b/>
        <i val="0"/>
        <condense val="0"/>
        <extend val="0"/>
        <color indexed="12"/>
      </font>
    </dxf>
    <dxf>
      <fill>
        <patternFill>
          <bgColor rgb="FFCC99FF"/>
        </patternFill>
      </fill>
    </dxf>
    <dxf>
      <fill>
        <patternFill>
          <bgColor indexed="13"/>
        </patternFill>
      </fill>
    </dxf>
    <dxf>
      <fill>
        <patternFill>
          <bgColor rgb="FFCC99FF"/>
        </patternFill>
      </fill>
    </dxf>
    <dxf>
      <fill>
        <patternFill>
          <bgColor rgb="FFCC99FF"/>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indexed="45"/>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rgb="FFCC99FF"/>
        </patternFill>
      </fill>
    </dxf>
    <dxf>
      <fill>
        <patternFill>
          <bgColor rgb="FFCC99FF"/>
        </patternFill>
      </fill>
    </dxf>
    <dxf>
      <fill>
        <patternFill>
          <bgColor rgb="FFCC99FF"/>
        </patternFill>
      </fill>
    </dxf>
    <dxf>
      <fill>
        <patternFill>
          <bgColor indexed="45"/>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b/>
        <i val="0"/>
        <condense val="0"/>
        <extend val="0"/>
        <color indexed="10"/>
      </font>
    </dxf>
    <dxf>
      <font>
        <b/>
        <i val="0"/>
        <condense val="0"/>
        <extend val="0"/>
        <color indexed="12"/>
      </font>
      <fill>
        <patternFill>
          <bgColor indexed="42"/>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00FFFF"/>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00FFFF"/>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00FFFF"/>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00FFFF"/>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ill>
        <patternFill>
          <bgColor indexed="13"/>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FF99FF"/>
        </patternFill>
      </fill>
    </dxf>
    <dxf>
      <fill>
        <patternFill>
          <bgColor rgb="FF99FFCC"/>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indexed="45"/>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indexed="45"/>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indexed="45"/>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indexed="45"/>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indexed="45"/>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indexed="45"/>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indexed="45"/>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indexed="45"/>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00FFFF"/>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00FFFF"/>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indexed="45"/>
        </patternFill>
      </fill>
    </dxf>
    <dxf>
      <fill>
        <patternFill>
          <bgColor indexed="45"/>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00FFFF"/>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indexed="45"/>
        </patternFill>
      </fill>
    </dxf>
    <dxf>
      <fill>
        <patternFill>
          <bgColor indexed="45"/>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00FFFF"/>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00FFFF"/>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indexed="45"/>
        </patternFill>
      </fill>
    </dxf>
    <dxf>
      <fill>
        <patternFill>
          <bgColor indexed="45"/>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00FFFF"/>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ill>
        <patternFill>
          <bgColor rgb="FF00FFFF"/>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ont>
        <b val="0"/>
        <i val="0"/>
        <condense val="0"/>
        <extend val="0"/>
        <color auto="1"/>
      </font>
      <fill>
        <patternFill>
          <bgColor indexed="13"/>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00FFFF"/>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ont>
        <b val="0"/>
        <i val="0"/>
        <condense val="0"/>
        <extend val="0"/>
        <color auto="1"/>
      </font>
      <fill>
        <patternFill>
          <bgColor indexed="1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rgb="FF99FF33"/>
        </patternFill>
      </fill>
    </dxf>
    <dxf>
      <fill>
        <patternFill>
          <bgColor rgb="FFCC99FF"/>
        </patternFill>
      </fill>
    </dxf>
    <dxf>
      <fill>
        <patternFill>
          <bgColor rgb="FFCC99FF"/>
        </patternFill>
      </fill>
    </dxf>
    <dxf>
      <fill>
        <patternFill>
          <bgColor rgb="FFCC99FF"/>
        </patternFill>
      </fill>
    </dxf>
    <dxf>
      <fill>
        <patternFill>
          <bgColor indexed="45"/>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indexed="45"/>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indexed="45"/>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indexed="45"/>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indexed="45"/>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indexed="45"/>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indexed="45"/>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indexed="45"/>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indexed="45"/>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indexed="45"/>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indexed="45"/>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indexed="45"/>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indexed="45"/>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indexed="45"/>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66FFFF"/>
        </patternFill>
      </fill>
    </dxf>
    <dxf>
      <font>
        <b/>
        <i val="0"/>
        <color rgb="FFFF0000"/>
      </font>
      <fill>
        <patternFill>
          <bgColor rgb="FFFFFF00"/>
        </patternFill>
      </fill>
    </dxf>
    <dxf>
      <font>
        <b/>
        <i val="0"/>
        <strike val="0"/>
        <color rgb="FF0000CC"/>
      </font>
      <fill>
        <patternFill>
          <bgColor rgb="FFCCFF66"/>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00FFFF"/>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ont>
        <b val="0"/>
        <i val="0"/>
        <condense val="0"/>
        <extend val="0"/>
        <color auto="1"/>
      </font>
      <fill>
        <patternFill>
          <bgColor indexed="13"/>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CC99FF"/>
        </patternFill>
      </fill>
    </dxf>
    <dxf>
      <fill>
        <patternFill>
          <bgColor rgb="FFFF99CC"/>
        </patternFill>
      </fill>
    </dxf>
    <dxf>
      <font>
        <b/>
        <i val="0"/>
        <color auto="1"/>
      </font>
      <fill>
        <patternFill>
          <bgColor rgb="FF9999FF"/>
        </patternFill>
      </fill>
    </dxf>
    <dxf>
      <fill>
        <patternFill>
          <bgColor indexed="45"/>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00FFFF"/>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ill>
        <patternFill>
          <bgColor rgb="FF00FFFF"/>
        </patternFill>
      </fill>
    </dxf>
    <dxf>
      <fill>
        <patternFill>
          <bgColor indexed="45"/>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ont>
        <b val="0"/>
        <i val="0"/>
        <condense val="0"/>
        <extend val="0"/>
        <color auto="1"/>
      </font>
      <fill>
        <patternFill>
          <bgColor indexed="1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rgb="FFFFCC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00FFFF"/>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ill>
        <patternFill>
          <bgColor rgb="FF00FFFF"/>
        </patternFill>
      </fill>
    </dxf>
    <dxf>
      <fill>
        <patternFill>
          <bgColor indexed="45"/>
        </patternFill>
      </fill>
    </dxf>
    <dxf>
      <font>
        <b/>
        <i val="0"/>
        <condense val="0"/>
        <extend val="0"/>
        <color indexed="12"/>
      </font>
      <fill>
        <patternFill>
          <bgColor indexed="42"/>
        </patternFill>
      </fill>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ont>
        <b val="0"/>
        <i val="0"/>
        <condense val="0"/>
        <extend val="0"/>
        <color auto="1"/>
      </font>
      <fill>
        <patternFill>
          <bgColor indexed="13"/>
        </patternFill>
      </fill>
    </dxf>
    <dxf>
      <font>
        <b/>
        <i val="0"/>
        <condense val="0"/>
        <extend val="0"/>
        <color indexed="10"/>
      </font>
    </dxf>
    <dxf>
      <font>
        <b/>
        <i val="0"/>
        <condense val="0"/>
        <extend val="0"/>
        <color indexed="12"/>
      </font>
    </dxf>
    <dxf>
      <fill>
        <patternFill>
          <bgColor rgb="FFFFCCFF"/>
        </patternFill>
      </fill>
    </dxf>
    <dxf>
      <fill>
        <patternFill>
          <bgColor indexed="31"/>
        </patternFill>
      </fill>
    </dxf>
    <dxf>
      <fill>
        <patternFill>
          <bgColor rgb="FF99FF33"/>
        </patternFill>
      </fill>
    </dxf>
    <dxf>
      <fill>
        <patternFill>
          <bgColor rgb="FF00FFFF"/>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indexed="31"/>
        </patternFill>
      </fill>
    </dxf>
    <dxf>
      <fill>
        <patternFill>
          <bgColor rgb="FFFF99CC"/>
        </patternFill>
      </fill>
    </dxf>
    <dxf>
      <font>
        <b/>
        <i val="0"/>
        <color auto="1"/>
      </font>
      <fill>
        <patternFill>
          <bgColor rgb="FF9999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indexed="31"/>
        </patternFill>
      </fill>
    </dxf>
    <dxf>
      <fill>
        <patternFill>
          <bgColor rgb="FFFF99CC"/>
        </patternFill>
      </fill>
    </dxf>
    <dxf>
      <font>
        <b/>
        <i val="0"/>
        <color auto="1"/>
      </font>
      <fill>
        <patternFill>
          <bgColor rgb="FF9999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indexed="45"/>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00FFFF"/>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ont>
        <b val="0"/>
        <i val="0"/>
        <condense val="0"/>
        <extend val="0"/>
        <color auto="1"/>
      </font>
      <fill>
        <patternFill>
          <bgColor indexed="1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00FFFF"/>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ont>
        <b val="0"/>
        <i val="0"/>
        <condense val="0"/>
        <extend val="0"/>
        <color auto="1"/>
      </font>
      <fill>
        <patternFill>
          <bgColor indexed="13"/>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00FFFF"/>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ont>
        <b val="0"/>
        <i val="0"/>
        <condense val="0"/>
        <extend val="0"/>
        <color auto="1"/>
      </font>
      <fill>
        <patternFill>
          <bgColor indexed="13"/>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00FFFF"/>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ont>
        <b val="0"/>
        <i val="0"/>
        <condense val="0"/>
        <extend val="0"/>
        <color auto="1"/>
      </font>
      <fill>
        <patternFill>
          <bgColor indexed="13"/>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rgb="FF99FF33"/>
        </patternFill>
      </fill>
    </dxf>
    <dxf>
      <fill>
        <patternFill>
          <bgColor rgb="FF00FFFF"/>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ill>
        <patternFill>
          <bgColor rgb="FF00FFFF"/>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ont>
        <b val="0"/>
        <i val="0"/>
        <condense val="0"/>
        <extend val="0"/>
        <color auto="1"/>
      </font>
      <fill>
        <patternFill>
          <bgColor indexed="13"/>
        </patternFill>
      </fill>
    </dxf>
    <dxf>
      <fill>
        <patternFill>
          <bgColor rgb="FFFF99FF"/>
        </patternFill>
      </fill>
    </dxf>
    <dxf>
      <fill>
        <patternFill>
          <bgColor rgb="FFFF99FF"/>
        </patternFill>
      </fill>
    </dxf>
    <dxf>
      <fill>
        <patternFill>
          <bgColor rgb="FF99FFCC"/>
        </patternFill>
      </fill>
    </dxf>
    <dxf>
      <fill>
        <patternFill>
          <bgColor rgb="FF99FFCC"/>
        </patternFill>
      </fill>
    </dxf>
    <dxf>
      <fill>
        <patternFill>
          <bgColor rgb="FF99FFCC"/>
        </patternFill>
      </fill>
    </dxf>
    <dxf>
      <fill>
        <patternFill>
          <bgColor rgb="FFFF99FF"/>
        </patternFill>
      </fill>
    </dxf>
    <dxf>
      <fill>
        <patternFill>
          <bgColor indexed="13"/>
        </patternFill>
      </fill>
    </dxf>
    <dxf>
      <fill>
        <patternFill>
          <bgColor rgb="FFCC99FF"/>
        </patternFill>
      </fill>
    </dxf>
    <dxf>
      <fill>
        <patternFill>
          <bgColor rgb="FFFF99CC"/>
        </patternFill>
      </fill>
    </dxf>
    <dxf>
      <fill>
        <patternFill>
          <bgColor rgb="FF00FFFF"/>
        </patternFill>
      </fill>
    </dxf>
    <dxf>
      <font>
        <b/>
        <i val="0"/>
        <condense val="0"/>
        <extend val="0"/>
        <color indexed="10"/>
      </font>
    </dxf>
    <dxf>
      <font>
        <b/>
        <i val="0"/>
        <condense val="0"/>
        <extend val="0"/>
        <color indexed="12"/>
      </font>
      <fill>
        <patternFill>
          <bgColor indexed="42"/>
        </patternFill>
      </fill>
    </dxf>
    <dxf>
      <font>
        <b/>
        <i val="0"/>
        <condense val="0"/>
        <extend val="0"/>
        <color auto="1"/>
      </font>
      <fill>
        <patternFill>
          <bgColor indexed="15"/>
        </patternFill>
      </fill>
    </dxf>
    <dxf>
      <font>
        <b/>
        <i val="0"/>
        <condense val="0"/>
        <extend val="0"/>
        <color indexed="10"/>
      </font>
      <fill>
        <patternFill>
          <bgColor indexed="13"/>
        </patternFill>
      </fill>
    </dxf>
    <dxf>
      <fill>
        <patternFill>
          <bgColor rgb="FF99FF33"/>
        </patternFill>
      </fill>
    </dxf>
    <dxf>
      <fill>
        <patternFill>
          <bgColor indexed="45"/>
        </patternFill>
      </fill>
    </dxf>
    <dxf>
      <fill>
        <patternFill>
          <bgColor rgb="FF00FFFF"/>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rgb="FF00FFFF"/>
        </patternFill>
      </fill>
    </dxf>
    <dxf>
      <fill>
        <patternFill>
          <bgColor indexed="45"/>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ont>
        <b val="0"/>
        <i val="0"/>
        <condense val="0"/>
        <extend val="0"/>
        <color auto="1"/>
      </font>
      <fill>
        <patternFill>
          <bgColor indexed="13"/>
        </patternFill>
      </fill>
    </dxf>
    <dxf>
      <fill>
        <patternFill>
          <bgColor indexed="45"/>
        </patternFill>
      </fill>
    </dxf>
    <dxf>
      <fill>
        <patternFill>
          <bgColor indexed="31"/>
        </patternFill>
      </fill>
    </dxf>
    <dxf>
      <fill>
        <patternFill>
          <bgColor rgb="FFCC99FF"/>
        </patternFill>
      </fill>
    </dxf>
    <dxf>
      <fill>
        <patternFill>
          <bgColor rgb="FFFF99CC"/>
        </patternFill>
      </fill>
    </dxf>
    <dxf>
      <font>
        <b/>
        <i val="0"/>
        <color auto="1"/>
      </font>
      <fill>
        <patternFill>
          <bgColor rgb="FF9999FF"/>
        </patternFill>
      </fill>
    </dxf>
    <dxf>
      <fill>
        <patternFill>
          <bgColor indexed="45"/>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00FFFF"/>
        </patternFill>
      </fill>
    </dxf>
    <dxf>
      <fill>
        <patternFill>
          <bgColor indexed="31"/>
        </patternFill>
      </fill>
    </dxf>
    <dxf>
      <fill>
        <patternFill>
          <bgColor rgb="FF00FFFF"/>
        </patternFill>
      </fill>
    </dxf>
    <dxf>
      <fill>
        <patternFill>
          <bgColor indexed="31"/>
        </patternFill>
      </fill>
    </dxf>
    <dxf>
      <fill>
        <patternFill>
          <bgColor rgb="FF00FFFF"/>
        </patternFill>
      </fill>
    </dxf>
    <dxf>
      <fill>
        <patternFill>
          <bgColor indexed="31"/>
        </patternFill>
      </fill>
    </dxf>
    <dxf>
      <fill>
        <patternFill>
          <bgColor rgb="FF00FFFF"/>
        </patternFill>
      </fill>
    </dxf>
    <dxf>
      <fill>
        <patternFill>
          <bgColor indexed="31"/>
        </patternFill>
      </fill>
    </dxf>
    <dxf>
      <fill>
        <patternFill>
          <bgColor rgb="FF00FFFF"/>
        </patternFill>
      </fill>
    </dxf>
    <dxf>
      <fill>
        <patternFill>
          <bgColor indexed="31"/>
        </patternFill>
      </fill>
    </dxf>
    <dxf>
      <fill>
        <patternFill>
          <bgColor rgb="FF00FFFF"/>
        </patternFill>
      </fill>
    </dxf>
    <dxf>
      <fill>
        <patternFill>
          <bgColor indexed="31"/>
        </patternFill>
      </fill>
    </dxf>
    <dxf>
      <fill>
        <patternFill>
          <bgColor indexed="31"/>
        </patternFill>
      </fill>
    </dxf>
    <dxf>
      <fill>
        <patternFill>
          <bgColor rgb="FFCC99FF"/>
        </patternFill>
      </fill>
    </dxf>
    <dxf>
      <font>
        <b/>
        <i val="0"/>
        <condense val="0"/>
        <extend val="0"/>
        <color indexed="12"/>
      </font>
    </dxf>
    <dxf>
      <font>
        <b/>
        <i val="0"/>
        <condense val="0"/>
        <extend val="0"/>
        <color indexed="10"/>
      </font>
    </dxf>
    <dxf>
      <fill>
        <patternFill>
          <bgColor rgb="FFFF99CC"/>
        </patternFill>
      </fill>
    </dxf>
    <dxf>
      <font>
        <b/>
        <i val="0"/>
        <color auto="1"/>
      </font>
      <fill>
        <patternFill>
          <bgColor rgb="FF9999FF"/>
        </patternFill>
      </fill>
    </dxf>
    <dxf>
      <fill>
        <patternFill>
          <bgColor rgb="FF00FFFF"/>
        </patternFill>
      </fill>
    </dxf>
    <dxf>
      <fill>
        <patternFill>
          <bgColor indexed="45"/>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FF99CC"/>
        </patternFill>
      </fill>
    </dxf>
    <dxf>
      <font>
        <b/>
        <i val="0"/>
        <color auto="1"/>
      </font>
      <fill>
        <patternFill>
          <bgColor rgb="FF9999FF"/>
        </patternFill>
      </fill>
    </dxf>
    <dxf>
      <fill>
        <patternFill>
          <bgColor rgb="FF00FFFF"/>
        </patternFill>
      </fill>
    </dxf>
    <dxf>
      <fill>
        <patternFill>
          <bgColor indexed="45"/>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FF99CC"/>
        </patternFill>
      </fill>
    </dxf>
    <dxf>
      <font>
        <b/>
        <i val="0"/>
        <color auto="1"/>
      </font>
      <fill>
        <patternFill>
          <bgColor rgb="FF9999FF"/>
        </patternFill>
      </fill>
    </dxf>
    <dxf>
      <fill>
        <patternFill>
          <bgColor rgb="FF00FFFF"/>
        </patternFill>
      </fill>
    </dxf>
    <dxf>
      <fill>
        <patternFill>
          <bgColor indexed="45"/>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FF99CC"/>
        </patternFill>
      </fill>
    </dxf>
    <dxf>
      <font>
        <b/>
        <i val="0"/>
        <color auto="1"/>
      </font>
      <fill>
        <patternFill>
          <bgColor rgb="FF9999FF"/>
        </patternFill>
      </fill>
    </dxf>
    <dxf>
      <fill>
        <patternFill>
          <bgColor rgb="FF00FFFF"/>
        </patternFill>
      </fill>
    </dxf>
    <dxf>
      <fill>
        <patternFill>
          <bgColor indexed="45"/>
        </patternFill>
      </fill>
    </dxf>
    <dxf>
      <font>
        <b/>
        <i val="0"/>
        <condense val="0"/>
        <extend val="0"/>
        <color indexed="12"/>
      </font>
      <fill>
        <patternFill>
          <bgColor indexed="42"/>
        </patternFill>
      </fill>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indexed="31"/>
        </patternFill>
      </fill>
    </dxf>
    <dxf>
      <fill>
        <patternFill>
          <bgColor indexed="31"/>
        </patternFill>
      </fill>
    </dxf>
    <dxf>
      <fill>
        <patternFill>
          <bgColor rgb="FFFF99CC"/>
        </patternFill>
      </fill>
    </dxf>
    <dxf>
      <font>
        <b/>
        <i val="0"/>
        <color auto="1"/>
      </font>
      <fill>
        <patternFill>
          <bgColor rgb="FF9999FF"/>
        </patternFill>
      </fill>
    </dxf>
    <dxf>
      <fill>
        <patternFill>
          <bgColor rgb="FF00FFFF"/>
        </patternFill>
      </fill>
    </dxf>
    <dxf>
      <font>
        <b/>
        <i val="0"/>
        <condense val="0"/>
        <extend val="0"/>
        <color indexed="12"/>
      </font>
      <fill>
        <patternFill>
          <bgColor indexed="42"/>
        </patternFill>
      </fill>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FF99CC"/>
        </patternFill>
      </fill>
    </dxf>
    <dxf>
      <font>
        <b/>
        <i val="0"/>
        <color auto="1"/>
      </font>
      <fill>
        <patternFill>
          <bgColor rgb="FF9999FF"/>
        </patternFill>
      </fill>
    </dxf>
    <dxf>
      <fill>
        <patternFill>
          <bgColor rgb="FF00FFFF"/>
        </patternFill>
      </fill>
    </dxf>
    <dxf>
      <fill>
        <patternFill>
          <bgColor rgb="FF00FFFF"/>
        </patternFill>
      </fill>
    </dxf>
    <dxf>
      <fill>
        <patternFill>
          <bgColor indexed="45"/>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auto="1"/>
      </font>
      <fill>
        <patternFill>
          <bgColor indexed="46"/>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ill>
        <patternFill>
          <bgColor rgb="FFFF99CC"/>
        </patternFill>
      </fill>
    </dxf>
    <dxf>
      <fill>
        <patternFill>
          <bgColor rgb="FF00FFFF"/>
        </patternFill>
      </fill>
    </dxf>
    <dxf>
      <font>
        <b/>
        <i val="0"/>
        <condense val="0"/>
        <extend val="0"/>
        <color indexed="10"/>
      </font>
    </dxf>
    <dxf>
      <font>
        <b/>
        <i val="0"/>
        <condense val="0"/>
        <extend val="0"/>
        <color indexed="12"/>
      </font>
      <fill>
        <patternFill>
          <bgColor indexed="42"/>
        </patternFill>
      </fill>
    </dxf>
    <dxf>
      <font>
        <b/>
        <i val="0"/>
        <color auto="1"/>
      </font>
      <fill>
        <patternFill>
          <bgColor rgb="FF9999FF"/>
        </patternFill>
      </fill>
    </dxf>
    <dxf>
      <fill>
        <patternFill>
          <bgColor rgb="FF00FFFF"/>
        </patternFill>
      </fill>
    </dxf>
    <dxf>
      <fill>
        <patternFill>
          <bgColor rgb="FF00FFFF"/>
        </patternFill>
      </fill>
    </dxf>
    <dxf>
      <fill>
        <patternFill>
          <bgColor indexed="45"/>
        </patternFill>
      </fill>
    </dxf>
    <dxf>
      <font>
        <b/>
        <i val="0"/>
        <condense val="0"/>
        <extend val="0"/>
        <color auto="1"/>
      </font>
      <fill>
        <patternFill>
          <bgColor indexed="15"/>
        </patternFill>
      </fill>
    </dxf>
    <dxf>
      <font>
        <b/>
        <i val="0"/>
        <condense val="0"/>
        <extend val="0"/>
        <color indexed="10"/>
      </font>
      <fill>
        <patternFill>
          <bgColor indexed="13"/>
        </patternFill>
      </fill>
    </dxf>
    <dxf>
      <font>
        <b/>
        <i val="0"/>
        <condense val="0"/>
        <extend val="0"/>
        <color indexed="12"/>
      </font>
      <fill>
        <patternFill>
          <bgColor indexed="42"/>
        </patternFill>
      </fill>
    </dxf>
    <dxf>
      <font>
        <b/>
        <i val="0"/>
        <condense val="0"/>
        <extend val="0"/>
        <color indexed="10"/>
      </font>
    </dxf>
    <dxf>
      <font>
        <b/>
        <i val="0"/>
        <condense val="0"/>
        <extend val="0"/>
        <color indexed="12"/>
      </font>
    </dxf>
    <dxf>
      <font>
        <b/>
        <i val="0"/>
        <condense val="0"/>
        <extend val="0"/>
        <color indexed="10"/>
      </font>
      <fill>
        <patternFill>
          <bgColor indexed="13"/>
        </patternFill>
      </fill>
    </dxf>
    <dxf>
      <font>
        <b/>
        <i val="0"/>
        <condense val="0"/>
        <extend val="0"/>
        <color indexed="12"/>
      </font>
      <fill>
        <patternFill>
          <bgColor indexed="4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0"/>
      </font>
    </dxf>
    <dxf>
      <font>
        <b/>
        <i val="0"/>
        <condense val="0"/>
        <extend val="0"/>
        <color indexed="12"/>
      </font>
      <fill>
        <patternFill>
          <bgColor indexed="42"/>
        </patternFill>
      </fill>
    </dxf>
    <dxf>
      <fill>
        <patternFill>
          <bgColor indexed="13"/>
        </patternFill>
      </fill>
    </dxf>
    <dxf>
      <fill>
        <patternFill>
          <bgColor indexed="31"/>
        </patternFill>
      </fill>
    </dxf>
    <dxf>
      <font>
        <b/>
        <i val="0"/>
        <condense val="0"/>
        <extend val="0"/>
        <color indexed="8"/>
      </font>
      <fill>
        <patternFill>
          <bgColor indexed="46"/>
        </patternFill>
      </fill>
    </dxf>
    <dxf>
      <font>
        <b/>
        <i val="0"/>
        <condense val="0"/>
        <extend val="0"/>
        <color indexed="12"/>
      </font>
      <fill>
        <patternFill>
          <bgColor indexed="15"/>
        </patternFill>
      </fill>
    </dxf>
    <dxf>
      <font>
        <b val="0"/>
        <i val="0"/>
        <condense val="0"/>
        <extend val="0"/>
        <color auto="1"/>
      </font>
      <fill>
        <patternFill>
          <bgColor indexed="13"/>
        </patternFill>
      </fill>
    </dxf>
    <dxf>
      <font>
        <b/>
        <i val="0"/>
        <condense val="0"/>
        <extend val="0"/>
        <color indexed="12"/>
      </font>
      <fill>
        <patternFill>
          <bgColor indexed="13"/>
        </patternFill>
      </fill>
    </dxf>
    <dxf>
      <fill>
        <patternFill>
          <bgColor indexed="13"/>
        </patternFill>
      </fill>
    </dxf>
    <dxf>
      <font>
        <b val="0"/>
        <i val="0"/>
        <condense val="0"/>
        <extend val="0"/>
        <color auto="1"/>
      </font>
      <fill>
        <patternFill>
          <bgColor indexed="13"/>
        </patternFill>
      </fill>
    </dxf>
    <dxf>
      <font>
        <b/>
        <i val="0"/>
        <condense val="0"/>
        <extend val="0"/>
        <color indexed="10"/>
      </font>
    </dxf>
  </dxfs>
  <tableStyles count="0" defaultTableStyle="TableStyleMedium2" defaultPivotStyle="PivotStyleLight16"/>
  <colors>
    <mruColors>
      <color rgb="FFFFFF99"/>
      <color rgb="FF99FF33"/>
      <color rgb="FF66FFCC"/>
      <color rgb="FFFFCC99"/>
      <color rgb="FF99FFCC"/>
      <color rgb="FF66FF99"/>
      <color rgb="FFFFCCFF"/>
      <color rgb="FFCC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Lists!$C$1" fmlaRange="Lists!$B$3:$B$262"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1</xdr:col>
          <xdr:colOff>2571750</xdr:colOff>
          <xdr:row>2</xdr:row>
          <xdr:rowOff>0</xdr:rowOff>
        </xdr:to>
        <xdr:sp macro="" textlink="">
          <xdr:nvSpPr>
            <xdr:cNvPr id="2050" name="Drop Down 2" descr="Drop down menu of all Vermont towns."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304801</xdr:colOff>
      <xdr:row>17</xdr:row>
      <xdr:rowOff>0</xdr:rowOff>
    </xdr:from>
    <xdr:to>
      <xdr:col>9</xdr:col>
      <xdr:colOff>0</xdr:colOff>
      <xdr:row>23</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381501" y="3676650"/>
          <a:ext cx="3571874" cy="1200150"/>
        </a:xfrm>
        <a:prstGeom prst="rect">
          <a:avLst/>
        </a:prstGeom>
        <a:solidFill>
          <a:schemeClr val="bg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baseline="0">
              <a:solidFill>
                <a:schemeClr val="dk1"/>
              </a:solidFill>
              <a:effectLst/>
              <a:latin typeface="+mn-lt"/>
              <a:ea typeface="+mn-ea"/>
              <a:cs typeface="+mn-cs"/>
            </a:rPr>
            <a:t>Excess spending threshold currently suspended FY22 thru FY29. </a:t>
          </a:r>
        </a:p>
        <a:p>
          <a:pPr algn="ctr"/>
          <a:r>
            <a:rPr lang="en-US" sz="1200" b="1" baseline="0">
              <a:solidFill>
                <a:schemeClr val="dk1"/>
              </a:solidFill>
              <a:effectLst/>
              <a:latin typeface="+mn-lt"/>
              <a:ea typeface="+mn-ea"/>
              <a:cs typeface="+mn-cs"/>
            </a:rPr>
            <a:t>Sec. 8(a) of Act 127, 2022 (S. 287) </a:t>
          </a:r>
          <a:endParaRPr lang="en-US" sz="1200" b="1"/>
        </a:p>
      </xdr:txBody>
    </xdr:sp>
    <xdr:clientData/>
  </xdr:twoCellAnchor>
  <xdr:oneCellAnchor>
    <xdr:from>
      <xdr:col>1</xdr:col>
      <xdr:colOff>3478530</xdr:colOff>
      <xdr:row>0</xdr:row>
      <xdr:rowOff>26671</xdr:rowOff>
    </xdr:from>
    <xdr:ext cx="1847850" cy="398144"/>
    <xdr:sp macro="" textlink="">
      <xdr:nvSpPr>
        <xdr:cNvPr id="5" name="Arrow: Left 4">
          <a:extLst>
            <a:ext uri="{FF2B5EF4-FFF2-40B4-BE49-F238E27FC236}">
              <a16:creationId xmlns:a16="http://schemas.microsoft.com/office/drawing/2014/main" id="{00000000-0008-0000-0000-000005000000}"/>
            </a:ext>
          </a:extLst>
        </xdr:cNvPr>
        <xdr:cNvSpPr/>
      </xdr:nvSpPr>
      <xdr:spPr>
        <a:xfrm>
          <a:off x="3830955" y="26671"/>
          <a:ext cx="1847850" cy="398144"/>
        </a:xfrm>
        <a:prstGeom prst="leftArrow">
          <a:avLst/>
        </a:prstGeom>
        <a:solidFill>
          <a:srgbClr val="FFFF99"/>
        </a:solidFill>
        <a:ln w="381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lang="en-US" sz="1050" b="1">
              <a:solidFill>
                <a:schemeClr val="tx1"/>
              </a:solidFill>
            </a:rPr>
            <a:t>Select</a:t>
          </a:r>
          <a:r>
            <a:rPr lang="en-US" sz="1050" b="1" baseline="0">
              <a:solidFill>
                <a:schemeClr val="tx1"/>
              </a:solidFill>
            </a:rPr>
            <a:t> your town here</a:t>
          </a:r>
          <a:endParaRPr lang="en-US" sz="1050" b="1">
            <a:solidFill>
              <a:schemeClr val="tx1"/>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56</xdr:col>
      <xdr:colOff>654050</xdr:colOff>
      <xdr:row>1</xdr:row>
      <xdr:rowOff>0</xdr:rowOff>
    </xdr:from>
    <xdr:to>
      <xdr:col>59</xdr:col>
      <xdr:colOff>289341</xdr:colOff>
      <xdr:row>4</xdr:row>
      <xdr:rowOff>95390</xdr:rowOff>
    </xdr:to>
    <xdr:sp macro="" textlink="">
      <xdr:nvSpPr>
        <xdr:cNvPr id="2" name="Text Box 7494">
          <a:extLst>
            <a:ext uri="{FF2B5EF4-FFF2-40B4-BE49-F238E27FC236}">
              <a16:creationId xmlns:a16="http://schemas.microsoft.com/office/drawing/2014/main" id="{00000000-0008-0000-0200-000002000000}"/>
            </a:ext>
          </a:extLst>
        </xdr:cNvPr>
        <xdr:cNvSpPr txBox="1">
          <a:spLocks noChangeArrowheads="1"/>
        </xdr:cNvSpPr>
      </xdr:nvSpPr>
      <xdr:spPr bwMode="auto">
        <a:xfrm>
          <a:off x="45669200" y="200025"/>
          <a:ext cx="1673641" cy="724040"/>
        </a:xfrm>
        <a:prstGeom prst="rect">
          <a:avLst/>
        </a:prstGeom>
        <a:solidFill>
          <a:srgbClr val="FF99CC"/>
        </a:solidFill>
        <a:ln w="9525" algn="ctr">
          <a:solidFill>
            <a:srgbClr val="000000"/>
          </a:solidFill>
          <a:miter lim="800000"/>
          <a:headEnd/>
          <a:tailEnd/>
        </a:ln>
        <a:effectLst/>
      </xdr:spPr>
      <xdr:txBody>
        <a:bodyPr vertOverflow="clip" wrap="square" lIns="27432" tIns="18288" rIns="0" bIns="0" anchor="t" upright="1"/>
        <a:lstStyle/>
        <a:p>
          <a:pPr algn="l" rtl="1">
            <a:defRPr sz="1000"/>
          </a:pPr>
          <a:r>
            <a:rPr lang="en-US" sz="1000" b="0" i="0" strike="noStrike">
              <a:solidFill>
                <a:srgbClr val="000000"/>
              </a:solidFill>
              <a:latin typeface="Arial"/>
              <a:cs typeface="Arial"/>
            </a:rPr>
            <a:t>Still needs work - picking up unified members as a 1</a:t>
          </a:r>
        </a:p>
        <a:p>
          <a:pPr algn="l" rtl="1">
            <a:defRPr sz="1000"/>
          </a:pPr>
          <a:endParaRPr lang="en-US" sz="1000" b="0" i="0" strike="noStrike">
            <a:solidFill>
              <a:srgbClr val="000000"/>
            </a:solidFill>
            <a:latin typeface="Arial"/>
            <a:cs typeface="Arial"/>
          </a:endParaRPr>
        </a:p>
      </xdr:txBody>
    </xdr:sp>
    <xdr:clientData/>
  </xdr:twoCellAnchor>
  <xdr:twoCellAnchor>
    <xdr:from>
      <xdr:col>56</xdr:col>
      <xdr:colOff>654050</xdr:colOff>
      <xdr:row>1</xdr:row>
      <xdr:rowOff>0</xdr:rowOff>
    </xdr:from>
    <xdr:to>
      <xdr:col>59</xdr:col>
      <xdr:colOff>289341</xdr:colOff>
      <xdr:row>4</xdr:row>
      <xdr:rowOff>95390</xdr:rowOff>
    </xdr:to>
    <xdr:sp macro="" textlink="">
      <xdr:nvSpPr>
        <xdr:cNvPr id="3" name="Text Box 7494">
          <a:extLst>
            <a:ext uri="{FF2B5EF4-FFF2-40B4-BE49-F238E27FC236}">
              <a16:creationId xmlns:a16="http://schemas.microsoft.com/office/drawing/2014/main" id="{00000000-0008-0000-0200-000003000000}"/>
            </a:ext>
          </a:extLst>
        </xdr:cNvPr>
        <xdr:cNvSpPr txBox="1">
          <a:spLocks noChangeArrowheads="1"/>
        </xdr:cNvSpPr>
      </xdr:nvSpPr>
      <xdr:spPr bwMode="auto">
        <a:xfrm>
          <a:off x="44688125" y="200025"/>
          <a:ext cx="1673641" cy="724040"/>
        </a:xfrm>
        <a:prstGeom prst="rect">
          <a:avLst/>
        </a:prstGeom>
        <a:solidFill>
          <a:srgbClr val="FF99CC"/>
        </a:solidFill>
        <a:ln w="9525" algn="ctr">
          <a:solidFill>
            <a:srgbClr val="000000"/>
          </a:solidFill>
          <a:miter lim="800000"/>
          <a:headEnd/>
          <a:tailEnd/>
        </a:ln>
        <a:effectLst/>
      </xdr:spPr>
      <xdr:txBody>
        <a:bodyPr vertOverflow="clip" wrap="square" lIns="27432" tIns="18288" rIns="0" bIns="0" anchor="t" upright="1"/>
        <a:lstStyle/>
        <a:p>
          <a:pPr algn="l" rtl="1">
            <a:defRPr sz="1000"/>
          </a:pPr>
          <a:r>
            <a:rPr lang="en-US" sz="1000" b="0" i="0" strike="noStrike">
              <a:solidFill>
                <a:srgbClr val="000000"/>
              </a:solidFill>
              <a:latin typeface="Arial"/>
              <a:cs typeface="Arial"/>
            </a:rPr>
            <a:t>Still needs work - picking up unified members as a 1</a:t>
          </a:r>
        </a:p>
        <a:p>
          <a:pPr algn="l" rtl="1">
            <a:defRPr sz="1000"/>
          </a:pPr>
          <a:endParaRPr lang="en-US" sz="1000" b="0" i="0" strike="noStrike">
            <a:solidFill>
              <a:srgbClr val="000000"/>
            </a:solidFill>
            <a:latin typeface="Arial"/>
            <a:cs typeface="Arial"/>
          </a:endParaRPr>
        </a:p>
      </xdr:txBody>
    </xdr:sp>
    <xdr:clientData/>
  </xdr:twoCellAnchor>
  <xdr:twoCellAnchor>
    <xdr:from>
      <xdr:col>56</xdr:col>
      <xdr:colOff>654050</xdr:colOff>
      <xdr:row>1</xdr:row>
      <xdr:rowOff>0</xdr:rowOff>
    </xdr:from>
    <xdr:to>
      <xdr:col>59</xdr:col>
      <xdr:colOff>289341</xdr:colOff>
      <xdr:row>4</xdr:row>
      <xdr:rowOff>95390</xdr:rowOff>
    </xdr:to>
    <xdr:sp macro="" textlink="">
      <xdr:nvSpPr>
        <xdr:cNvPr id="4" name="Text Box 7494">
          <a:extLst>
            <a:ext uri="{FF2B5EF4-FFF2-40B4-BE49-F238E27FC236}">
              <a16:creationId xmlns:a16="http://schemas.microsoft.com/office/drawing/2014/main" id="{00000000-0008-0000-0200-000004000000}"/>
            </a:ext>
          </a:extLst>
        </xdr:cNvPr>
        <xdr:cNvSpPr txBox="1">
          <a:spLocks noChangeArrowheads="1"/>
        </xdr:cNvSpPr>
      </xdr:nvSpPr>
      <xdr:spPr bwMode="auto">
        <a:xfrm>
          <a:off x="44688125" y="200025"/>
          <a:ext cx="1673641" cy="724040"/>
        </a:xfrm>
        <a:prstGeom prst="rect">
          <a:avLst/>
        </a:prstGeom>
        <a:solidFill>
          <a:srgbClr val="FF99CC"/>
        </a:solidFill>
        <a:ln w="9525" algn="ctr">
          <a:solidFill>
            <a:srgbClr val="000000"/>
          </a:solidFill>
          <a:miter lim="800000"/>
          <a:headEnd/>
          <a:tailEnd/>
        </a:ln>
        <a:effectLst/>
      </xdr:spPr>
      <xdr:txBody>
        <a:bodyPr vertOverflow="clip" wrap="square" lIns="27432" tIns="18288" rIns="0" bIns="0" anchor="t" upright="1"/>
        <a:lstStyle/>
        <a:p>
          <a:pPr algn="l" rtl="1">
            <a:defRPr sz="1000"/>
          </a:pPr>
          <a:r>
            <a:rPr lang="en-US" sz="1000" b="0" i="0" strike="noStrike">
              <a:solidFill>
                <a:srgbClr val="000000"/>
              </a:solidFill>
              <a:latin typeface="Arial"/>
              <a:cs typeface="Arial"/>
            </a:rPr>
            <a:t>Still needs work - picking up unified members as a 1</a:t>
          </a:r>
        </a:p>
        <a:p>
          <a:pPr algn="l" rtl="1">
            <a:defRPr sz="1000"/>
          </a:pPr>
          <a:endParaRPr lang="en-US" sz="1000" b="0" i="0" strike="noStrike">
            <a:solidFill>
              <a:srgbClr val="000000"/>
            </a:solidFill>
            <a:latin typeface="Arial"/>
            <a:cs typeface="Arial"/>
          </a:endParaRPr>
        </a:p>
      </xdr:txBody>
    </xdr:sp>
    <xdr:clientData/>
  </xdr:twoCellAnchor>
  <xdr:twoCellAnchor>
    <xdr:from>
      <xdr:col>56</xdr:col>
      <xdr:colOff>654050</xdr:colOff>
      <xdr:row>1</xdr:row>
      <xdr:rowOff>0</xdr:rowOff>
    </xdr:from>
    <xdr:to>
      <xdr:col>59</xdr:col>
      <xdr:colOff>289341</xdr:colOff>
      <xdr:row>4</xdr:row>
      <xdr:rowOff>95390</xdr:rowOff>
    </xdr:to>
    <xdr:sp macro="" textlink="">
      <xdr:nvSpPr>
        <xdr:cNvPr id="5" name="Text Box 7494">
          <a:extLst>
            <a:ext uri="{FF2B5EF4-FFF2-40B4-BE49-F238E27FC236}">
              <a16:creationId xmlns:a16="http://schemas.microsoft.com/office/drawing/2014/main" id="{00000000-0008-0000-0200-000005000000}"/>
            </a:ext>
          </a:extLst>
        </xdr:cNvPr>
        <xdr:cNvSpPr txBox="1">
          <a:spLocks noChangeArrowheads="1"/>
        </xdr:cNvSpPr>
      </xdr:nvSpPr>
      <xdr:spPr bwMode="auto">
        <a:xfrm>
          <a:off x="44688125" y="200025"/>
          <a:ext cx="1673641" cy="724040"/>
        </a:xfrm>
        <a:prstGeom prst="rect">
          <a:avLst/>
        </a:prstGeom>
        <a:solidFill>
          <a:srgbClr val="FF99CC"/>
        </a:solidFill>
        <a:ln w="9525" algn="ctr">
          <a:solidFill>
            <a:srgbClr val="000000"/>
          </a:solidFill>
          <a:miter lim="800000"/>
          <a:headEnd/>
          <a:tailEnd/>
        </a:ln>
        <a:effectLst/>
      </xdr:spPr>
      <xdr:txBody>
        <a:bodyPr vertOverflow="clip" wrap="square" lIns="27432" tIns="18288" rIns="0" bIns="0" anchor="t" upright="1"/>
        <a:lstStyle/>
        <a:p>
          <a:pPr algn="l" rtl="1">
            <a:defRPr sz="1000"/>
          </a:pPr>
          <a:r>
            <a:rPr lang="en-US" sz="1000" b="0" i="0" strike="noStrike">
              <a:solidFill>
                <a:srgbClr val="000000"/>
              </a:solidFill>
              <a:latin typeface="Arial"/>
              <a:cs typeface="Arial"/>
            </a:rPr>
            <a:t>Still needs work - picking up unified members as a 1</a:t>
          </a:r>
        </a:p>
        <a:p>
          <a:pPr algn="l" rtl="1">
            <a:defRPr sz="1000"/>
          </a:pPr>
          <a:endParaRPr lang="en-US" sz="1000" b="0" i="0" strike="noStrike">
            <a:solidFill>
              <a:srgbClr val="000000"/>
            </a:solidFill>
            <a:latin typeface="Arial"/>
            <a:cs typeface="Arial"/>
          </a:endParaRPr>
        </a:p>
      </xdr:txBody>
    </xdr:sp>
    <xdr:clientData/>
  </xdr:twoCellAnchor>
  <xdr:twoCellAnchor>
    <xdr:from>
      <xdr:col>58</xdr:col>
      <xdr:colOff>327478</xdr:colOff>
      <xdr:row>4</xdr:row>
      <xdr:rowOff>13606</xdr:rowOff>
    </xdr:from>
    <xdr:to>
      <xdr:col>60</xdr:col>
      <xdr:colOff>683947</xdr:colOff>
      <xdr:row>8</xdr:row>
      <xdr:rowOff>54568</xdr:rowOff>
    </xdr:to>
    <xdr:sp macro="" textlink="">
      <xdr:nvSpPr>
        <xdr:cNvPr id="6" name="Text Box 7494">
          <a:extLst>
            <a:ext uri="{FF2B5EF4-FFF2-40B4-BE49-F238E27FC236}">
              <a16:creationId xmlns:a16="http://schemas.microsoft.com/office/drawing/2014/main" id="{00000000-0008-0000-0200-000006000000}"/>
            </a:ext>
          </a:extLst>
        </xdr:cNvPr>
        <xdr:cNvSpPr txBox="1">
          <a:spLocks noChangeArrowheads="1"/>
        </xdr:cNvSpPr>
      </xdr:nvSpPr>
      <xdr:spPr bwMode="auto">
        <a:xfrm>
          <a:off x="47205718" y="846091"/>
          <a:ext cx="1722354" cy="736287"/>
        </a:xfrm>
        <a:prstGeom prst="rect">
          <a:avLst/>
        </a:prstGeom>
        <a:solidFill>
          <a:srgbClr val="FF99CC"/>
        </a:solidFill>
        <a:ln w="9525" algn="ctr">
          <a:solidFill>
            <a:srgbClr val="000000"/>
          </a:solidFill>
          <a:miter lim="800000"/>
          <a:headEnd/>
          <a:tailEnd/>
        </a:ln>
        <a:effectLst/>
      </xdr:spPr>
      <xdr:txBody>
        <a:bodyPr vertOverflow="clip" wrap="square" lIns="27432" tIns="18288" rIns="0" bIns="0" anchor="t" upright="1"/>
        <a:lstStyle/>
        <a:p>
          <a:pPr algn="l" rtl="1">
            <a:defRPr sz="1000"/>
          </a:pPr>
          <a:r>
            <a:rPr lang="en-US" sz="1000" b="0" i="0" strike="noStrike">
              <a:solidFill>
                <a:srgbClr val="000000"/>
              </a:solidFill>
              <a:latin typeface="Arial"/>
              <a:cs typeface="Arial"/>
            </a:rPr>
            <a:t>BG still needs work - picking up unified members as a 1</a:t>
          </a:r>
        </a:p>
        <a:p>
          <a:pPr algn="l" rtl="1">
            <a:defRPr sz="1000"/>
          </a:pPr>
          <a:endParaRPr lang="en-US" sz="1000" b="0" i="0" strike="noStrike">
            <a:solidFill>
              <a:srgbClr val="000000"/>
            </a:solidFill>
            <a:latin typeface="Arial"/>
            <a:cs typeface="Arial"/>
          </a:endParaRPr>
        </a:p>
      </xdr:txBody>
    </xdr:sp>
    <xdr:clientData/>
  </xdr:twoCellAnchor>
  <xdr:twoCellAnchor>
    <xdr:from>
      <xdr:col>46</xdr:col>
      <xdr:colOff>32657</xdr:colOff>
      <xdr:row>0</xdr:row>
      <xdr:rowOff>19050</xdr:rowOff>
    </xdr:from>
    <xdr:to>
      <xdr:col>48</xdr:col>
      <xdr:colOff>571500</xdr:colOff>
      <xdr:row>3</xdr:row>
      <xdr:rowOff>27215</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38025977" y="15240"/>
          <a:ext cx="1893298" cy="629195"/>
        </a:xfrm>
        <a:prstGeom prst="rect">
          <a:avLst/>
        </a:prstGeom>
        <a:solidFill>
          <a:srgbClr val="00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Column AX identifies towns</a:t>
          </a:r>
          <a:r>
            <a:rPr lang="en-US" sz="1100" baseline="0"/>
            <a:t> that merged or were ordered to merge.</a:t>
          </a:r>
          <a:endParaRPr lang="en-US" sz="1100"/>
        </a:p>
      </xdr:txBody>
    </xdr:sp>
    <xdr:clientData/>
  </xdr:twoCellAnchor>
  <xdr:twoCellAnchor>
    <xdr:from>
      <xdr:col>58</xdr:col>
      <xdr:colOff>327478</xdr:colOff>
      <xdr:row>4</xdr:row>
      <xdr:rowOff>13606</xdr:rowOff>
    </xdr:from>
    <xdr:to>
      <xdr:col>60</xdr:col>
      <xdr:colOff>683947</xdr:colOff>
      <xdr:row>8</xdr:row>
      <xdr:rowOff>54568</xdr:rowOff>
    </xdr:to>
    <xdr:sp macro="" textlink="">
      <xdr:nvSpPr>
        <xdr:cNvPr id="9" name="Text Box 7494">
          <a:extLst>
            <a:ext uri="{FF2B5EF4-FFF2-40B4-BE49-F238E27FC236}">
              <a16:creationId xmlns:a16="http://schemas.microsoft.com/office/drawing/2014/main" id="{00000000-0008-0000-0200-000009000000}"/>
            </a:ext>
          </a:extLst>
        </xdr:cNvPr>
        <xdr:cNvSpPr txBox="1">
          <a:spLocks noChangeArrowheads="1"/>
        </xdr:cNvSpPr>
      </xdr:nvSpPr>
      <xdr:spPr bwMode="auto">
        <a:xfrm>
          <a:off x="45942703" y="842281"/>
          <a:ext cx="1680444" cy="717237"/>
        </a:xfrm>
        <a:prstGeom prst="rect">
          <a:avLst/>
        </a:prstGeom>
        <a:solidFill>
          <a:srgbClr val="FF99CC"/>
        </a:solidFill>
        <a:ln w="9525" algn="ctr">
          <a:solidFill>
            <a:srgbClr val="000000"/>
          </a:solidFill>
          <a:miter lim="800000"/>
          <a:headEnd/>
          <a:tailEnd/>
        </a:ln>
        <a:effectLst/>
      </xdr:spPr>
      <xdr:txBody>
        <a:bodyPr vertOverflow="clip" wrap="square" lIns="27432" tIns="18288" rIns="0" bIns="0" anchor="t" upright="1"/>
        <a:lstStyle/>
        <a:p>
          <a:pPr algn="l" rtl="1">
            <a:defRPr sz="1000"/>
          </a:pPr>
          <a:r>
            <a:rPr lang="en-US" sz="1000" b="0" i="0" strike="noStrike">
              <a:solidFill>
                <a:srgbClr val="000000"/>
              </a:solidFill>
              <a:latin typeface="Arial"/>
              <a:cs typeface="Arial"/>
            </a:rPr>
            <a:t>BG still needs work - picking up unified members as a 1</a:t>
          </a:r>
        </a:p>
        <a:p>
          <a:pPr algn="l" rtl="1">
            <a:defRPr sz="1000"/>
          </a:pPr>
          <a:endParaRPr lang="en-US" sz="1000" b="0" i="0" strike="noStrike">
            <a:solidFill>
              <a:srgbClr val="000000"/>
            </a:solidFill>
            <a:latin typeface="Arial"/>
            <a:cs typeface="Arial"/>
          </a:endParaRPr>
        </a:p>
      </xdr:txBody>
    </xdr:sp>
    <xdr:clientData/>
  </xdr:twoCellAnchor>
  <xdr:twoCellAnchor>
    <xdr:from>
      <xdr:col>22</xdr:col>
      <xdr:colOff>29254</xdr:colOff>
      <xdr:row>3</xdr:row>
      <xdr:rowOff>24495</xdr:rowOff>
    </xdr:from>
    <xdr:to>
      <xdr:col>28</xdr:col>
      <xdr:colOff>734446</xdr:colOff>
      <xdr:row>10</xdr:row>
      <xdr:rowOff>11907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488579" y="634095"/>
          <a:ext cx="5724867" cy="1206612"/>
        </a:xfrm>
        <a:prstGeom prst="rect">
          <a:avLst/>
        </a:prstGeom>
        <a:solidFill>
          <a:srgbClr val="CC99FF"/>
        </a:solidFill>
        <a:ln w="508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t>Sec. 5 of Act 59, 2021 (S.</a:t>
          </a:r>
          <a:r>
            <a:rPr lang="en-US" sz="1300" baseline="0"/>
            <a:t> 13) put a two-year moratorium on the excess spending penalty for FY2022 and FY2023.  Sec. 8(a) of Act 127, 2022 (S. 287) extended the suspension through FY2029.</a:t>
          </a:r>
          <a:br>
            <a:rPr lang="en-US" sz="1300" baseline="0"/>
          </a:br>
          <a:r>
            <a:rPr lang="en-US" sz="1300" baseline="0"/>
            <a:t>Formulas in AD, AH, BB, &amp; BD reference V instead of AC as a result.  Original formulas are still in row 15.</a:t>
          </a:r>
          <a:endParaRPr lang="en-US" sz="1300"/>
        </a:p>
      </xdr:txBody>
    </xdr:sp>
    <xdr:clientData/>
  </xdr:twoCellAnchor>
  <xdr:twoCellAnchor>
    <xdr:from>
      <xdr:col>46</xdr:col>
      <xdr:colOff>32657</xdr:colOff>
      <xdr:row>0</xdr:row>
      <xdr:rowOff>19050</xdr:rowOff>
    </xdr:from>
    <xdr:to>
      <xdr:col>48</xdr:col>
      <xdr:colOff>571500</xdr:colOff>
      <xdr:row>3</xdr:row>
      <xdr:rowOff>27215</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37008707" y="19050"/>
          <a:ext cx="1853293" cy="617765"/>
        </a:xfrm>
        <a:prstGeom prst="rect">
          <a:avLst/>
        </a:prstGeom>
        <a:solidFill>
          <a:srgbClr val="00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Column AX identifies towns</a:t>
          </a:r>
          <a:r>
            <a:rPr lang="en-US" sz="1100" baseline="0"/>
            <a:t> that merged or were ordered to merge.</a:t>
          </a:r>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ljfo.vermont.gov/assets/Uploads/86035e89d4/GENERAL-364974-v6-EIT_committee_report.pdf" TargetMode="External"/><Relationship Id="rId7" Type="http://schemas.openxmlformats.org/officeDocument/2006/relationships/ctrlProp" Target="../ctrlProps/ctrlProp1.xml"/><Relationship Id="rId2" Type="http://schemas.openxmlformats.org/officeDocument/2006/relationships/hyperlink" Target="https://gcc02.safelinks.protection.outlook.com/?url=https%3A%2F%2Ftax.vermont.gov%2Fproperty%2Ftax-credit&amp;data=05%7C01%7CNicole.Lee%40vermont.gov%7Ce337798bb001472ac2d008db9a9489bf%7C20b4933bbaad433c9c0270edcc7559c6%7C0%7C0%7C638273735531571331%7CUnknown%7CTWFpbGZsb3d8eyJWIjoiMC4wLjAwMDAiLCJQIjoiV2luMzIiLCJBTiI6Ik1haWwiLCJXVCI6Mn0%3D%7C3000%7C%7C%7C&amp;sdata=mjS0m3IHtIeHTgsAftlFdnRt3HIcD4V9wfwXXLhvS3k%3D&amp;reserved=0" TargetMode="External"/><Relationship Id="rId1" Type="http://schemas.openxmlformats.org/officeDocument/2006/relationships/hyperlink" Target="https://gcc02.safelinks.protection.outlook.com/?url=https%3A%2F%2Ftax.vermont.gov%2Fproperty%2Feducation-property-tax-rates%2Ffaqs&amp;data=05%7C01%7CNicole.Lee%40vermont.gov%7Ce337798bb001472ac2d008db9a9489bf%7C20b4933bbaad433c9c0270edcc7559c6%7C0%7C0%7C638273735531571331%7CUnknown%7CTWFpbGZsb3d8eyJWIjoiMC4wLjAwMDAiLCJQIjoiV2luMzIiLCJBTiI6Ik1haWwiLCJXVCI6Mn0%3D%7C3000%7C%7C%7C&amp;sdata=ANsjla%2BHtb%2FmGl14gGVSKc8KgiMfkefUQAqNEJJMgn0%3D&amp;reserved=0"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CH67"/>
  <sheetViews>
    <sheetView tabSelected="1" zoomScaleNormal="100" workbookViewId="0">
      <pane ySplit="4" topLeftCell="A5" activePane="bottomLeft" state="frozen"/>
      <selection pane="bottomLeft" activeCell="B1" sqref="B1"/>
    </sheetView>
  </sheetViews>
  <sheetFormatPr defaultColWidth="9.140625" defaultRowHeight="12.75" x14ac:dyDescent="0.2"/>
  <cols>
    <col min="1" max="1" width="5.140625" style="589" customWidth="1"/>
    <col min="2" max="2" width="39.7109375" style="589" customWidth="1"/>
    <col min="3" max="3" width="19.42578125" style="588" bestFit="1" customWidth="1"/>
    <col min="4" max="4" width="4.7109375" style="590" customWidth="1"/>
    <col min="5" max="5" width="14.140625" style="589" customWidth="1"/>
    <col min="6" max="6" width="4.5703125" style="589" customWidth="1"/>
    <col min="7" max="7" width="14.140625" style="589" customWidth="1"/>
    <col min="8" max="8" width="4.7109375" style="589" customWidth="1"/>
    <col min="9" max="9" width="14.140625" style="589" customWidth="1"/>
    <col min="10" max="83" width="9.140625" style="589"/>
    <col min="84" max="84" width="18.42578125" style="589" bestFit="1" customWidth="1"/>
    <col min="85" max="85" width="9.5703125" style="589" bestFit="1" customWidth="1"/>
    <col min="86" max="16384" width="9.140625" style="589"/>
  </cols>
  <sheetData>
    <row r="1" spans="1:86" x14ac:dyDescent="0.2">
      <c r="A1" s="592"/>
      <c r="B1" s="592"/>
      <c r="C1" s="593"/>
      <c r="D1" s="594"/>
      <c r="CD1" s="589" t="s">
        <v>1195</v>
      </c>
      <c r="CE1" s="589">
        <f>Lists!$E$1</f>
        <v>0</v>
      </c>
      <c r="CG1" s="589" t="str">
        <f>CE1&amp;CE1</f>
        <v>00</v>
      </c>
    </row>
    <row r="2" spans="1:86" x14ac:dyDescent="0.2">
      <c r="A2" s="592"/>
      <c r="B2" s="592"/>
      <c r="C2" s="593"/>
      <c r="D2" s="594"/>
      <c r="CA2" s="595">
        <v>3</v>
      </c>
      <c r="CB2" s="595">
        <v>4</v>
      </c>
      <c r="CC2" s="595">
        <v>5</v>
      </c>
      <c r="CD2" s="589" t="s">
        <v>1196</v>
      </c>
      <c r="CE2" s="589" t="str">
        <f>IF(ISERROR(VLOOKUP($CE$1,Unions!$B$3:$K$260,CA$2,FALSE))=TRUE,"na",VLOOKUP($CE$1,Unions!$B$3:$K$260,CA$2,FALSE))</f>
        <v>na</v>
      </c>
      <c r="CF2" s="589" t="str">
        <f>IF(ISERROR(VLOOKUP($CE$1,Unions!$B$3:$K$259,CB$2,FALSE))=TRUE,"na",VLOOKUP($CE$1,Unions!$B$3:$K$259,CB$2,FALSE))</f>
        <v>na</v>
      </c>
      <c r="CG2" s="589" t="str">
        <f t="shared" ref="CG2:CG3" si="0">CE2&amp;CE2</f>
        <v>nana</v>
      </c>
      <c r="CH2" s="589" t="str">
        <f>IF(ISERROR(VLOOKUP($CE$1,Unions!$B$3:$K$260,CC$2,FALSE))=TRUE,"na",VLOOKUP($CE$1,Unions!$B$3:$K$260,CC$2,FALSE))</f>
        <v>na</v>
      </c>
    </row>
    <row r="3" spans="1:86" x14ac:dyDescent="0.2">
      <c r="A3" s="592"/>
      <c r="B3" s="592"/>
      <c r="C3" s="593"/>
      <c r="D3" s="594"/>
      <c r="CA3" s="596">
        <v>6</v>
      </c>
      <c r="CB3" s="596">
        <v>7</v>
      </c>
      <c r="CC3" s="596">
        <v>8</v>
      </c>
      <c r="CD3" s="589" t="s">
        <v>1197</v>
      </c>
      <c r="CE3" s="589" t="str">
        <f>IF(ISERROR(VLOOKUP($CE$1,Unions!$B$3:$K$260,CA$3,FALSE))=TRUE,"na",VLOOKUP($CE$1,Unions!$B$3:$K$260,CA$3,FALSE))</f>
        <v>na</v>
      </c>
      <c r="CF3" s="589" t="str">
        <f>IF(ISERROR(VLOOKUP($CE$1,Unions!$B$3:$K$259,CB$3,FALSE))=TRUE,"na",VLOOKUP($CE$1,Unions!$B$3:$K$259,CB$3,FALSE))</f>
        <v>na</v>
      </c>
      <c r="CG3" s="589" t="str">
        <f t="shared" si="0"/>
        <v>nana</v>
      </c>
      <c r="CH3" s="589" t="str">
        <f>IF(ISERROR(VLOOKUP($CE$1,Unions!$B$3:$K$260,CC$3,FALSE))=TRUE,"na",VLOOKUP($CE$1,Unions!$B$3:$K$260,CC$3,FALSE))</f>
        <v>na</v>
      </c>
    </row>
    <row r="4" spans="1:86" ht="18" x14ac:dyDescent="0.25">
      <c r="B4" s="597" t="str">
        <f>IFERROR(VLOOKUP(Lists!$E$1,Lists!$C$4:$I$262,7,FALSE) &amp;VLOOKUP(Lists!$E$1,Lists!$C$4:$I$262,2,FALSE),"")</f>
        <v/>
      </c>
      <c r="C4" s="598"/>
      <c r="H4" s="588" t="s">
        <v>1205</v>
      </c>
      <c r="I4" s="599">
        <f ca="1">TODAY()</f>
        <v>45245</v>
      </c>
      <c r="CD4" s="600"/>
    </row>
    <row r="5" spans="1:86" x14ac:dyDescent="0.2">
      <c r="I5" s="601"/>
      <c r="CD5" s="600"/>
    </row>
    <row r="6" spans="1:86" x14ac:dyDescent="0.2">
      <c r="H6" s="602" t="s">
        <v>1206</v>
      </c>
      <c r="I6" s="603">
        <v>2024</v>
      </c>
    </row>
    <row r="7" spans="1:86" x14ac:dyDescent="0.2">
      <c r="H7" s="602"/>
      <c r="I7" s="603"/>
    </row>
    <row r="8" spans="1:86" ht="15.75" x14ac:dyDescent="0.25">
      <c r="A8" s="604" t="s">
        <v>1204</v>
      </c>
    </row>
    <row r="9" spans="1:86" ht="67.5" customHeight="1" x14ac:dyDescent="0.2">
      <c r="B9" s="605"/>
      <c r="C9" s="606"/>
      <c r="E9" s="607">
        <f>Lists!$D$1</f>
        <v>0</v>
      </c>
      <c r="G9" s="607" t="str">
        <f>IF(OR($CF$2="na",$CF$2=0),"",$CF$2)</f>
        <v/>
      </c>
      <c r="I9" s="607" t="str">
        <f>IF(OR($CF$3="na",$CF$3=0),"",$CF$3)</f>
        <v/>
      </c>
    </row>
    <row r="11" spans="1:86" x14ac:dyDescent="0.2">
      <c r="A11" s="608">
        <v>1</v>
      </c>
      <c r="B11" s="589" t="s">
        <v>78</v>
      </c>
      <c r="E11" s="609">
        <f>SUMIF(Fin24v14!$E$17:$E$574,$CG$1,Fin24v14!$I$17:$I$574)</f>
        <v>0</v>
      </c>
      <c r="G11" s="609">
        <f>SUMIF(Fin24v14!$E$17:$E$574,$CG$2,Fin24v14!$I$17:$I$574)</f>
        <v>0</v>
      </c>
      <c r="I11" s="609">
        <f>SUMIF(Fin24v14!$E$17:$E$574,$CG$3,Fin24v14!$I$17:$I$574)</f>
        <v>0</v>
      </c>
    </row>
    <row r="12" spans="1:86" x14ac:dyDescent="0.2">
      <c r="A12" s="608">
        <f>A11+1</f>
        <v>2</v>
      </c>
      <c r="B12" s="589" t="s">
        <v>1073</v>
      </c>
      <c r="E12" s="609">
        <f>SUMIF(Fin24v14!$E$17:$E$574,$CG$1,Fin24v14!$J$17:$J$574)</f>
        <v>0</v>
      </c>
      <c r="G12" s="609">
        <f>SUMIF(Fin24v14!$E$17:$E$574,$CG$2,Fin24v14!$J$17:$J$574)</f>
        <v>0</v>
      </c>
      <c r="I12" s="609">
        <f>SUMIF(Fin24v14!$E$17:$E$574,$CG$3,Fin24v14!$J$17:$J$574)</f>
        <v>0</v>
      </c>
    </row>
    <row r="13" spans="1:86" x14ac:dyDescent="0.2">
      <c r="A13" s="608">
        <f>A12+1</f>
        <v>3</v>
      </c>
      <c r="B13" s="589" t="s">
        <v>1623</v>
      </c>
      <c r="C13" s="610" t="s">
        <v>1624</v>
      </c>
      <c r="E13" s="609">
        <f>SUMIF(Fin24v14!$E$17:$E$574,$CG$1,Fin24v14!$U$17:$U$574)</f>
        <v>0</v>
      </c>
      <c r="G13" s="609">
        <f>SUMIF(Fin24v14!$E$17:$E$574,$CG$2,Fin24v14!$U$17:$U$574)</f>
        <v>0</v>
      </c>
      <c r="I13" s="609">
        <f>SUMIF(Fin24v14!$E$17:$E$574,$CG$3,Fin24v14!$U$17:$U$574)</f>
        <v>0</v>
      </c>
    </row>
    <row r="14" spans="1:86" x14ac:dyDescent="0.2">
      <c r="A14" s="608"/>
    </row>
    <row r="15" spans="1:86" x14ac:dyDescent="0.2">
      <c r="A15" s="608">
        <f>A13+1</f>
        <v>4</v>
      </c>
      <c r="B15" s="589" t="s">
        <v>1074</v>
      </c>
      <c r="E15" s="611">
        <f>SUMIF(Fin24v14!$E$17:$E$574,$CG$1,Fin24v14!$Q$17:$Q$574)</f>
        <v>0</v>
      </c>
      <c r="G15" s="611">
        <f>SUMIF(Fin24v14!$E$17:$E$574,$CG$2,Fin24v14!$Q$17:$Q$574)</f>
        <v>0</v>
      </c>
      <c r="I15" s="611">
        <f>SUMIF(Fin24v14!$E$17:$E$574,$CG$3,Fin24v14!$Q$17:$Q$574)</f>
        <v>0</v>
      </c>
    </row>
    <row r="16" spans="1:86" x14ac:dyDescent="0.2">
      <c r="A16" s="608">
        <f>A15+1</f>
        <v>5</v>
      </c>
      <c r="B16" s="589" t="s">
        <v>1625</v>
      </c>
      <c r="C16" s="610" t="s">
        <v>1626</v>
      </c>
      <c r="E16" s="612">
        <f>SUMIF(Fin24v14!$E$17:$E$574,$CG$1,Fin24v14!$V$17:$V$574)</f>
        <v>0</v>
      </c>
      <c r="G16" s="612">
        <f>SUMIF(Fin24v14!$E$17:$E$574,$CG$2,Fin24v14!$V$17:$V$574)</f>
        <v>0</v>
      </c>
      <c r="I16" s="612">
        <f>SUMIF(Fin24v14!$E$17:$E$574,$CG$3,Fin24v14!$V$17:$V$574)</f>
        <v>0</v>
      </c>
    </row>
    <row r="17" spans="1:9" x14ac:dyDescent="0.2">
      <c r="A17" s="613"/>
      <c r="B17" s="614"/>
      <c r="C17" s="615"/>
      <c r="D17" s="616"/>
      <c r="E17" s="617"/>
      <c r="F17" s="614"/>
      <c r="G17" s="614"/>
      <c r="H17" s="614"/>
      <c r="I17" s="614"/>
    </row>
    <row r="18" spans="1:9" x14ac:dyDescent="0.2">
      <c r="A18" s="618">
        <f>A16+1</f>
        <v>6</v>
      </c>
      <c r="B18" s="619" t="s">
        <v>1654</v>
      </c>
      <c r="C18" s="620"/>
      <c r="D18" s="621"/>
      <c r="E18" s="609" t="s">
        <v>1585</v>
      </c>
      <c r="G18" s="609" t="s">
        <v>1585</v>
      </c>
      <c r="I18" s="609" t="s">
        <v>1585</v>
      </c>
    </row>
    <row r="19" spans="1:9" x14ac:dyDescent="0.2">
      <c r="A19" s="618">
        <f>A18+1</f>
        <v>7</v>
      </c>
      <c r="B19" s="622" t="s">
        <v>1655</v>
      </c>
      <c r="C19" s="623"/>
      <c r="D19" s="621"/>
      <c r="E19" s="612" t="s">
        <v>1585</v>
      </c>
      <c r="G19" s="612" t="s">
        <v>1585</v>
      </c>
      <c r="I19" s="612" t="s">
        <v>1585</v>
      </c>
    </row>
    <row r="20" spans="1:9" x14ac:dyDescent="0.2">
      <c r="A20" s="624"/>
      <c r="B20" s="625"/>
      <c r="C20" s="620"/>
      <c r="D20" s="621"/>
    </row>
    <row r="21" spans="1:9" x14ac:dyDescent="0.2">
      <c r="A21" s="618">
        <f>A19+1</f>
        <v>8</v>
      </c>
      <c r="B21" s="619" t="s">
        <v>1300</v>
      </c>
      <c r="C21" s="620"/>
      <c r="D21" s="621"/>
      <c r="E21" s="612" t="s">
        <v>1585</v>
      </c>
      <c r="G21" s="612" t="s">
        <v>1585</v>
      </c>
      <c r="I21" s="612" t="s">
        <v>1585</v>
      </c>
    </row>
    <row r="22" spans="1:9" x14ac:dyDescent="0.2">
      <c r="A22" s="618">
        <f>A21+1</f>
        <v>9</v>
      </c>
      <c r="B22" s="622" t="s">
        <v>1301</v>
      </c>
      <c r="C22" s="623"/>
      <c r="D22" s="621"/>
      <c r="E22" s="612" t="s">
        <v>1585</v>
      </c>
      <c r="G22" s="612" t="s">
        <v>1585</v>
      </c>
      <c r="I22" s="612" t="s">
        <v>1585</v>
      </c>
    </row>
    <row r="23" spans="1:9" x14ac:dyDescent="0.2">
      <c r="A23" s="626">
        <f>A22+1</f>
        <v>10</v>
      </c>
      <c r="B23" s="627" t="s">
        <v>1302</v>
      </c>
      <c r="C23" s="628"/>
      <c r="D23" s="629"/>
      <c r="E23" s="630" t="s">
        <v>1585</v>
      </c>
      <c r="F23" s="614"/>
      <c r="G23" s="630" t="s">
        <v>1585</v>
      </c>
      <c r="H23" s="614"/>
      <c r="I23" s="630" t="s">
        <v>1585</v>
      </c>
    </row>
    <row r="24" spans="1:9" x14ac:dyDescent="0.2">
      <c r="A24" s="608"/>
    </row>
    <row r="25" spans="1:9" x14ac:dyDescent="0.2">
      <c r="A25" s="608">
        <f>A23+1</f>
        <v>11</v>
      </c>
      <c r="B25" s="589" t="s">
        <v>1075</v>
      </c>
      <c r="E25" s="612">
        <f>SUMIF(Fin24v14!$E$17:$E$574,$CG$1,Fin24v14!$V$17:$V$574)</f>
        <v>0</v>
      </c>
      <c r="G25" s="612">
        <f>SUMIF(Fin24v14!$E$17:$E$574,$CG$2,Fin24v14!$V$17:$V$574)</f>
        <v>0</v>
      </c>
      <c r="I25" s="612">
        <f>SUMIF(Fin24v14!$E$17:$E$574,$CG$3,Fin24v14!$V$17:$V$574)</f>
        <v>0</v>
      </c>
    </row>
    <row r="26" spans="1:9" x14ac:dyDescent="0.2">
      <c r="A26" s="608"/>
    </row>
    <row r="27" spans="1:9" x14ac:dyDescent="0.2">
      <c r="A27" s="608">
        <f>A25+1</f>
        <v>12</v>
      </c>
      <c r="B27" s="589" t="s">
        <v>1076</v>
      </c>
      <c r="E27" s="612">
        <f>IF(E$11=0,0,Fin24v14!$AD$12)</f>
        <v>0</v>
      </c>
      <c r="G27" s="612">
        <f>IF(G$11=0,0,Fin24v14!$AD$12)</f>
        <v>0</v>
      </c>
      <c r="I27" s="612">
        <f>IF(I$11=0,0,Fin24v14!$AD$12)</f>
        <v>0</v>
      </c>
    </row>
    <row r="28" spans="1:9" x14ac:dyDescent="0.2">
      <c r="A28" s="608">
        <f>A27+1</f>
        <v>13</v>
      </c>
      <c r="B28" s="589" t="s">
        <v>1627</v>
      </c>
      <c r="C28" s="610" t="s">
        <v>1656</v>
      </c>
      <c r="E28" s="631">
        <f>SUMIF(Fin24v14!$E$17:$E$574,$CG$1,Fin24v14!$AE$17:$AE$574)</f>
        <v>0</v>
      </c>
      <c r="G28" s="631">
        <f>SUMIF(Fin24v14!$E$17:$E$574,$CG$2,Fin24v14!$AE$17:$AE$574)</f>
        <v>0</v>
      </c>
      <c r="I28" s="631">
        <f>SUMIF(Fin24v14!$E$17:$E$574,$CG$3,Fin24v14!$AE$17:$AE$574)</f>
        <v>0</v>
      </c>
    </row>
    <row r="29" spans="1:9" x14ac:dyDescent="0.2">
      <c r="A29" s="608"/>
    </row>
    <row r="30" spans="1:9" x14ac:dyDescent="0.2">
      <c r="A30" s="608">
        <f>A28+1</f>
        <v>14</v>
      </c>
      <c r="B30" s="589" t="s">
        <v>1601</v>
      </c>
      <c r="E30" s="632">
        <f>SUMIF(Fin24v14!$E$17:$E$574,$CG$1,Fin24v14!$AG$17:$AG$574)</f>
        <v>0</v>
      </c>
      <c r="G30" s="632">
        <f>SUMIF(Fin24v14!$E$17:$E$574,$CH$2,Fin24v14!$AG$17:$AG$574)</f>
        <v>0</v>
      </c>
      <c r="I30" s="632">
        <f>SUMIF(Fin24v14!$E$17:$E$574,$CH$3,Fin24v14!$AG$17:$AG$574)</f>
        <v>0</v>
      </c>
    </row>
    <row r="31" spans="1:9" x14ac:dyDescent="0.2">
      <c r="A31" s="608">
        <f>A30+1</f>
        <v>15</v>
      </c>
      <c r="B31" s="589" t="s">
        <v>1077</v>
      </c>
      <c r="C31" s="610" t="s">
        <v>1657</v>
      </c>
      <c r="E31" s="631">
        <f>SUMIF(Fin24v14!$E$17:$E$574,$CG$1,Fin24v14!$AH$17:$AH$574)</f>
        <v>0</v>
      </c>
      <c r="G31" s="631">
        <f>SUMIF(Fin24v14!$E$17:$E$574,$CH$2,Fin24v14!$AH$17:$AH$574)</f>
        <v>0</v>
      </c>
      <c r="I31" s="631">
        <f>SUMIF(Fin24v14!$E$17:$E$574,$CH$3,Fin24v14!$AH$17:$AH$574)</f>
        <v>0</v>
      </c>
    </row>
    <row r="32" spans="1:9" x14ac:dyDescent="0.2">
      <c r="A32" s="608"/>
    </row>
    <row r="33" spans="1:9" x14ac:dyDescent="0.2">
      <c r="A33" s="608">
        <f>A31+1</f>
        <v>16</v>
      </c>
      <c r="B33" s="602" t="s">
        <v>1211</v>
      </c>
      <c r="C33" s="602"/>
      <c r="E33" s="633">
        <f>SUMIF(Fin24v14!$E$17:$E$574,$CG$1,Fin24v14!$AI$17:$AI$574)</f>
        <v>0</v>
      </c>
      <c r="F33" s="590"/>
    </row>
    <row r="34" spans="1:9" x14ac:dyDescent="0.2">
      <c r="A34" s="608"/>
      <c r="E34" s="634"/>
    </row>
    <row r="35" spans="1:9" x14ac:dyDescent="0.2">
      <c r="A35" s="608">
        <f>A33+1</f>
        <v>17</v>
      </c>
      <c r="B35" s="589" t="s">
        <v>1078</v>
      </c>
      <c r="E35" s="632">
        <f>IF(SUMIF('23 Reappraisal Towns'!E:E,FY24RateExplain!CE1,'23 Reappraisal Towns'!H:H)=1,"Unavailable",SUMIF(Fin24v14!$E$17:$E$574,$CG$1,Fin24v14!$AJ$17:$AJ$574))</f>
        <v>0</v>
      </c>
      <c r="F35" s="590"/>
      <c r="G35" s="632"/>
      <c r="I35" s="632"/>
    </row>
    <row r="36" spans="1:9" x14ac:dyDescent="0.2">
      <c r="A36" s="608"/>
      <c r="E36" s="635" t="str">
        <f>IF(SUMIF('23 Reappraisal Towns'!$E$2:$E$50,$CE$1,'23 Reappraisal Towns'!$H$2:$H$50)=2,"The town has finalized its reappraisal.  The reappraisal CLA","")&amp;IF(SUMIF('23 Reappraisal Towns'!$E$2:$E$50,$CE$1,'23 Reappraisal Towns'!$H$2:$H$50)=1,"The town is undergoing a reappraisal.  When the reappraisal is","")</f>
        <v/>
      </c>
      <c r="F36" s="590"/>
      <c r="G36" s="632"/>
      <c r="I36" s="632"/>
    </row>
    <row r="37" spans="1:9" x14ac:dyDescent="0.2">
      <c r="A37" s="608"/>
      <c r="E37" s="635" t="str">
        <f>IF(SUMIF('23 Reappraisal Towns'!$E$2:$E$50,$CE$1,'23 Reappraisal Towns'!$H$2:$H$50)=2,"reflects the new grand list value versus the State value.","")&amp;IF(SUMIF('23 Reappraisal Towns'!$E$2:$E$50,$CE$1,'23 Reappraisal Towns'!$H$2:$H$50)=1,"finalized, a reappraisal CLA will be calculated and a tax rate set.","")</f>
        <v/>
      </c>
      <c r="F37" s="590"/>
      <c r="G37" s="632"/>
      <c r="I37" s="632"/>
    </row>
    <row r="38" spans="1:9" ht="15.75" x14ac:dyDescent="0.25">
      <c r="B38" s="636" t="s">
        <v>1210</v>
      </c>
      <c r="C38" s="637"/>
      <c r="E38" s="638" t="str">
        <f>IFERROR(IF(ISNUMBER(E$35)=FALSE,"Unavailable",IF((E$32/E$35)&lt;&gt;SUMIF(Fin24v14!$E$17:$E$574,$CG$1,Fin24v14!$AL$17:$AL$574),SUMIF(Fin24v14!$E$17:$E$574,$CG$1,Fin24v14!$AL$17:$AL$574),E$31/E35)),"")</f>
        <v/>
      </c>
    </row>
    <row r="39" spans="1:9" ht="13.5" thickBot="1" x14ac:dyDescent="0.25">
      <c r="A39" s="639"/>
      <c r="B39" s="639"/>
      <c r="C39" s="640"/>
      <c r="D39" s="641"/>
      <c r="E39" s="642"/>
      <c r="F39" s="639"/>
      <c r="G39" s="639"/>
      <c r="H39" s="639"/>
      <c r="I39" s="639"/>
    </row>
    <row r="41" spans="1:9" ht="15.75" x14ac:dyDescent="0.25">
      <c r="A41" s="604" t="s">
        <v>1599</v>
      </c>
    </row>
    <row r="42" spans="1:9" x14ac:dyDescent="0.2">
      <c r="A42" s="608">
        <f>A35+1</f>
        <v>18</v>
      </c>
      <c r="B42" s="589" t="s">
        <v>1600</v>
      </c>
      <c r="E42" s="643">
        <v>1.391</v>
      </c>
    </row>
    <row r="43" spans="1:9" x14ac:dyDescent="0.2">
      <c r="A43" s="608">
        <f>A42+1</f>
        <v>19</v>
      </c>
      <c r="B43" s="589" t="str">
        <f ca="1">IFERROR(IF(SUMIF('23 Reappraisal Towns'!E:E,FY24RateExplain!CE1,'23 Reappraisal Towns'!H2:H29)&gt;0,"Reappraisal CLA","Common level of appraisal (CLA)"),"Common level of appraisal (CLA)")</f>
        <v>Common level of appraisal (CLA)</v>
      </c>
      <c r="E43" s="632">
        <f>IF(SUMIF('23 Reappraisal Towns'!E:E,FY24RateExplain!CE1,'23 Reappraisal Towns'!H:H)=1,"Unavailable",SUMIF(Fin24v14!$E$17:$E$574,$CG$1,Fin24v14!$AJ$17:$AJ$574))</f>
        <v>0</v>
      </c>
    </row>
    <row r="44" spans="1:9" x14ac:dyDescent="0.2">
      <c r="E44" s="635" t="str">
        <f>IF(SUMIF('23 Reappraisal Towns'!$E$2:$E$50,$CE$1,'23 Reappraisal Towns'!$H$2:$H$50)=2,"The town has finalized its reappraisal.  The reappraisal CLA","")&amp;IF(SUMIF('23 Reappraisal Towns'!$E$2:$E$50,$CE$1,'23 Reappraisal Towns'!$H$2:$H$50)=1,"The town is undergoing a reappraisal.  When the reappraisal is","")</f>
        <v/>
      </c>
    </row>
    <row r="45" spans="1:9" x14ac:dyDescent="0.2">
      <c r="E45" s="635" t="str">
        <f>IF(SUMIF('23 Reappraisal Towns'!$E$2:$E$50,$CE$1,'23 Reappraisal Towns'!$H$2:$H$50)=2,"reflects the new grand list value versus the State value.","")&amp;IF(SUMIF('23 Reappraisal Towns'!$E$2:$E$50,$CE$1,'23 Reappraisal Towns'!$H$2:$H$50)=1,"finalized, a reappraisal CLA will be calculated and a tax rate set.","")</f>
        <v/>
      </c>
    </row>
    <row r="46" spans="1:9" x14ac:dyDescent="0.2">
      <c r="E46" s="644"/>
    </row>
    <row r="47" spans="1:9" ht="15.75" x14ac:dyDescent="0.25">
      <c r="B47" s="636" t="s">
        <v>1598</v>
      </c>
      <c r="C47" s="637"/>
      <c r="E47" s="638">
        <f>IF(ISNUMBER(E$43)=FALSE,"Unavailable",IF(E43=0,0,SUMIF(Fin24v14!$E$17:$E$574,$CG$1,Fin24v14!$AM$17:$AM$574)))</f>
        <v>0</v>
      </c>
    </row>
    <row r="48" spans="1:9" ht="13.5" thickBot="1" x14ac:dyDescent="0.25">
      <c r="A48" s="639"/>
      <c r="B48" s="639"/>
      <c r="C48" s="640"/>
      <c r="D48" s="641"/>
      <c r="E48" s="639"/>
      <c r="F48" s="639"/>
      <c r="G48" s="639"/>
      <c r="H48" s="639"/>
      <c r="I48" s="639"/>
    </row>
    <row r="50" spans="1:9" ht="15.75" x14ac:dyDescent="0.25">
      <c r="A50" s="604" t="s">
        <v>1214</v>
      </c>
    </row>
    <row r="51" spans="1:9" x14ac:dyDescent="0.2">
      <c r="A51" s="608">
        <f>A43+1</f>
        <v>20</v>
      </c>
      <c r="B51" s="589" t="s">
        <v>1075</v>
      </c>
      <c r="E51" s="612">
        <f>SUMIF(Fin24v14!$E$17:$E$574,$CG$1,Fin24v14!$V$17:$V$574)</f>
        <v>0</v>
      </c>
      <c r="G51" s="612">
        <f>SUMIF(Fin24v14!$E$17:$E$574,$CG$2,Fin24v14!$V$17:$V$574)</f>
        <v>0</v>
      </c>
      <c r="I51" s="612">
        <f>SUMIF(Fin24v14!$E$17:$E$574,$CG$3,Fin24v14!$V$17:$V$574)</f>
        <v>0</v>
      </c>
    </row>
    <row r="52" spans="1:9" x14ac:dyDescent="0.2">
      <c r="A52" s="608"/>
    </row>
    <row r="53" spans="1:9" x14ac:dyDescent="0.2">
      <c r="A53" s="608">
        <f>A51+1</f>
        <v>21</v>
      </c>
      <c r="B53" s="589" t="s">
        <v>1212</v>
      </c>
      <c r="E53" s="612">
        <f>IF(E$11=0,0,Fin24v14!$BA$4)</f>
        <v>0</v>
      </c>
      <c r="G53" s="612">
        <f>IF(G$11=0,0,Fin24v14!$BA$4)</f>
        <v>0</v>
      </c>
      <c r="I53" s="612">
        <f>IF(I$11=0,0,Fin24v14!$BA$4)</f>
        <v>0</v>
      </c>
    </row>
    <row r="54" spans="1:9" x14ac:dyDescent="0.2">
      <c r="A54" s="608">
        <f>A53+1</f>
        <v>22</v>
      </c>
      <c r="B54" s="589" t="s">
        <v>1628</v>
      </c>
      <c r="C54" s="610" t="s">
        <v>1658</v>
      </c>
      <c r="E54" s="632">
        <f>SUMIF(Fin24v14!$E$17:$E$574,$CG$1,Fin24v14!$BC$17:$BC$574)</f>
        <v>0</v>
      </c>
      <c r="G54" s="632">
        <f>SUMIF(Fin24v14!$E$17:$E$574,$CG$2,Fin24v14!$BC$17:$BC$574)</f>
        <v>0</v>
      </c>
      <c r="I54" s="632">
        <f>SUMIF(Fin24v14!$E$17:$E$574,$CG$3,Fin24v14!$BC$17:$BC$574)</f>
        <v>0</v>
      </c>
    </row>
    <row r="55" spans="1:9" x14ac:dyDescent="0.2">
      <c r="A55" s="608"/>
    </row>
    <row r="56" spans="1:9" x14ac:dyDescent="0.2">
      <c r="A56" s="608">
        <f>A54+1</f>
        <v>23</v>
      </c>
      <c r="B56" s="589" t="s">
        <v>1601</v>
      </c>
      <c r="E56" s="632">
        <f>SUMIF(Fin24v14!$E$17:$E$574,$CG$1,Fin24v14!$AG$17:$AG$574)</f>
        <v>0</v>
      </c>
      <c r="G56" s="632">
        <f>SUMIF(Fin24v14!$E$17:$E$574,$CH$2,Fin24v14!$AG$17:$AG$574)</f>
        <v>0</v>
      </c>
      <c r="I56" s="632">
        <f>SUMIF(Fin24v14!$E$17:$E$574,$CH$3,Fin24v14!$AG$17:$AG$574)</f>
        <v>0</v>
      </c>
    </row>
    <row r="57" spans="1:9" x14ac:dyDescent="0.2">
      <c r="A57" s="608">
        <f>A56+1</f>
        <v>24</v>
      </c>
      <c r="B57" s="589" t="s">
        <v>1077</v>
      </c>
      <c r="E57" s="632">
        <f>SUMIF(Fin24v14!$E$17:$E$574,$CG$1,Fin24v14!$BD$17:$BD$574)</f>
        <v>0</v>
      </c>
      <c r="G57" s="632">
        <f>SUMIF(Fin24v14!$E$17:$E$574,$CH$2,Fin24v14!$BD$17:$BD$574)</f>
        <v>0</v>
      </c>
      <c r="I57" s="632">
        <f>SUMIF(Fin24v14!$E$17:$E$574,$CH$3,Fin24v14!$BD$17:$BD$574)</f>
        <v>0</v>
      </c>
    </row>
    <row r="58" spans="1:9" x14ac:dyDescent="0.2">
      <c r="A58" s="608"/>
      <c r="E58" s="645" t="str">
        <f xml:space="preserve"> "The income rate shown will impact tax credit amounts appearing on "&amp;I6</f>
        <v>The income rate shown will impact tax credit amounts appearing on 2024</v>
      </c>
    </row>
    <row r="59" spans="1:9" x14ac:dyDescent="0.2">
      <c r="A59" s="608"/>
      <c r="E59" s="645" t="str">
        <f>"-"&amp;I6+1 &amp;" tax bills for the "&amp;B4&amp;" households eligible for income-based"</f>
        <v>-2025 tax bills for the  households eligible for income-based</v>
      </c>
    </row>
    <row r="60" spans="1:9" x14ac:dyDescent="0.2">
      <c r="A60" s="608"/>
      <c r="E60" s="645" t="str">
        <f>" property tax reductions"</f>
        <v xml:space="preserve"> property tax reductions</v>
      </c>
    </row>
    <row r="61" spans="1:9" ht="15.75" x14ac:dyDescent="0.25">
      <c r="A61" s="608">
        <f>A57+1</f>
        <v>25</v>
      </c>
      <c r="B61" s="602" t="s">
        <v>1213</v>
      </c>
      <c r="C61" s="602"/>
      <c r="E61" s="646">
        <f>SUMIF(Fin24v14!$E$17:$E$574,$CG$1,Fin24v14!$BF$17:$BF$574)</f>
        <v>0</v>
      </c>
    </row>
    <row r="62" spans="1:9" x14ac:dyDescent="0.2">
      <c r="A62" s="608"/>
      <c r="E62" s="634"/>
    </row>
    <row r="63" spans="1:9" x14ac:dyDescent="0.2">
      <c r="A63" s="608"/>
      <c r="B63" s="589" t="s">
        <v>1607</v>
      </c>
      <c r="E63" s="634"/>
    </row>
    <row r="64" spans="1:9" x14ac:dyDescent="0.2">
      <c r="B64" s="587" t="s">
        <v>1605</v>
      </c>
      <c r="C64" s="591"/>
    </row>
    <row r="65" spans="2:3" x14ac:dyDescent="0.2">
      <c r="B65" s="587" t="s">
        <v>1606</v>
      </c>
      <c r="C65" s="591"/>
    </row>
    <row r="66" spans="2:3" x14ac:dyDescent="0.2">
      <c r="B66" s="587" t="s">
        <v>1608</v>
      </c>
      <c r="C66" s="591"/>
    </row>
    <row r="67" spans="2:3" x14ac:dyDescent="0.2">
      <c r="B67" s="587" t="s">
        <v>1619</v>
      </c>
      <c r="C67" s="591"/>
    </row>
  </sheetData>
  <sheetProtection algorithmName="SHA-512" hashValue="5XKuMfDum2GCv2vo1mXld11wfPTuaTmMLSNtK6E9upqigqjb45mB3lS3e/dwuDRZCyFBvnxX6pv3QToSpccByg==" saltValue="SdiDg5qxylxiFZJFF4bFDQ==" spinCount="100000" sheet="1" objects="1" scenarios="1" selectLockedCells="1"/>
  <hyperlinks>
    <hyperlink ref="B64" r:id="rId1" tooltip="https://tax.vermont.gov/property/education-property-tax-rates/faqs" display="https://gcc02.safelinks.protection.outlook.com/?url=https%3A%2F%2Ftax.vermont.gov%2Fproperty%2Feducation-property-tax-rates%2Ffaqs&amp;data=05%7C01%7CNicole.Lee%40vermont.gov%7Ce337798bb001472ac2d008db9a9489bf%7C20b4933bbaad433c9c0270edcc7559c6%7C0%7C0%7C638273735531571331%7CUnknown%7CTWFpbGZsb3d8eyJWIjoiMC4wLjAwMDAiLCJQIjoiV2luMzIiLCJBTiI6Ik1haWwiLCJXVCI6Mn0%3D%7C3000%7C%7C%7C&amp;sdata=ANsjla%2BHtb%2FmGl14gGVSKc8KgiMfkefUQAqNEJJMgn0%3D&amp;reserved=0" xr:uid="{CF0526F5-7513-4D6E-8F0E-D832E63EFF08}"/>
    <hyperlink ref="B65" r:id="rId2" tooltip="https://tax.vermont.gov/property/tax-credit" display="https://gcc02.safelinks.protection.outlook.com/?url=https%3A%2F%2Ftax.vermont.gov%2Fproperty%2Ftax-credit&amp;data=05%7C01%7CNicole.Lee%40vermont.gov%7Ce337798bb001472ac2d008db9a9489bf%7C20b4933bbaad433c9c0270edcc7559c6%7C0%7C0%7C638273735531571331%7CUnknown%7CTWFpbGZsb3d8eyJWIjoiMC4wLjAwMDAiLCJQIjoiV2luMzIiLCJBTiI6Ik1haWwiLCJXVCI6Mn0%3D%7C3000%7C%7C%7C&amp;sdata=mjS0m3IHtIeHTgsAftlFdnRt3HIcD4V9wfwXXLhvS3k%3D&amp;reserved=0" xr:uid="{C34D7284-EAC3-46BF-B064-C208AFD430BC}"/>
    <hyperlink ref="B66" r:id="rId3" location="page=28" xr:uid="{388660B9-523B-4705-A531-D14481768BB1}"/>
    <hyperlink ref="B67" location="Terms!A1" display="Term Sheet" xr:uid="{D1E234E8-99FC-4F55-A63D-33D174DA974E}"/>
  </hyperlinks>
  <pageMargins left="0.7" right="0.7" top="0.75" bottom="0.75" header="0.3" footer="0.3"/>
  <pageSetup scale="76"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050" r:id="rId7" name="Drop Down 2">
              <controlPr defaultSize="0" autoLine="0" autoPict="0" altText="Drop down menu of all Vermont towns.">
                <anchor moveWithCells="1">
                  <from>
                    <xdr:col>1</xdr:col>
                    <xdr:colOff>0</xdr:colOff>
                    <xdr:row>0</xdr:row>
                    <xdr:rowOff>0</xdr:rowOff>
                  </from>
                  <to>
                    <xdr:col>1</xdr:col>
                    <xdr:colOff>2571750</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3C912-D8D3-4328-AAC6-5ACB087BA6CD}">
  <dimension ref="A1:A25"/>
  <sheetViews>
    <sheetView workbookViewId="0"/>
  </sheetViews>
  <sheetFormatPr defaultRowHeight="12.75" x14ac:dyDescent="0.2"/>
  <cols>
    <col min="1" max="1" width="99.7109375" customWidth="1"/>
  </cols>
  <sheetData>
    <row r="1" spans="1:1" ht="15" x14ac:dyDescent="0.2">
      <c r="A1" s="581" t="s">
        <v>1609</v>
      </c>
    </row>
    <row r="2" spans="1:1" ht="34.9" customHeight="1" x14ac:dyDescent="0.2">
      <c r="A2" s="582" t="s">
        <v>1629</v>
      </c>
    </row>
    <row r="3" spans="1:1" s="583" customFormat="1" ht="54" customHeight="1" x14ac:dyDescent="0.2">
      <c r="A3" s="582" t="s">
        <v>1621</v>
      </c>
    </row>
    <row r="4" spans="1:1" s="583" customFormat="1" ht="39.6" customHeight="1" x14ac:dyDescent="0.2">
      <c r="A4" s="582" t="s">
        <v>1622</v>
      </c>
    </row>
    <row r="5" spans="1:1" s="583" customFormat="1" ht="45" x14ac:dyDescent="0.2">
      <c r="A5" s="582" t="s">
        <v>1661</v>
      </c>
    </row>
    <row r="6" spans="1:1" s="583" customFormat="1" ht="10.15" customHeight="1" x14ac:dyDescent="0.2">
      <c r="A6" s="582"/>
    </row>
    <row r="7" spans="1:1" s="583" customFormat="1" ht="34.9" customHeight="1" x14ac:dyDescent="0.2">
      <c r="A7" s="582" t="s">
        <v>1630</v>
      </c>
    </row>
    <row r="8" spans="1:1" s="583" customFormat="1" ht="10.15" customHeight="1" x14ac:dyDescent="0.2">
      <c r="A8" s="582"/>
    </row>
    <row r="9" spans="1:1" s="583" customFormat="1" ht="75" x14ac:dyDescent="0.2">
      <c r="A9" s="585" t="s">
        <v>1662</v>
      </c>
    </row>
    <row r="10" spans="1:1" s="583" customFormat="1" ht="10.15" customHeight="1" x14ac:dyDescent="0.2">
      <c r="A10" s="582"/>
    </row>
    <row r="11" spans="1:1" s="583" customFormat="1" ht="48.6" customHeight="1" x14ac:dyDescent="0.2">
      <c r="A11" s="582" t="s">
        <v>1659</v>
      </c>
    </row>
    <row r="12" spans="1:1" s="583" customFormat="1" ht="46.15" customHeight="1" x14ac:dyDescent="0.2">
      <c r="A12" s="582" t="s">
        <v>1631</v>
      </c>
    </row>
    <row r="13" spans="1:1" s="583" customFormat="1" ht="34.9" customHeight="1" x14ac:dyDescent="0.2">
      <c r="A13" s="584" t="s">
        <v>1610</v>
      </c>
    </row>
    <row r="14" spans="1:1" ht="34.15" customHeight="1" x14ac:dyDescent="0.2">
      <c r="A14" s="582" t="s">
        <v>1618</v>
      </c>
    </row>
    <row r="15" spans="1:1" s="583" customFormat="1" ht="52.15" customHeight="1" x14ac:dyDescent="0.2">
      <c r="A15" s="582" t="s">
        <v>1663</v>
      </c>
    </row>
    <row r="16" spans="1:1" ht="30" x14ac:dyDescent="0.25">
      <c r="A16" s="586" t="s">
        <v>1611</v>
      </c>
    </row>
    <row r="17" spans="1:1" s="583" customFormat="1" ht="30" x14ac:dyDescent="0.2">
      <c r="A17" s="582" t="s">
        <v>1620</v>
      </c>
    </row>
    <row r="18" spans="1:1" ht="75" x14ac:dyDescent="0.2">
      <c r="A18" s="582" t="s">
        <v>1660</v>
      </c>
    </row>
    <row r="19" spans="1:1" ht="15" x14ac:dyDescent="0.2">
      <c r="A19" s="582"/>
    </row>
    <row r="20" spans="1:1" ht="15" x14ac:dyDescent="0.2">
      <c r="A20" s="581" t="s">
        <v>1612</v>
      </c>
    </row>
    <row r="21" spans="1:1" s="583" customFormat="1" ht="34.9" customHeight="1" x14ac:dyDescent="0.2">
      <c r="A21" s="582" t="s">
        <v>1613</v>
      </c>
    </row>
    <row r="22" spans="1:1" s="583" customFormat="1" ht="34.9" customHeight="1" x14ac:dyDescent="0.2">
      <c r="A22" s="582" t="s">
        <v>1614</v>
      </c>
    </row>
    <row r="23" spans="1:1" s="583" customFormat="1" ht="34.9" customHeight="1" x14ac:dyDescent="0.2">
      <c r="A23" s="582" t="s">
        <v>1615</v>
      </c>
    </row>
    <row r="24" spans="1:1" s="583" customFormat="1" ht="34.9" customHeight="1" x14ac:dyDescent="0.2">
      <c r="A24" s="582" t="s">
        <v>1616</v>
      </c>
    </row>
    <row r="25" spans="1:1" s="583" customFormat="1" ht="34.9" customHeight="1" x14ac:dyDescent="0.2">
      <c r="A25" s="582" t="s">
        <v>1617</v>
      </c>
    </row>
  </sheetData>
  <sheetProtection algorithmName="SHA-512" hashValue="fUbfD6Eda2SYmedFKIRNSnfwvRvIBkNpu8m5nAToePb1OlJmE6RVnp0E/pXcqbsGjjhNXI12GlgSpJ9sDr3ebQ==" saltValue="GGIv8euECMfLBtI4IlyArQ==" spinCount="10000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J593"/>
  <sheetViews>
    <sheetView zoomScale="85" zoomScaleNormal="85" workbookViewId="0">
      <pane xSplit="8" ySplit="14" topLeftCell="Q15" activePane="bottomRight" state="frozen"/>
      <selection activeCell="AM84" sqref="AM84"/>
      <selection pane="topRight" activeCell="AM84" sqref="AM84"/>
      <selection pane="bottomLeft" activeCell="AM84" sqref="AM84"/>
      <selection pane="bottomRight" activeCell="T11" sqref="T11"/>
    </sheetView>
  </sheetViews>
  <sheetFormatPr defaultColWidth="9.140625" defaultRowHeight="12.75" x14ac:dyDescent="0.2"/>
  <cols>
    <col min="1" max="1" width="7" style="8" customWidth="1"/>
    <col min="2" max="2" width="17.7109375" style="8" customWidth="1"/>
    <col min="3" max="3" width="6" style="8" customWidth="1"/>
    <col min="4" max="4" width="9.5703125" style="8" customWidth="1"/>
    <col min="5" max="5" width="10.5703125" style="8" bestFit="1" customWidth="1"/>
    <col min="6" max="6" width="8.85546875" style="8" customWidth="1"/>
    <col min="7" max="7" width="6" style="8" customWidth="1"/>
    <col min="8" max="8" width="3.42578125" style="8" bestFit="1" customWidth="1"/>
    <col min="9" max="9" width="16.7109375" style="31" bestFit="1" customWidth="1"/>
    <col min="10" max="10" width="13.42578125" style="31" bestFit="1" customWidth="1"/>
    <col min="11" max="13" width="11.5703125" style="31" customWidth="1"/>
    <col min="14" max="14" width="15" style="31" bestFit="1" customWidth="1"/>
    <col min="15" max="15" width="13.85546875" bestFit="1" customWidth="1"/>
    <col min="16" max="16" width="16.28515625" customWidth="1"/>
    <col min="17" max="17" width="14" style="31" customWidth="1"/>
    <col min="18" max="18" width="14.85546875" customWidth="1"/>
    <col min="19" max="19" width="13.140625" customWidth="1"/>
    <col min="20" max="20" width="13.85546875" bestFit="1" customWidth="1"/>
    <col min="21" max="21" width="15.42578125" bestFit="1" customWidth="1"/>
    <col min="22" max="22" width="11.42578125" bestFit="1" customWidth="1"/>
    <col min="23" max="23" width="13.28515625" customWidth="1"/>
    <col min="24" max="24" width="11.42578125" customWidth="1"/>
    <col min="25" max="25" width="11.5703125" customWidth="1"/>
    <col min="26" max="26" width="13.140625" customWidth="1"/>
    <col min="27" max="27" width="11.42578125" bestFit="1" customWidth="1"/>
    <col min="28" max="28" width="14.42578125" bestFit="1" customWidth="1"/>
    <col min="29" max="29" width="14.7109375" customWidth="1"/>
    <col min="30" max="30" width="13" bestFit="1" customWidth="1"/>
    <col min="31" max="32" width="14" customWidth="1"/>
    <col min="33" max="33" width="12.140625" customWidth="1"/>
    <col min="34" max="35" width="14" customWidth="1"/>
    <col min="36" max="36" width="11.42578125" bestFit="1" customWidth="1"/>
    <col min="37" max="37" width="12.7109375" bestFit="1" customWidth="1"/>
    <col min="38" max="38" width="11.5703125" bestFit="1" customWidth="1"/>
    <col min="39" max="39" width="8.85546875" customWidth="1"/>
    <col min="40" max="40" width="13.28515625" bestFit="1" customWidth="1"/>
    <col min="41" max="41" width="11.42578125" bestFit="1" customWidth="1"/>
    <col min="42" max="42" width="12.7109375" bestFit="1" customWidth="1"/>
    <col min="43" max="43" width="11.42578125" bestFit="1" customWidth="1"/>
    <col min="44" max="44" width="8.7109375" bestFit="1" customWidth="1"/>
    <col min="45" max="45" width="9.42578125" bestFit="1" customWidth="1"/>
    <col min="46" max="46" width="10" customWidth="1"/>
    <col min="47" max="47" width="9.7109375" bestFit="1" customWidth="1"/>
    <col min="48" max="48" width="10" bestFit="1" customWidth="1"/>
    <col min="49" max="49" width="8.7109375" bestFit="1" customWidth="1"/>
    <col min="50" max="50" width="4" style="8" customWidth="1"/>
    <col min="51" max="51" width="11.28515625" style="8" bestFit="1" customWidth="1"/>
    <col min="52" max="53" width="12.28515625" style="8" customWidth="1"/>
    <col min="54" max="54" width="11.7109375" style="8" bestFit="1" customWidth="1"/>
    <col min="55" max="55" width="14.42578125" style="8" customWidth="1"/>
    <col min="56" max="56" width="13.7109375" style="8" bestFit="1" customWidth="1"/>
    <col min="57" max="57" width="10.7109375" style="8" bestFit="1" customWidth="1"/>
    <col min="58" max="58" width="10.7109375" style="8" customWidth="1"/>
    <col min="59" max="59" width="9.140625" style="8"/>
    <col min="60" max="60" width="10.7109375" style="8" bestFit="1" customWidth="1"/>
    <col min="61" max="61" width="11.7109375" style="8" bestFit="1" customWidth="1"/>
    <col min="62" max="16384" width="9.140625" style="8"/>
  </cols>
  <sheetData>
    <row r="1" spans="1:62" ht="15.75" x14ac:dyDescent="0.3">
      <c r="A1" s="8" t="s">
        <v>1303</v>
      </c>
      <c r="D1"/>
      <c r="E1"/>
      <c r="F1"/>
      <c r="H1" s="9"/>
      <c r="I1"/>
      <c r="J1"/>
      <c r="K1"/>
      <c r="L1"/>
      <c r="M1" s="11"/>
      <c r="N1" s="8"/>
      <c r="O1" s="12"/>
      <c r="P1" s="13" t="s">
        <v>1</v>
      </c>
      <c r="Q1" s="14">
        <f>SUMIF($I$17:$I$574,"&gt;0",$Q$17:$Q$574)</f>
        <v>84414.789999999979</v>
      </c>
      <c r="R1" s="15" t="s">
        <v>2</v>
      </c>
      <c r="S1" s="16">
        <f>Q1-Q13</f>
        <v>0</v>
      </c>
      <c r="T1" s="17" t="s">
        <v>3</v>
      </c>
      <c r="W1" s="18" t="s">
        <v>1632</v>
      </c>
      <c r="X1" s="19">
        <v>105.8</v>
      </c>
      <c r="Y1" s="18" t="s">
        <v>1271</v>
      </c>
      <c r="Z1" s="20">
        <v>13633</v>
      </c>
      <c r="AA1" s="21"/>
      <c r="AB1" s="22" t="s">
        <v>1557</v>
      </c>
      <c r="AC1" s="23">
        <f>COUNTIF(AC$17:AC$574,"&lt;7330")-COUNTIF(AC$17:AC$574,"=0")</f>
        <v>0</v>
      </c>
      <c r="AD1" s="24" t="s">
        <v>4</v>
      </c>
      <c r="AE1" s="25">
        <v>1.7999999999999999E-2</v>
      </c>
      <c r="AF1" s="8"/>
      <c r="AG1" s="26">
        <v>0.50290000000000001</v>
      </c>
      <c r="AH1" s="442" t="s">
        <v>1272</v>
      </c>
      <c r="AI1" s="443"/>
      <c r="AM1" s="467"/>
      <c r="AN1" s="27" t="s">
        <v>5</v>
      </c>
      <c r="AO1" s="8"/>
      <c r="AP1" s="28">
        <v>0</v>
      </c>
      <c r="AQ1" s="28">
        <v>0</v>
      </c>
      <c r="AR1" s="8"/>
      <c r="AS1" s="8"/>
      <c r="AT1" s="8"/>
      <c r="AU1" s="8"/>
      <c r="AV1" s="8"/>
      <c r="AW1" s="8"/>
      <c r="AX1" s="29" t="s">
        <v>6</v>
      </c>
    </row>
    <row r="2" spans="1:62" ht="15" thickBot="1" x14ac:dyDescent="0.3">
      <c r="A2" s="8" t="s">
        <v>1304</v>
      </c>
      <c r="D2"/>
      <c r="E2"/>
      <c r="F2"/>
      <c r="H2" s="30" t="s">
        <v>7</v>
      </c>
      <c r="I2"/>
      <c r="J2" s="10"/>
      <c r="K2"/>
      <c r="L2"/>
      <c r="M2" s="11"/>
      <c r="N2" s="8"/>
      <c r="O2" s="32"/>
      <c r="P2" s="33" t="s">
        <v>8</v>
      </c>
      <c r="Q2" s="34">
        <f>ROUND(P13/$Q$1,2)</f>
        <v>20253.53</v>
      </c>
      <c r="R2" s="8" t="s">
        <v>9</v>
      </c>
      <c r="S2" s="8"/>
      <c r="T2" s="17" t="s">
        <v>10</v>
      </c>
      <c r="U2" s="35" t="s">
        <v>11</v>
      </c>
      <c r="V2" s="36"/>
      <c r="W2" s="37" t="s">
        <v>1633</v>
      </c>
      <c r="X2" s="38">
        <v>128.1</v>
      </c>
      <c r="Y2" s="39" t="s">
        <v>12</v>
      </c>
      <c r="Z2" s="40">
        <f>$X$3</f>
        <v>1.2110000000000001</v>
      </c>
      <c r="AA2" s="41" t="s">
        <v>13</v>
      </c>
      <c r="AB2" s="42" t="s">
        <v>14</v>
      </c>
      <c r="AC2" s="43">
        <f>COUNTIF(Z$17:Z$574,"&gt;0")</f>
        <v>59</v>
      </c>
      <c r="AD2" s="44" t="s">
        <v>15</v>
      </c>
      <c r="AE2" s="45">
        <v>1.391</v>
      </c>
      <c r="AF2" s="8"/>
      <c r="AG2" s="26">
        <v>0.98499999999999999</v>
      </c>
      <c r="AH2" s="444" t="s">
        <v>1273</v>
      </c>
      <c r="AI2" s="445"/>
      <c r="AM2" s="468"/>
      <c r="AN2" s="46">
        <v>44442</v>
      </c>
      <c r="AP2" s="47"/>
      <c r="AQ2" s="47"/>
      <c r="AR2" s="48" t="s">
        <v>16</v>
      </c>
      <c r="AS2" s="47"/>
      <c r="AX2" s="29" t="s">
        <v>6</v>
      </c>
      <c r="BJ2" s="486" t="s">
        <v>1558</v>
      </c>
    </row>
    <row r="3" spans="1:62" ht="17.25" thickTop="1" thickBot="1" x14ac:dyDescent="0.3">
      <c r="D3"/>
      <c r="E3"/>
      <c r="F3"/>
      <c r="H3" s="30" t="s">
        <v>7</v>
      </c>
      <c r="J3" s="10"/>
      <c r="K3"/>
      <c r="L3"/>
      <c r="M3" s="11"/>
      <c r="N3" s="8"/>
      <c r="O3" s="49">
        <f>SUMIF($I$17:$I$574,"=0",$Q$17:$Q$574)</f>
        <v>0</v>
      </c>
      <c r="P3" s="50" t="s">
        <v>17</v>
      </c>
      <c r="Q3" s="51">
        <f>ROUND(U13/$Q$1,2)</f>
        <v>20253.53</v>
      </c>
      <c r="R3" s="15" t="s">
        <v>18</v>
      </c>
      <c r="U3" s="52" t="s">
        <v>19</v>
      </c>
      <c r="V3" s="53">
        <v>1</v>
      </c>
      <c r="W3" s="54" t="s">
        <v>12</v>
      </c>
      <c r="X3" s="55">
        <f>ROUND(X2/X1,3)</f>
        <v>1.2110000000000001</v>
      </c>
      <c r="Y3" s="56"/>
      <c r="Z3" s="57">
        <f>ROUND(Z1*Z2,0)</f>
        <v>16510</v>
      </c>
      <c r="AA3" s="21">
        <f>COUNTIF(AA$17:AA$574,"Exempt")</f>
        <v>6</v>
      </c>
      <c r="AB3" s="8"/>
      <c r="AC3" s="47"/>
      <c r="AD3" s="58" t="str">
        <f>"Count = " &amp; COUNTIF($AD$17:$AD$574,"=1")</f>
        <v>Count = 11</v>
      </c>
      <c r="AE3" s="59" t="s">
        <v>20</v>
      </c>
      <c r="AF3" s="8"/>
      <c r="AG3" s="60"/>
      <c r="AH3" s="446" t="s">
        <v>1274</v>
      </c>
      <c r="AI3" s="447"/>
      <c r="AO3" s="61" t="str">
        <f>"Reapp = " &amp;COUNTIF($AO$17:$AO$574,"REAPP")</f>
        <v>Reapp = 0</v>
      </c>
      <c r="AP3" s="8"/>
      <c r="AQ3" s="47"/>
      <c r="AR3" s="62" t="s">
        <v>21</v>
      </c>
      <c r="AS3" s="47"/>
      <c r="AX3" s="29" t="s">
        <v>6</v>
      </c>
      <c r="AZ3" s="63" t="s">
        <v>22</v>
      </c>
      <c r="BA3" s="64">
        <v>15443</v>
      </c>
      <c r="BC3" s="65" t="s">
        <v>1275</v>
      </c>
      <c r="BD3" s="66">
        <f>COUNTIF($BC$17:$BC$574,"&lt;0")</f>
        <v>0</v>
      </c>
    </row>
    <row r="4" spans="1:62" ht="17.25" thickTop="1" thickBot="1" x14ac:dyDescent="0.3">
      <c r="A4" s="8" t="s">
        <v>1305</v>
      </c>
      <c r="C4" s="8" t="s">
        <v>1559</v>
      </c>
      <c r="H4" s="30" t="s">
        <v>7</v>
      </c>
      <c r="I4"/>
      <c r="J4" s="10"/>
      <c r="K4"/>
      <c r="L4"/>
      <c r="M4" s="11"/>
      <c r="N4" s="8"/>
      <c r="O4" s="67"/>
      <c r="Q4" s="487">
        <f>ROUND($Q$1/$Q$13,4)</f>
        <v>1</v>
      </c>
      <c r="S4" s="45">
        <v>0</v>
      </c>
      <c r="T4" s="45">
        <v>0</v>
      </c>
      <c r="U4" s="17"/>
      <c r="V4" s="17"/>
      <c r="W4" s="17" t="str">
        <f t="shared" ref="W4:AB4" si="0">"N = " &amp;COUNTIF(W$17:W$574,"&lt;&gt;0")</f>
        <v>N = 94</v>
      </c>
      <c r="X4" s="17" t="str">
        <f t="shared" si="0"/>
        <v>N = 94</v>
      </c>
      <c r="Y4" s="17" t="str">
        <f t="shared" si="0"/>
        <v>N = 122</v>
      </c>
      <c r="Z4" s="17" t="str">
        <f t="shared" si="0"/>
        <v>N = 65</v>
      </c>
      <c r="AA4" s="17" t="str">
        <f t="shared" si="0"/>
        <v>N = 65</v>
      </c>
      <c r="AB4" s="17" t="str">
        <f t="shared" si="0"/>
        <v>N = 122</v>
      </c>
      <c r="AC4" s="11"/>
      <c r="AD4" s="68" t="str">
        <f>"UTGs = " &amp; COUNTIF(AD$17:AD$574,"=1")</f>
        <v>UTGs = 11</v>
      </c>
      <c r="AE4" s="69">
        <v>36</v>
      </c>
      <c r="AF4" s="70" t="s">
        <v>23</v>
      </c>
      <c r="AG4" s="71" t="s">
        <v>24</v>
      </c>
      <c r="AH4" s="1">
        <f>IF(LEFT($C4,1)="T",ROUND(AF4*AG4,4),0)+IF(LEFT($C4,1)="U",IF(AND($A4&lt;&gt;"T099",SUMIF($C$17:$C$574,$A4,$V$17:$V$574)&gt;0),ROUND(AG4*SUMIF($C$17:$C$574,$C4,$AE$17:$AE$574),4),ROUND(AG4*SUMIF($C$17:$C$574,$C4,$AF$17:$AF$574),4)))</f>
        <v>0</v>
      </c>
      <c r="AI4" s="1">
        <f>IF(LEFT($C4,1)="T",SUMIF($A$17:$A$574,$C4,$AH$17:$AH$574),0)+IF(AND(LEFT($C4,1)="T",$C4&gt;"T254",SUMIF($A$17:$A$574,$C4,$AH$17:$AH$574)=0),$AF4,0)</f>
        <v>0</v>
      </c>
      <c r="AJ4" s="11"/>
      <c r="AK4" s="72" t="s">
        <v>25</v>
      </c>
      <c r="AL4" s="7">
        <f>BJ13</f>
        <v>0</v>
      </c>
      <c r="AO4" s="73" t="str">
        <f>"Calc = " &amp;COUNTIF($AO$17:$AO$574,"CALC")</f>
        <v>Calc = 233</v>
      </c>
      <c r="AP4" s="11"/>
      <c r="AQ4" s="11"/>
      <c r="AR4" s="74" t="s">
        <v>26</v>
      </c>
      <c r="AS4" s="11"/>
      <c r="AT4" s="8" t="s">
        <v>1560</v>
      </c>
      <c r="AX4" s="29" t="s">
        <v>6</v>
      </c>
      <c r="AY4"/>
      <c r="AZ4" s="63" t="s">
        <v>27</v>
      </c>
      <c r="BA4" s="64">
        <v>17537</v>
      </c>
      <c r="BC4" s="75" t="s">
        <v>1276</v>
      </c>
      <c r="BD4" s="76">
        <f>COUNTIF($BC$17:$BC$574,"&gt;=.02")</f>
        <v>128</v>
      </c>
      <c r="BE4"/>
      <c r="BF4"/>
    </row>
    <row r="5" spans="1:62" ht="14.25" thickTop="1" thickBot="1" x14ac:dyDescent="0.25">
      <c r="A5" s="8" t="s">
        <v>1306</v>
      </c>
      <c r="C5" s="77" t="s">
        <v>1650</v>
      </c>
      <c r="D5" s="77"/>
      <c r="H5" s="30" t="s">
        <v>7</v>
      </c>
      <c r="I5" s="78" t="str">
        <f t="shared" ref="I5:V5" si="1">"N = " &amp;COUNTIF(I$17:I$574,"&gt;0")</f>
        <v>N = 122</v>
      </c>
      <c r="J5" s="78" t="str">
        <f t="shared" si="1"/>
        <v>N = 119</v>
      </c>
      <c r="K5" s="78" t="str">
        <f t="shared" si="1"/>
        <v>N = 0</v>
      </c>
      <c r="L5" s="78" t="str">
        <f t="shared" si="1"/>
        <v>N = 0</v>
      </c>
      <c r="M5" s="78" t="str">
        <f t="shared" si="1"/>
        <v>N = 0</v>
      </c>
      <c r="N5" s="78" t="str">
        <f t="shared" si="1"/>
        <v>N = 122</v>
      </c>
      <c r="O5" s="78" t="str">
        <f t="shared" si="1"/>
        <v>N = 119</v>
      </c>
      <c r="P5" s="17" t="str">
        <f t="shared" si="1"/>
        <v>N = 122</v>
      </c>
      <c r="Q5" s="78" t="str">
        <f t="shared" si="1"/>
        <v>N = 122</v>
      </c>
      <c r="R5" s="78" t="str">
        <f t="shared" si="1"/>
        <v>N = 95</v>
      </c>
      <c r="S5" s="17" t="str">
        <f t="shared" si="1"/>
        <v>N = 95</v>
      </c>
      <c r="T5" s="17" t="str">
        <f t="shared" si="1"/>
        <v>N = 0</v>
      </c>
      <c r="U5" s="17" t="str">
        <f t="shared" si="1"/>
        <v>N = 122</v>
      </c>
      <c r="V5" s="17" t="str">
        <f t="shared" si="1"/>
        <v>N = 122</v>
      </c>
      <c r="W5" s="79"/>
      <c r="X5" s="80"/>
      <c r="Y5" s="79" t="s">
        <v>28</v>
      </c>
      <c r="Z5" s="81"/>
      <c r="AA5" s="82"/>
      <c r="AB5" s="83"/>
      <c r="AC5" s="17" t="str">
        <f>"N = " &amp;COUNTIF(AC$17:AC$574,"&lt;&gt;0")</f>
        <v>N = 122</v>
      </c>
      <c r="AD5" s="17" t="str">
        <f>"N = " &amp;COUNTIF(AD$17:AD$574,"&lt;&gt;0")</f>
        <v>N = 128</v>
      </c>
      <c r="AE5" s="17" t="str">
        <f>"N = " &amp;COUNTIF(AE$17:AE$574,"&lt;&gt;0")</f>
        <v>N = 128</v>
      </c>
      <c r="AF5" s="17" t="str">
        <f>"N = " &amp;COUNTIF(AF$17:AF$574,"&lt;&gt;0")</f>
        <v>N = 128</v>
      </c>
      <c r="AG5" s="84"/>
      <c r="AH5" s="17" t="str">
        <f>"N = " &amp;COUNTIF(AH$17:AH$574,"&lt;&gt;0")</f>
        <v>N = 301</v>
      </c>
      <c r="AI5" s="17" t="str">
        <f>"N = " &amp;COUNTIF(AI$17:AI$574,"&lt;&gt;0")</f>
        <v>N = 259</v>
      </c>
      <c r="AJ5" s="17" t="str">
        <f>"N = " &amp;COUNTIF(AJ$17:AJ$574,"&lt;&gt;0")</f>
        <v>N = 260</v>
      </c>
      <c r="AK5" s="17"/>
      <c r="AL5" s="17" t="str">
        <f>"N = " &amp;COUNTIF(AL$17:AL$574,"&lt;&gt;0")</f>
        <v>N = 260</v>
      </c>
      <c r="AM5" s="17" t="str">
        <f>"N = " &amp;COUNTIF(AM$17:AM$574,"&lt;&gt;0")</f>
        <v>N = 260</v>
      </c>
      <c r="AN5" s="11"/>
      <c r="AO5" s="85" t="str">
        <f>"Imposed = " &amp;COUNTIF($AO$17:$AO$574,"Impos")</f>
        <v>Imposed = 0</v>
      </c>
      <c r="AP5" s="11"/>
      <c r="AQ5" s="11"/>
      <c r="AR5" s="86" t="s">
        <v>29</v>
      </c>
      <c r="AS5" s="11"/>
      <c r="AX5" s="29" t="s">
        <v>6</v>
      </c>
      <c r="AY5" s="17"/>
      <c r="AZ5" s="17"/>
      <c r="BA5" s="17"/>
    </row>
    <row r="6" spans="1:62" ht="13.5" thickTop="1" x14ac:dyDescent="0.2">
      <c r="A6" s="8" t="s">
        <v>1307</v>
      </c>
      <c r="C6" s="87" t="s">
        <v>30</v>
      </c>
      <c r="D6" s="87"/>
      <c r="H6" s="30" t="s">
        <v>7</v>
      </c>
      <c r="I6" s="88" t="str">
        <f>"avg/EP = " &amp;TEXT(ROUND(I13/Q13,0),"#,###")</f>
        <v>avg/EP = 24,818</v>
      </c>
      <c r="J6" s="89"/>
      <c r="K6" s="90" t="s">
        <v>31</v>
      </c>
      <c r="L6" s="90" t="s">
        <v>32</v>
      </c>
      <c r="M6" s="91"/>
      <c r="N6" s="92" t="str">
        <f>"avg/EP = " &amp;TEXT(ROUND(N13/Q13,0),"#,###")</f>
        <v>avg/EP = 24,818</v>
      </c>
      <c r="O6" s="89"/>
      <c r="P6" s="93"/>
      <c r="Q6" s="94"/>
      <c r="R6" s="95"/>
      <c r="S6" s="96">
        <v>0.87</v>
      </c>
      <c r="T6" s="97"/>
      <c r="U6" s="98"/>
      <c r="V6" s="99"/>
      <c r="W6" s="100"/>
      <c r="X6" s="101"/>
      <c r="Y6" s="102"/>
      <c r="Z6" s="103">
        <f>$Z$3</f>
        <v>16510</v>
      </c>
      <c r="AA6" s="104"/>
      <c r="AB6" s="105"/>
      <c r="AC6" s="106"/>
      <c r="AD6" s="107" t="s">
        <v>33</v>
      </c>
      <c r="AE6" s="108" t="s">
        <v>34</v>
      </c>
      <c r="AF6" s="109" t="s">
        <v>35</v>
      </c>
      <c r="AG6" s="110" t="s">
        <v>36</v>
      </c>
      <c r="AH6" s="111" t="s">
        <v>37</v>
      </c>
      <c r="AI6" s="448" t="s">
        <v>38</v>
      </c>
      <c r="AJ6" s="112"/>
      <c r="AK6" s="113"/>
      <c r="AL6" s="114" t="s">
        <v>1651</v>
      </c>
      <c r="AM6" s="115"/>
      <c r="AN6" s="116"/>
      <c r="AO6" s="117" t="s">
        <v>39</v>
      </c>
      <c r="AP6" s="117"/>
      <c r="AQ6" s="118"/>
      <c r="AR6" s="119"/>
      <c r="AS6" s="119"/>
      <c r="AT6" s="120"/>
      <c r="AU6" s="120"/>
      <c r="AV6" s="120"/>
      <c r="AW6" s="121"/>
      <c r="AX6" s="29" t="s">
        <v>6</v>
      </c>
      <c r="AY6" s="122"/>
      <c r="AZ6" s="123"/>
      <c r="BA6" s="123"/>
      <c r="BB6" s="119"/>
      <c r="BC6" s="124"/>
      <c r="BD6" s="124"/>
      <c r="BE6" s="125"/>
      <c r="BF6" s="126"/>
      <c r="BG6" s="127"/>
      <c r="BH6" s="488"/>
      <c r="BI6" s="119"/>
    </row>
    <row r="7" spans="1:62" x14ac:dyDescent="0.2">
      <c r="A7" s="8" t="s">
        <v>1308</v>
      </c>
      <c r="C7" s="8" t="s">
        <v>1561</v>
      </c>
      <c r="H7" s="30" t="s">
        <v>7</v>
      </c>
      <c r="I7" s="128"/>
      <c r="J7" s="129"/>
      <c r="K7" s="130" t="s">
        <v>40</v>
      </c>
      <c r="L7" s="130" t="s">
        <v>41</v>
      </c>
      <c r="M7" s="131" t="s">
        <v>42</v>
      </c>
      <c r="N7" s="132"/>
      <c r="O7" s="129"/>
      <c r="P7" s="133" t="s">
        <v>43</v>
      </c>
      <c r="Q7" s="129"/>
      <c r="R7" s="134" t="str">
        <f>$I$11</f>
        <v>FY2024</v>
      </c>
      <c r="S7" s="135" t="s">
        <v>44</v>
      </c>
      <c r="T7" s="136"/>
      <c r="U7" s="137"/>
      <c r="V7" s="138"/>
      <c r="W7" s="139" t="str">
        <f>V8</f>
        <v>FY2024</v>
      </c>
      <c r="X7" s="140"/>
      <c r="Y7" s="141" t="s">
        <v>45</v>
      </c>
      <c r="Z7" s="142">
        <v>1.21</v>
      </c>
      <c r="AA7" s="143"/>
      <c r="AB7" s="144" t="s">
        <v>46</v>
      </c>
      <c r="AC7" s="145"/>
      <c r="AD7" s="146" t="s">
        <v>46</v>
      </c>
      <c r="AE7" s="146" t="str">
        <f>$I$11</f>
        <v>FY2024</v>
      </c>
      <c r="AF7" s="147" t="str">
        <f>$I$11</f>
        <v>FY2024</v>
      </c>
      <c r="AG7" s="148" t="str">
        <f>$I$11</f>
        <v>FY2024</v>
      </c>
      <c r="AH7" s="129" t="str">
        <f>$I$11</f>
        <v>FY2024</v>
      </c>
      <c r="AI7" s="449" t="str">
        <f>$I$11</f>
        <v>FY2024</v>
      </c>
      <c r="AJ7" s="149" t="s">
        <v>43</v>
      </c>
      <c r="AK7" s="150" t="str">
        <f>$I$11</f>
        <v>FY2024</v>
      </c>
      <c r="AL7" s="151" t="str">
        <f>$I$11</f>
        <v>FY2024</v>
      </c>
      <c r="AM7" s="151" t="str">
        <f>$I$11</f>
        <v>FY2024</v>
      </c>
      <c r="AN7" s="152" t="str">
        <f>$I$11</f>
        <v>FY2024</v>
      </c>
      <c r="AO7" s="153"/>
      <c r="AP7" s="154" t="s">
        <v>47</v>
      </c>
      <c r="AQ7" s="153" t="s">
        <v>47</v>
      </c>
      <c r="AR7" s="133"/>
      <c r="AS7" s="133"/>
      <c r="AT7" s="155" t="str">
        <f>$I$11</f>
        <v>FY2024</v>
      </c>
      <c r="AU7" s="155" t="str">
        <f>$I$11</f>
        <v>FY2024</v>
      </c>
      <c r="AV7" s="155" t="str">
        <f>$I$11</f>
        <v>FY2024</v>
      </c>
      <c r="AW7" s="155" t="str">
        <f>$I$11</f>
        <v>FY2024</v>
      </c>
      <c r="AX7" s="29" t="s">
        <v>6</v>
      </c>
      <c r="AY7" s="156"/>
      <c r="AZ7" s="157" t="s">
        <v>47</v>
      </c>
      <c r="BA7" s="157" t="s">
        <v>47</v>
      </c>
      <c r="BB7" s="133" t="s">
        <v>48</v>
      </c>
      <c r="BC7" s="133" t="s">
        <v>49</v>
      </c>
      <c r="BD7" s="133" t="s">
        <v>49</v>
      </c>
      <c r="BE7" s="158" t="s">
        <v>49</v>
      </c>
      <c r="BF7" s="159" t="s">
        <v>49</v>
      </c>
      <c r="BG7" s="160"/>
      <c r="BH7" s="489"/>
      <c r="BI7" s="133"/>
    </row>
    <row r="8" spans="1:62" x14ac:dyDescent="0.2">
      <c r="C8" s="11" t="s">
        <v>1309</v>
      </c>
      <c r="D8" s="11"/>
      <c r="E8" s="11" t="s">
        <v>1310</v>
      </c>
      <c r="F8" s="11" t="s">
        <v>1311</v>
      </c>
      <c r="H8" s="30" t="s">
        <v>7</v>
      </c>
      <c r="I8" s="161" t="s">
        <v>50</v>
      </c>
      <c r="J8" s="162" t="s">
        <v>51</v>
      </c>
      <c r="K8" s="130" t="s">
        <v>52</v>
      </c>
      <c r="L8" s="130" t="s">
        <v>53</v>
      </c>
      <c r="M8" s="131" t="s">
        <v>54</v>
      </c>
      <c r="N8" s="132" t="s">
        <v>55</v>
      </c>
      <c r="O8" s="129" t="s">
        <v>55</v>
      </c>
      <c r="P8" s="133" t="s">
        <v>46</v>
      </c>
      <c r="Q8" s="129"/>
      <c r="R8" s="163" t="s">
        <v>56</v>
      </c>
      <c r="S8" s="164">
        <v>12501</v>
      </c>
      <c r="T8" s="136" t="s">
        <v>57</v>
      </c>
      <c r="U8" s="165" t="str">
        <f>$I$11</f>
        <v>FY2024</v>
      </c>
      <c r="V8" s="166" t="str">
        <f>$I$11</f>
        <v>FY2024</v>
      </c>
      <c r="W8" s="167"/>
      <c r="X8" s="140" t="s">
        <v>58</v>
      </c>
      <c r="Y8" s="141" t="s">
        <v>59</v>
      </c>
      <c r="Z8" s="168" t="s">
        <v>60</v>
      </c>
      <c r="AA8" s="143" t="s">
        <v>61</v>
      </c>
      <c r="AB8" s="144" t="s">
        <v>62</v>
      </c>
      <c r="AC8" s="145" t="s">
        <v>63</v>
      </c>
      <c r="AD8" s="146" t="s">
        <v>64</v>
      </c>
      <c r="AE8" s="169" t="s">
        <v>65</v>
      </c>
      <c r="AF8" s="170" t="s">
        <v>66</v>
      </c>
      <c r="AG8" s="171" t="s">
        <v>67</v>
      </c>
      <c r="AH8" s="133" t="s">
        <v>68</v>
      </c>
      <c r="AI8" s="450" t="s">
        <v>69</v>
      </c>
      <c r="AJ8" s="149" t="s">
        <v>70</v>
      </c>
      <c r="AK8" s="149" t="s">
        <v>68</v>
      </c>
      <c r="AL8" s="172" t="s">
        <v>71</v>
      </c>
      <c r="AM8" s="172" t="s">
        <v>72</v>
      </c>
      <c r="AN8" s="153" t="s">
        <v>73</v>
      </c>
      <c r="AO8" s="153" t="s">
        <v>74</v>
      </c>
      <c r="AP8" s="173" t="str">
        <f>$I$11</f>
        <v>FY2024</v>
      </c>
      <c r="AQ8" s="152" t="str">
        <f>$I$11</f>
        <v>FY2024</v>
      </c>
      <c r="AR8" s="133"/>
      <c r="AS8" s="133"/>
      <c r="AT8" s="158" t="s">
        <v>1198</v>
      </c>
      <c r="AU8" s="158"/>
      <c r="AV8" s="158" t="s">
        <v>1199</v>
      </c>
      <c r="AW8" s="158"/>
      <c r="AX8" s="29" t="s">
        <v>6</v>
      </c>
      <c r="AY8" s="174" t="s">
        <v>65</v>
      </c>
      <c r="AZ8" s="157" t="s">
        <v>75</v>
      </c>
      <c r="BA8" s="157" t="s">
        <v>75</v>
      </c>
      <c r="BB8" s="133" t="s">
        <v>49</v>
      </c>
      <c r="BC8" s="133" t="s">
        <v>76</v>
      </c>
      <c r="BD8" s="133" t="s">
        <v>76</v>
      </c>
      <c r="BE8" s="158" t="s">
        <v>76</v>
      </c>
      <c r="BF8" s="159" t="s">
        <v>76</v>
      </c>
      <c r="BG8" s="160" t="s">
        <v>77</v>
      </c>
      <c r="BH8" s="489" t="s">
        <v>1563</v>
      </c>
      <c r="BI8" s="133"/>
    </row>
    <row r="9" spans="1:62" ht="12.75" customHeight="1" x14ac:dyDescent="0.2">
      <c r="A9" s="8" t="s">
        <v>1312</v>
      </c>
      <c r="C9" s="8" t="s">
        <v>1313</v>
      </c>
      <c r="E9" s="451">
        <v>44987</v>
      </c>
      <c r="F9" s="452">
        <v>44987</v>
      </c>
      <c r="H9" s="30" t="s">
        <v>7</v>
      </c>
      <c r="I9" s="175" t="s">
        <v>78</v>
      </c>
      <c r="J9" s="176" t="s">
        <v>79</v>
      </c>
      <c r="K9" s="177" t="s">
        <v>80</v>
      </c>
      <c r="L9" s="177" t="s">
        <v>80</v>
      </c>
      <c r="M9" s="178" t="s">
        <v>81</v>
      </c>
      <c r="N9" s="179" t="s">
        <v>78</v>
      </c>
      <c r="O9" s="176" t="s">
        <v>79</v>
      </c>
      <c r="P9" s="129" t="s">
        <v>62</v>
      </c>
      <c r="Q9" s="129" t="s">
        <v>82</v>
      </c>
      <c r="R9" s="163" t="s">
        <v>83</v>
      </c>
      <c r="S9" s="135" t="s">
        <v>84</v>
      </c>
      <c r="T9" s="136" t="s">
        <v>85</v>
      </c>
      <c r="U9" s="165" t="s">
        <v>46</v>
      </c>
      <c r="V9" s="138" t="s">
        <v>86</v>
      </c>
      <c r="W9" s="149" t="s">
        <v>50</v>
      </c>
      <c r="X9" s="140" t="s">
        <v>87</v>
      </c>
      <c r="Y9" s="141" t="s">
        <v>58</v>
      </c>
      <c r="Z9" s="168" t="s">
        <v>88</v>
      </c>
      <c r="AA9" s="143" t="s">
        <v>60</v>
      </c>
      <c r="AB9" s="144" t="s">
        <v>89</v>
      </c>
      <c r="AC9" s="145" t="s">
        <v>88</v>
      </c>
      <c r="AD9" s="169" t="s">
        <v>0</v>
      </c>
      <c r="AE9" s="169" t="s">
        <v>90</v>
      </c>
      <c r="AF9" s="170" t="s">
        <v>91</v>
      </c>
      <c r="AG9" s="171" t="s">
        <v>82</v>
      </c>
      <c r="AH9" s="133" t="s">
        <v>65</v>
      </c>
      <c r="AI9" s="450" t="s">
        <v>65</v>
      </c>
      <c r="AJ9" s="149" t="s">
        <v>92</v>
      </c>
      <c r="AK9" s="149" t="s">
        <v>75</v>
      </c>
      <c r="AL9" s="172" t="s">
        <v>93</v>
      </c>
      <c r="AM9" s="172" t="s">
        <v>93</v>
      </c>
      <c r="AN9" s="153" t="s">
        <v>94</v>
      </c>
      <c r="AO9" s="153" t="s">
        <v>95</v>
      </c>
      <c r="AP9" s="154" t="s">
        <v>75</v>
      </c>
      <c r="AQ9" s="153" t="s">
        <v>75</v>
      </c>
      <c r="AR9" s="133" t="s">
        <v>71</v>
      </c>
      <c r="AS9" s="133" t="s">
        <v>72</v>
      </c>
      <c r="AT9" s="158" t="s">
        <v>94</v>
      </c>
      <c r="AU9" s="158" t="s">
        <v>70</v>
      </c>
      <c r="AV9" s="158" t="s">
        <v>94</v>
      </c>
      <c r="AW9" s="158" t="s">
        <v>1199</v>
      </c>
      <c r="AX9" s="29" t="s">
        <v>6</v>
      </c>
      <c r="AY9" s="174" t="s">
        <v>96</v>
      </c>
      <c r="AZ9" s="157" t="s">
        <v>90</v>
      </c>
      <c r="BA9" s="157" t="s">
        <v>72</v>
      </c>
      <c r="BB9" s="133" t="s">
        <v>97</v>
      </c>
      <c r="BC9" s="133" t="s">
        <v>97</v>
      </c>
      <c r="BD9" s="133" t="s">
        <v>98</v>
      </c>
      <c r="BE9" s="158"/>
      <c r="BF9" s="180" t="s">
        <v>91</v>
      </c>
      <c r="BG9" s="160" t="s">
        <v>99</v>
      </c>
      <c r="BH9" s="489" t="s">
        <v>4</v>
      </c>
      <c r="BI9" s="133"/>
    </row>
    <row r="10" spans="1:62" ht="12.75" customHeight="1" x14ac:dyDescent="0.2">
      <c r="A10" s="8" t="s">
        <v>1314</v>
      </c>
      <c r="C10" s="8" t="s">
        <v>1564</v>
      </c>
      <c r="E10" s="451">
        <v>45203</v>
      </c>
      <c r="F10" s="452">
        <v>45203</v>
      </c>
      <c r="H10" s="30" t="s">
        <v>7</v>
      </c>
      <c r="I10" s="175"/>
      <c r="J10" s="176"/>
      <c r="K10" s="177" t="s">
        <v>100</v>
      </c>
      <c r="L10" s="177" t="s">
        <v>100</v>
      </c>
      <c r="M10" s="178" t="s">
        <v>101</v>
      </c>
      <c r="N10" s="179" t="s">
        <v>102</v>
      </c>
      <c r="O10" s="176"/>
      <c r="P10" s="129" t="s">
        <v>103</v>
      </c>
      <c r="Q10" s="181"/>
      <c r="R10" s="163" t="s">
        <v>104</v>
      </c>
      <c r="S10" s="135" t="s">
        <v>105</v>
      </c>
      <c r="T10" s="136" t="s">
        <v>106</v>
      </c>
      <c r="U10" s="137" t="s">
        <v>62</v>
      </c>
      <c r="V10" s="138" t="s">
        <v>88</v>
      </c>
      <c r="W10" s="182" t="s">
        <v>107</v>
      </c>
      <c r="X10" s="140" t="s">
        <v>82</v>
      </c>
      <c r="Y10" s="141" t="s">
        <v>88</v>
      </c>
      <c r="Z10" s="168" t="s">
        <v>108</v>
      </c>
      <c r="AA10" s="143" t="s">
        <v>108</v>
      </c>
      <c r="AB10" s="144" t="s">
        <v>109</v>
      </c>
      <c r="AC10" s="183" t="s">
        <v>110</v>
      </c>
      <c r="AD10" s="169" t="s">
        <v>62</v>
      </c>
      <c r="AE10" s="169" t="s">
        <v>111</v>
      </c>
      <c r="AF10" s="170" t="s">
        <v>112</v>
      </c>
      <c r="AG10" s="171" t="s">
        <v>113</v>
      </c>
      <c r="AH10" s="133" t="s">
        <v>90</v>
      </c>
      <c r="AI10" s="450" t="s">
        <v>90</v>
      </c>
      <c r="AJ10" s="149" t="s">
        <v>114</v>
      </c>
      <c r="AK10" s="149" t="s">
        <v>90</v>
      </c>
      <c r="AL10" s="172" t="s">
        <v>115</v>
      </c>
      <c r="AM10" s="172" t="s">
        <v>115</v>
      </c>
      <c r="AN10" s="153" t="s">
        <v>47</v>
      </c>
      <c r="AO10" s="157" t="s">
        <v>116</v>
      </c>
      <c r="AP10" s="154" t="s">
        <v>90</v>
      </c>
      <c r="AQ10" s="153" t="s">
        <v>117</v>
      </c>
      <c r="AR10" s="133" t="s">
        <v>118</v>
      </c>
      <c r="AS10" s="133" t="s">
        <v>118</v>
      </c>
      <c r="AT10" s="490">
        <v>44442</v>
      </c>
      <c r="AU10" s="158" t="s">
        <v>1200</v>
      </c>
      <c r="AV10" s="490">
        <v>44442</v>
      </c>
      <c r="AW10" s="158" t="s">
        <v>1200</v>
      </c>
      <c r="AX10" s="29" t="s">
        <v>6</v>
      </c>
      <c r="AY10" s="174" t="s">
        <v>119</v>
      </c>
      <c r="AZ10" s="157" t="s">
        <v>120</v>
      </c>
      <c r="BA10" s="157" t="s">
        <v>119</v>
      </c>
      <c r="BB10" s="133"/>
      <c r="BC10" s="184">
        <v>0.02</v>
      </c>
      <c r="BD10" s="133"/>
      <c r="BE10" s="158" t="s">
        <v>121</v>
      </c>
      <c r="BF10" s="180" t="s">
        <v>122</v>
      </c>
      <c r="BG10" s="185"/>
      <c r="BH10" s="489" t="s">
        <v>91</v>
      </c>
      <c r="BI10" s="133"/>
    </row>
    <row r="11" spans="1:62" x14ac:dyDescent="0.2">
      <c r="A11" s="8" t="s">
        <v>1315</v>
      </c>
      <c r="C11" s="8" t="s">
        <v>1564</v>
      </c>
      <c r="E11" s="451">
        <v>45225</v>
      </c>
      <c r="F11" s="452">
        <v>45225</v>
      </c>
      <c r="H11" s="30" t="s">
        <v>7</v>
      </c>
      <c r="I11" s="132" t="s">
        <v>1562</v>
      </c>
      <c r="J11" s="186" t="str">
        <f>$I$11</f>
        <v>FY2024</v>
      </c>
      <c r="K11" s="177" t="s">
        <v>123</v>
      </c>
      <c r="L11" s="177" t="s">
        <v>123</v>
      </c>
      <c r="M11" s="187" t="s">
        <v>124</v>
      </c>
      <c r="N11" s="134" t="str">
        <f>$I$11</f>
        <v>FY2024</v>
      </c>
      <c r="O11" s="134" t="str">
        <f>$I$11</f>
        <v>FY2024</v>
      </c>
      <c r="P11" s="134" t="str">
        <f>$I$11</f>
        <v>FY2024</v>
      </c>
      <c r="Q11" s="134" t="str">
        <f>$I$11</f>
        <v>FY2024</v>
      </c>
      <c r="R11" s="163" t="s">
        <v>125</v>
      </c>
      <c r="S11" s="164">
        <v>10876</v>
      </c>
      <c r="T11" s="135"/>
      <c r="U11" s="137"/>
      <c r="V11" s="138"/>
      <c r="W11" s="149" t="s">
        <v>58</v>
      </c>
      <c r="X11" s="140"/>
      <c r="Y11" s="141"/>
      <c r="Z11" s="168" t="s">
        <v>126</v>
      </c>
      <c r="AA11" s="143" t="s">
        <v>126</v>
      </c>
      <c r="AB11" s="144" t="s">
        <v>62</v>
      </c>
      <c r="AC11" s="145" t="s">
        <v>62</v>
      </c>
      <c r="AD11" s="169" t="s">
        <v>127</v>
      </c>
      <c r="AE11" s="188" t="s">
        <v>128</v>
      </c>
      <c r="AF11" s="189"/>
      <c r="AG11" s="171"/>
      <c r="AH11" s="133" t="s">
        <v>111</v>
      </c>
      <c r="AI11" s="450" t="s">
        <v>111</v>
      </c>
      <c r="AJ11" s="150" t="str">
        <f>$I$11</f>
        <v>FY2024</v>
      </c>
      <c r="AK11" s="149" t="s">
        <v>111</v>
      </c>
      <c r="AL11" s="172" t="s">
        <v>129</v>
      </c>
      <c r="AM11" s="172" t="s">
        <v>129</v>
      </c>
      <c r="AN11" s="153"/>
      <c r="AO11" s="157" t="s">
        <v>130</v>
      </c>
      <c r="AP11" s="154" t="s">
        <v>111</v>
      </c>
      <c r="AQ11" s="153" t="s">
        <v>111</v>
      </c>
      <c r="AR11" s="133"/>
      <c r="AS11" s="133"/>
      <c r="AT11" s="158" t="s">
        <v>111</v>
      </c>
      <c r="AU11" s="158"/>
      <c r="AV11" s="158" t="s">
        <v>111</v>
      </c>
      <c r="AW11" s="153"/>
      <c r="AX11" s="29" t="s">
        <v>6</v>
      </c>
      <c r="AY11" s="174"/>
      <c r="AZ11" s="190"/>
      <c r="BA11" s="190"/>
      <c r="BB11" s="191">
        <f>COUNTIF(BB$17:BB$574,"&gt;0")</f>
        <v>128</v>
      </c>
      <c r="BC11" s="174" t="s">
        <v>131</v>
      </c>
      <c r="BD11" s="133"/>
      <c r="BE11" s="158" t="s">
        <v>132</v>
      </c>
      <c r="BF11" s="159" t="s">
        <v>121</v>
      </c>
      <c r="BG11" s="185"/>
      <c r="BH11" s="491" t="s">
        <v>1565</v>
      </c>
      <c r="BI11" s="191"/>
    </row>
    <row r="12" spans="1:62" ht="13.5" thickBot="1" x14ac:dyDescent="0.25">
      <c r="H12" s="9"/>
      <c r="I12" s="192">
        <f>COUNTIF(I17:I574,"&gt;0")</f>
        <v>122</v>
      </c>
      <c r="J12" s="192">
        <f>COUNTIF(J17:J574,"&gt;0")</f>
        <v>119</v>
      </c>
      <c r="K12" s="193" t="s">
        <v>133</v>
      </c>
      <c r="L12" s="193" t="s">
        <v>133</v>
      </c>
      <c r="M12" s="194"/>
      <c r="N12" s="192">
        <f>COUNTIF(N17:N574,"&gt;0")</f>
        <v>122</v>
      </c>
      <c r="O12" s="192">
        <f>COUNTIF(O17:O574,"&gt;0")</f>
        <v>119</v>
      </c>
      <c r="P12" s="192">
        <f>COUNTIF(P17:P574,"&gt;0")</f>
        <v>122</v>
      </c>
      <c r="Q12" s="192">
        <f>COUNTIF(Q17:Q574,"&gt;0")</f>
        <v>122</v>
      </c>
      <c r="R12" s="195">
        <v>43817.896550925929</v>
      </c>
      <c r="S12" s="196" t="s">
        <v>134</v>
      </c>
      <c r="T12" s="197" t="str">
        <f>"Count = " &amp;COUNTIF(T$17:T$574,"&gt;0")</f>
        <v>Count = 0</v>
      </c>
      <c r="U12" s="198"/>
      <c r="V12" s="199"/>
      <c r="W12" s="200"/>
      <c r="X12" s="201"/>
      <c r="Y12" s="202"/>
      <c r="Z12" s="203">
        <f>ROUND(Z6*Z7,0)</f>
        <v>19977</v>
      </c>
      <c r="AA12" s="204" t="str">
        <f>"Count = " &amp;COUNTIF(AA$17:AA$574,"&gt;0")</f>
        <v>Count = 59</v>
      </c>
      <c r="AB12" s="205"/>
      <c r="AC12" s="206"/>
      <c r="AD12" s="207">
        <v>15443</v>
      </c>
      <c r="AE12" s="208">
        <v>1</v>
      </c>
      <c r="AF12" s="209"/>
      <c r="AG12" s="210"/>
      <c r="AH12" s="211" t="s">
        <v>135</v>
      </c>
      <c r="AI12" s="212" t="s">
        <v>136</v>
      </c>
      <c r="AJ12" s="213"/>
      <c r="AK12" s="213"/>
      <c r="AL12" s="214" t="s">
        <v>137</v>
      </c>
      <c r="AM12" s="214" t="s">
        <v>137</v>
      </c>
      <c r="AN12" s="215" t="str">
        <f>"Count = " &amp;COUNTIF(AN$17:AN$574,"&gt;0")</f>
        <v>Count = 259</v>
      </c>
      <c r="AO12" s="215"/>
      <c r="AP12" s="216" t="str">
        <f>"Count = " &amp;COUNTIF(AP$17:AP$337,"&gt;0")</f>
        <v>Count = 154</v>
      </c>
      <c r="AQ12" s="217" t="str">
        <f>"Count = " &amp;COUNTIF(AQ$17:AQ$337,"&gt;0")</f>
        <v>Count = 154</v>
      </c>
      <c r="AR12" s="218" t="str">
        <f>"NA = " &amp;COUNTIF(AP$17:AP$337,"=NA")</f>
        <v>NA = 0</v>
      </c>
      <c r="AS12" s="218" t="str">
        <f>"NA = " &amp;COUNTIF(AQ$17:AQ$337,"=NA")</f>
        <v>NA = 0</v>
      </c>
      <c r="AT12" s="219"/>
      <c r="AU12" s="219"/>
      <c r="AV12" s="401"/>
      <c r="AW12" s="220"/>
      <c r="AX12" s="29" t="s">
        <v>6</v>
      </c>
      <c r="AY12" s="221" t="str">
        <f>"Count = " &amp;COUNTIF(AY$17:AY$574,"&gt;0")</f>
        <v>Count = 259</v>
      </c>
      <c r="AZ12" s="222" t="str">
        <f>"Count = " &amp;COUNTIF(AZ$17:AZ$574,"&gt;0")</f>
        <v>Count = 259</v>
      </c>
      <c r="BA12" s="222" t="str">
        <f>"Count = " &amp;COUNTIF(BA$17:BA$574,"&gt;0")</f>
        <v>Count = 259</v>
      </c>
      <c r="BB12" s="191" t="str">
        <f>"100% = " &amp;COUNTIF(BB$17:BB$574,"=1")</f>
        <v>100% = 17</v>
      </c>
      <c r="BC12" s="223" t="str">
        <f>COUNTIF(BC$17:BC$574,"="&amp;$BC$10) &amp;" at " &amp;TEXT($BC$10,"0.00%")</f>
        <v>17 at 2.00%</v>
      </c>
      <c r="BD12" s="224"/>
      <c r="BE12" s="225" t="s">
        <v>1277</v>
      </c>
      <c r="BF12" s="226" t="s">
        <v>132</v>
      </c>
      <c r="BG12" s="227"/>
      <c r="BH12" s="191"/>
      <c r="BI12" s="191"/>
    </row>
    <row r="13" spans="1:62" ht="13.5" thickTop="1" x14ac:dyDescent="0.2">
      <c r="A13" s="228" t="s">
        <v>138</v>
      </c>
      <c r="B13" s="229" t="s">
        <v>139</v>
      </c>
      <c r="C13" s="229" t="s">
        <v>140</v>
      </c>
      <c r="D13" s="229"/>
      <c r="E13" s="230" t="s">
        <v>141</v>
      </c>
      <c r="F13" s="231" t="s">
        <v>142</v>
      </c>
      <c r="G13" s="232" t="s">
        <v>143</v>
      </c>
      <c r="H13" s="233">
        <f t="shared" ref="H13:Y13" si="2">H575</f>
        <v>0</v>
      </c>
      <c r="I13" s="234">
        <f t="shared" si="2"/>
        <v>2095027162</v>
      </c>
      <c r="J13" s="234">
        <f t="shared" si="2"/>
        <v>385329681</v>
      </c>
      <c r="K13" s="234">
        <f t="shared" si="2"/>
        <v>0</v>
      </c>
      <c r="L13" s="234">
        <f t="shared" si="2"/>
        <v>0</v>
      </c>
      <c r="M13" s="234">
        <f t="shared" si="2"/>
        <v>0</v>
      </c>
      <c r="N13" s="235">
        <f t="shared" si="2"/>
        <v>2095027162</v>
      </c>
      <c r="O13" s="235">
        <f t="shared" si="2"/>
        <v>385329681</v>
      </c>
      <c r="P13" s="236">
        <f t="shared" si="2"/>
        <v>1709697481</v>
      </c>
      <c r="Q13" s="237">
        <f t="shared" si="2"/>
        <v>84414.789999999979</v>
      </c>
      <c r="R13" s="238">
        <f t="shared" si="2"/>
        <v>2227.0199999999995</v>
      </c>
      <c r="S13" s="236">
        <f t="shared" si="2"/>
        <v>24221068</v>
      </c>
      <c r="T13" s="239">
        <f t="shared" si="2"/>
        <v>0</v>
      </c>
      <c r="U13" s="240">
        <f t="shared" si="2"/>
        <v>1709697481</v>
      </c>
      <c r="V13" s="241">
        <f t="shared" si="2"/>
        <v>20253.53</v>
      </c>
      <c r="W13" s="242">
        <f t="shared" si="2"/>
        <v>23519649</v>
      </c>
      <c r="X13" s="243">
        <f t="shared" si="2"/>
        <v>278.62</v>
      </c>
      <c r="Y13" s="244">
        <f t="shared" si="2"/>
        <v>19974.91</v>
      </c>
      <c r="Z13" s="245" t="str">
        <f>"Count = " &amp;COUNTIF(Z$17:Z$574,"&gt;0")</f>
        <v>Count = 59</v>
      </c>
      <c r="AA13" s="246">
        <f t="shared" ref="AA13:AJ13" si="3">AA575</f>
        <v>61230834</v>
      </c>
      <c r="AB13" s="247">
        <f t="shared" si="3"/>
        <v>1770928315</v>
      </c>
      <c r="AC13" s="248">
        <f t="shared" si="3"/>
        <v>20253.53</v>
      </c>
      <c r="AD13" s="249">
        <f t="shared" si="3"/>
        <v>1.3115000000000001</v>
      </c>
      <c r="AE13" s="250">
        <f t="shared" si="3"/>
        <v>1.3115000000000001</v>
      </c>
      <c r="AF13" s="251">
        <f t="shared" si="3"/>
        <v>1.3115000000000001</v>
      </c>
      <c r="AG13" s="252">
        <f t="shared" si="3"/>
        <v>0</v>
      </c>
      <c r="AH13" s="250">
        <f t="shared" si="3"/>
        <v>0</v>
      </c>
      <c r="AI13" s="250">
        <f t="shared" si="3"/>
        <v>0</v>
      </c>
      <c r="AJ13" s="253">
        <f t="shared" si="3"/>
        <v>0</v>
      </c>
      <c r="AK13" s="254"/>
      <c r="AL13" s="255">
        <f>AL575</f>
        <v>0</v>
      </c>
      <c r="AM13" s="255">
        <f>AM575</f>
        <v>0</v>
      </c>
      <c r="AN13" s="254"/>
      <c r="AO13" s="254"/>
      <c r="AP13" s="256">
        <f t="shared" ref="AP13:BI13" si="4">AP575</f>
        <v>0</v>
      </c>
      <c r="AQ13" s="256">
        <f t="shared" si="4"/>
        <v>0</v>
      </c>
      <c r="AR13" s="236">
        <f t="shared" si="4"/>
        <v>2</v>
      </c>
      <c r="AS13" s="236">
        <f t="shared" si="4"/>
        <v>2</v>
      </c>
      <c r="AT13" s="236">
        <f t="shared" si="4"/>
        <v>258</v>
      </c>
      <c r="AU13" s="236">
        <f t="shared" si="4"/>
        <v>0</v>
      </c>
      <c r="AV13" s="236">
        <f t="shared" si="4"/>
        <v>258</v>
      </c>
      <c r="AW13" s="236">
        <f t="shared" si="4"/>
        <v>2</v>
      </c>
      <c r="AX13" s="236">
        <f t="shared" si="4"/>
        <v>183</v>
      </c>
      <c r="AY13" s="256">
        <f t="shared" si="4"/>
        <v>0</v>
      </c>
      <c r="AZ13" s="256">
        <f t="shared" si="4"/>
        <v>0</v>
      </c>
      <c r="BA13" s="256">
        <f t="shared" si="4"/>
        <v>0</v>
      </c>
      <c r="BB13" s="236">
        <f t="shared" si="4"/>
        <v>1.1549</v>
      </c>
      <c r="BC13" s="257">
        <f t="shared" si="4"/>
        <v>2.3099999999999999E-2</v>
      </c>
      <c r="BD13" s="257">
        <f t="shared" si="4"/>
        <v>0</v>
      </c>
      <c r="BE13" s="235">
        <f t="shared" si="4"/>
        <v>253</v>
      </c>
      <c r="BF13" s="235">
        <f t="shared" si="4"/>
        <v>253</v>
      </c>
      <c r="BG13" s="235">
        <f t="shared" si="4"/>
        <v>81</v>
      </c>
      <c r="BH13" s="235">
        <f t="shared" si="4"/>
        <v>239</v>
      </c>
      <c r="BI13" s="235">
        <f t="shared" si="4"/>
        <v>251</v>
      </c>
      <c r="BJ13" s="453"/>
    </row>
    <row r="14" spans="1:62" x14ac:dyDescent="0.2">
      <c r="A14" s="258">
        <v>1</v>
      </c>
      <c r="B14" s="258">
        <f t="shared" ref="B14:BE14" si="5">A14+1</f>
        <v>2</v>
      </c>
      <c r="C14" s="258">
        <f t="shared" si="5"/>
        <v>3</v>
      </c>
      <c r="D14" s="258">
        <f t="shared" si="5"/>
        <v>4</v>
      </c>
      <c r="E14" s="258">
        <f t="shared" si="5"/>
        <v>5</v>
      </c>
      <c r="F14" s="258">
        <f t="shared" si="5"/>
        <v>6</v>
      </c>
      <c r="G14" s="258">
        <f t="shared" si="5"/>
        <v>7</v>
      </c>
      <c r="H14" s="258">
        <f t="shared" si="5"/>
        <v>8</v>
      </c>
      <c r="I14" s="258">
        <f t="shared" si="5"/>
        <v>9</v>
      </c>
      <c r="J14" s="258">
        <f t="shared" si="5"/>
        <v>10</v>
      </c>
      <c r="K14" s="258">
        <f t="shared" si="5"/>
        <v>11</v>
      </c>
      <c r="L14" s="258">
        <f t="shared" si="5"/>
        <v>12</v>
      </c>
      <c r="M14" s="258">
        <f t="shared" si="5"/>
        <v>13</v>
      </c>
      <c r="N14" s="258">
        <f t="shared" si="5"/>
        <v>14</v>
      </c>
      <c r="O14" s="258">
        <f t="shared" si="5"/>
        <v>15</v>
      </c>
      <c r="P14" s="258">
        <f t="shared" si="5"/>
        <v>16</v>
      </c>
      <c r="Q14" s="258">
        <f t="shared" si="5"/>
        <v>17</v>
      </c>
      <c r="R14" s="258">
        <f t="shared" si="5"/>
        <v>18</v>
      </c>
      <c r="S14" s="258">
        <f t="shared" si="5"/>
        <v>19</v>
      </c>
      <c r="T14" s="258">
        <f t="shared" si="5"/>
        <v>20</v>
      </c>
      <c r="U14" s="259">
        <f t="shared" si="5"/>
        <v>21</v>
      </c>
      <c r="V14" s="260">
        <f t="shared" si="5"/>
        <v>22</v>
      </c>
      <c r="W14" s="258">
        <f t="shared" si="5"/>
        <v>23</v>
      </c>
      <c r="X14" s="258">
        <f t="shared" si="5"/>
        <v>24</v>
      </c>
      <c r="Y14" s="258">
        <f t="shared" si="5"/>
        <v>25</v>
      </c>
      <c r="Z14" s="258">
        <f t="shared" si="5"/>
        <v>26</v>
      </c>
      <c r="AA14" s="258">
        <f t="shared" si="5"/>
        <v>27</v>
      </c>
      <c r="AB14" s="261">
        <f t="shared" si="5"/>
        <v>28</v>
      </c>
      <c r="AC14" s="258">
        <f t="shared" si="5"/>
        <v>29</v>
      </c>
      <c r="AD14" s="258">
        <f t="shared" si="5"/>
        <v>30</v>
      </c>
      <c r="AE14" s="258">
        <f t="shared" si="5"/>
        <v>31</v>
      </c>
      <c r="AF14" s="262">
        <f t="shared" si="5"/>
        <v>32</v>
      </c>
      <c r="AG14" s="263">
        <f t="shared" si="5"/>
        <v>33</v>
      </c>
      <c r="AH14" s="258">
        <f t="shared" si="5"/>
        <v>34</v>
      </c>
      <c r="AI14" s="258">
        <f t="shared" si="5"/>
        <v>35</v>
      </c>
      <c r="AJ14" s="258">
        <f t="shared" si="5"/>
        <v>36</v>
      </c>
      <c r="AK14" s="258">
        <f t="shared" si="5"/>
        <v>37</v>
      </c>
      <c r="AL14" s="258">
        <f t="shared" si="5"/>
        <v>38</v>
      </c>
      <c r="AM14" s="258">
        <f t="shared" si="5"/>
        <v>39</v>
      </c>
      <c r="AN14" s="258">
        <f t="shared" si="5"/>
        <v>40</v>
      </c>
      <c r="AO14" s="258">
        <f t="shared" si="5"/>
        <v>41</v>
      </c>
      <c r="AP14" s="258">
        <f t="shared" si="5"/>
        <v>42</v>
      </c>
      <c r="AQ14" s="258">
        <f t="shared" si="5"/>
        <v>43</v>
      </c>
      <c r="AR14" s="258">
        <f t="shared" si="5"/>
        <v>44</v>
      </c>
      <c r="AS14" s="258">
        <f t="shared" si="5"/>
        <v>45</v>
      </c>
      <c r="AT14" s="258">
        <f t="shared" si="5"/>
        <v>46</v>
      </c>
      <c r="AU14" s="258">
        <f t="shared" si="5"/>
        <v>47</v>
      </c>
      <c r="AV14" s="258">
        <f t="shared" si="5"/>
        <v>48</v>
      </c>
      <c r="AW14" s="258">
        <f t="shared" si="5"/>
        <v>49</v>
      </c>
      <c r="AX14" s="258">
        <f t="shared" si="5"/>
        <v>50</v>
      </c>
      <c r="AY14" s="258">
        <f t="shared" si="5"/>
        <v>51</v>
      </c>
      <c r="AZ14" s="258">
        <f t="shared" si="5"/>
        <v>52</v>
      </c>
      <c r="BA14" s="258">
        <f t="shared" si="5"/>
        <v>53</v>
      </c>
      <c r="BB14" s="258">
        <f t="shared" si="5"/>
        <v>54</v>
      </c>
      <c r="BC14" s="258">
        <f t="shared" si="5"/>
        <v>55</v>
      </c>
      <c r="BD14" s="258">
        <f t="shared" si="5"/>
        <v>56</v>
      </c>
      <c r="BE14" s="258">
        <f t="shared" si="5"/>
        <v>57</v>
      </c>
      <c r="BF14" s="258"/>
      <c r="BG14" s="258">
        <f>BE14+1</f>
        <v>58</v>
      </c>
      <c r="BH14" s="258">
        <f>BG14+1</f>
        <v>59</v>
      </c>
      <c r="BI14" s="258">
        <f>BH14+1</f>
        <v>60</v>
      </c>
    </row>
    <row r="15" spans="1:62" x14ac:dyDescent="0.2">
      <c r="H15" s="233"/>
      <c r="I15" s="264">
        <v>0</v>
      </c>
      <c r="J15" s="264">
        <v>0</v>
      </c>
      <c r="K15" s="264">
        <v>0</v>
      </c>
      <c r="L15" s="264">
        <v>0</v>
      </c>
      <c r="M15" s="264">
        <v>0</v>
      </c>
      <c r="N15" s="265">
        <f>I15-K15</f>
        <v>0</v>
      </c>
      <c r="O15" s="266">
        <f>J15-(L15+M15)</f>
        <v>0</v>
      </c>
      <c r="P15" s="267">
        <f>I15-J15</f>
        <v>0</v>
      </c>
      <c r="Q15" s="268">
        <v>0</v>
      </c>
      <c r="R15" s="268">
        <v>0</v>
      </c>
      <c r="S15" s="269">
        <f>IF($S$4&lt;&gt;0,0,ROUND($S$11*$R15,0))</f>
        <v>0</v>
      </c>
      <c r="T15" s="239">
        <v>0</v>
      </c>
      <c r="U15" s="270">
        <f>P15-T15</f>
        <v>0</v>
      </c>
      <c r="V15" s="271">
        <f>IF($Q15&gt;0,ROUND(U15/$Q15,2),0)</f>
        <v>0</v>
      </c>
      <c r="W15" s="272">
        <v>0</v>
      </c>
      <c r="X15" s="273">
        <f>IF(Q15&gt;0,ROUND(#REF!/Q15,2),0)</f>
        <v>0</v>
      </c>
      <c r="Y15" s="274">
        <f>IF(U15&gt;0,V15-X15,0)</f>
        <v>0</v>
      </c>
      <c r="Z15" s="273">
        <v>0</v>
      </c>
      <c r="AA15" s="275">
        <f>IF(Z15="Exempt","Exempt",ROUND(Z15*Q15,0))</f>
        <v>0</v>
      </c>
      <c r="AB15" s="276">
        <f>IF(Z15="Exempt",U15,U15+AA15)</f>
        <v>0</v>
      </c>
      <c r="AC15" s="248">
        <f>IF(Z15="Exempt",V15,IF($Q15&gt;0,ROUND(V15+Z15,2),0))</f>
        <v>0</v>
      </c>
      <c r="AD15" s="277">
        <f>IF(AND($A15&gt;"T254",$A15&lt;"U001"),1,IF($H15=1,ROUND(AC15/$AD$12,5),IF($AC15&gt;0,MAX(1,ROUND(AC15/$AD$12,5)),0)))</f>
        <v>0</v>
      </c>
      <c r="AE15" s="278">
        <f>ROUND(AD15*$AE$12,4)</f>
        <v>0</v>
      </c>
      <c r="AF15" s="279">
        <v>0</v>
      </c>
      <c r="AG15" s="280">
        <v>0</v>
      </c>
      <c r="AH15" s="1">
        <f>IF(LEFT($C15,1)="T",ROUND(AF15*AG15,4),0)+IF(LEFT($C15,1)="U",IF(AND($A15&lt;&gt;"T099",SUMIF($C$17:$C$574,$A15,$AC$17:$AC$574)&gt;0),ROUND(AG15*SUMIF($C$17:$C$574,$C15,$AE$17:$AE$574),4),ROUND(AG15*SUMIF($C$17:$C$574,$C15,$AF$17:$AF$574),4)))</f>
        <v>0</v>
      </c>
      <c r="AI15" s="1">
        <v>0</v>
      </c>
      <c r="AJ15" s="2">
        <v>0</v>
      </c>
      <c r="AK15" s="281">
        <f>IF($A15&lt;&gt;"T141",IF(AH15&gt;0,ROUND(AH15/SUMIF($C$17:$C$574,$A15,$AJ$17:$AJ$574),4),IF(LEFT(A15,1)="U",0,IF(A15&gt;"T254",ROUND(AF15/AJ15,4),0))),"NA")</f>
        <v>0</v>
      </c>
      <c r="AL15" s="3">
        <v>0</v>
      </c>
      <c r="AM15" s="282">
        <v>0</v>
      </c>
      <c r="AN15" s="283">
        <v>0</v>
      </c>
      <c r="AO15" s="283" t="e">
        <v>#N/A</v>
      </c>
      <c r="AP15" s="284">
        <v>0</v>
      </c>
      <c r="AQ15" s="28">
        <v>0</v>
      </c>
      <c r="AR15" s="267">
        <f>IF(AP15=AL15,0,1)</f>
        <v>0</v>
      </c>
      <c r="AS15" s="267">
        <f>IF(AQ15=AM15,0,1)</f>
        <v>0</v>
      </c>
      <c r="AT15" s="402">
        <f>U15</f>
        <v>0</v>
      </c>
      <c r="AU15" s="403">
        <f>SUMIF($A$17:$A$574,$C15,R$17:R$574)</f>
        <v>0</v>
      </c>
      <c r="AV15" s="402">
        <f>SUMIF($A$17:$A$574,$C15,S$17:S$574)</f>
        <v>0</v>
      </c>
      <c r="AW15" s="402">
        <f>IF(AT15&gt;0,AT15-AV15,0)</f>
        <v>0</v>
      </c>
      <c r="AX15" s="405">
        <v>0</v>
      </c>
      <c r="AY15" s="1">
        <f>AF15</f>
        <v>0</v>
      </c>
      <c r="AZ15" s="28">
        <f>AP15</f>
        <v>0</v>
      </c>
      <c r="BA15" s="5">
        <f>AQ15</f>
        <v>0</v>
      </c>
      <c r="BB15" s="285">
        <f>IF(AND($A15&gt;="T255",$A15&lt;="T263"),1,IF($A15="T086",ROUND($AC15/$BA$4,5),IF($AF15&gt;0,MAX(1,ROUND($AC15/$BA$4,5)),0)))</f>
        <v>0</v>
      </c>
      <c r="BC15" s="286">
        <f>ROUND(BB15*$BC$10,4)</f>
        <v>0</v>
      </c>
      <c r="BD15" s="492">
        <f>IF(LEFT($C15,1)="T",ROUND($AG15*$BC15,4),0)+IF(LEFT($C15,1)="U",IF(AND($A15&lt;&gt;"T099",SUMIF($C$17:$C$574,$A15,$V$17:$V$574)&gt;0),ROUND(ROUND(MAX(1,ROUND(SUMIF($C$17:$C$574,$C15,$V$17:$V$574)/$BA$4,5))*$BC$10,4)*$AG15,4),ROUND(SUMIF($C$17:$C$574,$C15,$BC$17:$BC$574)*$AG15,4)),0)</f>
        <v>0</v>
      </c>
      <c r="BE15" s="286">
        <f>IF(AI15=0,0,SUMIF($A$17:$A$574,$C15,$BD$17:$BD$574))</f>
        <v>0</v>
      </c>
      <c r="BF15" s="286">
        <v>0</v>
      </c>
      <c r="BG15" s="287">
        <f>IF(D15&lt;"T254",IF(L15&gt;0,0,1),0)</f>
        <v>1</v>
      </c>
      <c r="BH15" s="285"/>
      <c r="BI15" s="285"/>
    </row>
    <row r="16" spans="1:62" x14ac:dyDescent="0.2">
      <c r="A16" s="288"/>
      <c r="B16" s="289"/>
      <c r="C16" s="289"/>
      <c r="D16" s="289"/>
      <c r="E16" s="290">
        <v>1</v>
      </c>
      <c r="F16" s="290">
        <f t="shared" ref="F16:BE16" si="6">E16+1</f>
        <v>2</v>
      </c>
      <c r="G16" s="290">
        <f t="shared" si="6"/>
        <v>3</v>
      </c>
      <c r="H16" s="290">
        <f t="shared" si="6"/>
        <v>4</v>
      </c>
      <c r="I16" s="291">
        <f t="shared" si="6"/>
        <v>5</v>
      </c>
      <c r="J16" s="291">
        <f t="shared" si="6"/>
        <v>6</v>
      </c>
      <c r="K16" s="290">
        <f t="shared" si="6"/>
        <v>7</v>
      </c>
      <c r="L16" s="290">
        <f t="shared" si="6"/>
        <v>8</v>
      </c>
      <c r="M16" s="290">
        <f t="shared" si="6"/>
        <v>9</v>
      </c>
      <c r="N16" s="290">
        <f t="shared" si="6"/>
        <v>10</v>
      </c>
      <c r="O16" s="290">
        <f t="shared" si="6"/>
        <v>11</v>
      </c>
      <c r="P16" s="290">
        <f t="shared" si="6"/>
        <v>12</v>
      </c>
      <c r="Q16" s="290">
        <f t="shared" si="6"/>
        <v>13</v>
      </c>
      <c r="R16" s="290">
        <f t="shared" si="6"/>
        <v>14</v>
      </c>
      <c r="S16" s="290">
        <f t="shared" si="6"/>
        <v>15</v>
      </c>
      <c r="T16" s="290">
        <f t="shared" si="6"/>
        <v>16</v>
      </c>
      <c r="U16" s="292">
        <f t="shared" si="6"/>
        <v>17</v>
      </c>
      <c r="V16" s="293">
        <f t="shared" si="6"/>
        <v>18</v>
      </c>
      <c r="W16" s="290">
        <f t="shared" si="6"/>
        <v>19</v>
      </c>
      <c r="X16" s="290">
        <f t="shared" si="6"/>
        <v>20</v>
      </c>
      <c r="Y16" s="290">
        <f t="shared" si="6"/>
        <v>21</v>
      </c>
      <c r="Z16" s="291">
        <f t="shared" si="6"/>
        <v>22</v>
      </c>
      <c r="AA16" s="290">
        <f t="shared" si="6"/>
        <v>23</v>
      </c>
      <c r="AB16" s="294">
        <f t="shared" si="6"/>
        <v>24</v>
      </c>
      <c r="AC16" s="291">
        <f t="shared" si="6"/>
        <v>25</v>
      </c>
      <c r="AD16" s="291">
        <f t="shared" si="6"/>
        <v>26</v>
      </c>
      <c r="AE16" s="291">
        <f t="shared" si="6"/>
        <v>27</v>
      </c>
      <c r="AF16" s="291">
        <f t="shared" si="6"/>
        <v>28</v>
      </c>
      <c r="AG16" s="295">
        <f t="shared" si="6"/>
        <v>29</v>
      </c>
      <c r="AH16" s="291">
        <f t="shared" si="6"/>
        <v>30</v>
      </c>
      <c r="AI16" s="290">
        <f t="shared" si="6"/>
        <v>31</v>
      </c>
      <c r="AJ16" s="290">
        <f t="shared" si="6"/>
        <v>32</v>
      </c>
      <c r="AK16" s="290">
        <f t="shared" si="6"/>
        <v>33</v>
      </c>
      <c r="AL16" s="290">
        <f t="shared" si="6"/>
        <v>34</v>
      </c>
      <c r="AM16" s="290">
        <f t="shared" si="6"/>
        <v>35</v>
      </c>
      <c r="AN16" s="290">
        <f t="shared" si="6"/>
        <v>36</v>
      </c>
      <c r="AO16" s="290">
        <f t="shared" si="6"/>
        <v>37</v>
      </c>
      <c r="AP16" s="290">
        <f t="shared" si="6"/>
        <v>38</v>
      </c>
      <c r="AQ16" s="290">
        <f t="shared" si="6"/>
        <v>39</v>
      </c>
      <c r="AR16" s="290">
        <f t="shared" si="6"/>
        <v>40</v>
      </c>
      <c r="AS16" s="290">
        <f t="shared" si="6"/>
        <v>41</v>
      </c>
      <c r="AT16" s="290">
        <f t="shared" si="6"/>
        <v>42</v>
      </c>
      <c r="AU16" s="290">
        <f t="shared" si="6"/>
        <v>43</v>
      </c>
      <c r="AV16" s="290">
        <f t="shared" si="6"/>
        <v>44</v>
      </c>
      <c r="AW16" s="290">
        <f t="shared" si="6"/>
        <v>45</v>
      </c>
      <c r="AX16" s="290">
        <f t="shared" si="6"/>
        <v>46</v>
      </c>
      <c r="AY16" s="290">
        <f t="shared" si="6"/>
        <v>47</v>
      </c>
      <c r="AZ16" s="290">
        <f t="shared" si="6"/>
        <v>48</v>
      </c>
      <c r="BA16" s="290">
        <f t="shared" si="6"/>
        <v>49</v>
      </c>
      <c r="BB16" s="290">
        <f t="shared" si="6"/>
        <v>50</v>
      </c>
      <c r="BC16" s="291">
        <f t="shared" si="6"/>
        <v>51</v>
      </c>
      <c r="BD16" s="290">
        <f t="shared" si="6"/>
        <v>52</v>
      </c>
      <c r="BE16" s="296">
        <f t="shared" si="6"/>
        <v>53</v>
      </c>
      <c r="BF16" s="296"/>
      <c r="BG16" s="290">
        <f>BE16+1</f>
        <v>54</v>
      </c>
      <c r="BH16" s="290">
        <f>BG16+1</f>
        <v>55</v>
      </c>
      <c r="BI16" s="290">
        <f>BH16+1</f>
        <v>56</v>
      </c>
    </row>
    <row r="17" spans="1:62" x14ac:dyDescent="0.2">
      <c r="A17" s="493" t="s">
        <v>144</v>
      </c>
      <c r="B17" s="494" t="s">
        <v>145</v>
      </c>
      <c r="C17" s="299" t="s">
        <v>144</v>
      </c>
      <c r="D17" s="300" t="s">
        <v>145</v>
      </c>
      <c r="E17" s="301" t="s">
        <v>146</v>
      </c>
      <c r="F17" s="302" t="s">
        <v>147</v>
      </c>
      <c r="G17" s="495">
        <v>1</v>
      </c>
      <c r="H17" s="233"/>
      <c r="I17" s="304">
        <v>0</v>
      </c>
      <c r="J17" s="304">
        <v>0</v>
      </c>
      <c r="K17" s="304">
        <v>0</v>
      </c>
      <c r="L17" s="304">
        <v>0</v>
      </c>
      <c r="M17" s="304">
        <f t="shared" ref="M17:M80" si="7">K17-L17</f>
        <v>0</v>
      </c>
      <c r="N17" s="304">
        <f t="shared" ref="N17:N80" si="8">I17-K17</f>
        <v>0</v>
      </c>
      <c r="O17" s="496">
        <f t="shared" ref="O17:O80" si="9">J17-(L17+M17)</f>
        <v>0</v>
      </c>
      <c r="P17" s="496">
        <f t="shared" ref="P17:P80" si="10">I17-J17</f>
        <v>0</v>
      </c>
      <c r="Q17" s="497">
        <v>0</v>
      </c>
      <c r="R17" s="497">
        <v>0</v>
      </c>
      <c r="S17" s="266">
        <f t="shared" ref="S17:S80" si="11">IF($S$4&lt;&gt;0,0,ROUND($S$11*$R17,0))</f>
        <v>0</v>
      </c>
      <c r="T17" s="265">
        <v>0</v>
      </c>
      <c r="U17" s="305">
        <f t="shared" ref="U17:U80" si="12">IF(P17-T17&gt;0,P17-T17,0)</f>
        <v>0</v>
      </c>
      <c r="V17" s="306">
        <f t="shared" ref="V17:V80" si="13">IF($Q17&gt;0,ROUND(U17/$Q17,2),0)</f>
        <v>0</v>
      </c>
      <c r="W17" s="498">
        <v>0</v>
      </c>
      <c r="X17" s="499">
        <f t="shared" ref="X17:X80" si="14">IF(Q17&gt;0,ROUND(W17/Q17,2),0)</f>
        <v>0</v>
      </c>
      <c r="Y17" s="500">
        <f t="shared" ref="Y17:Y80" si="15">IF(U17&gt;0,V17-X17,0)</f>
        <v>0</v>
      </c>
      <c r="Z17" s="501">
        <v>0</v>
      </c>
      <c r="AA17" s="502">
        <f t="shared" ref="AA17:AA80" si="16">IF(Z17="Exempt","Exempt",ROUND(Z17*Q17,0))</f>
        <v>0</v>
      </c>
      <c r="AB17" s="503">
        <f t="shared" ref="AB17:AB80" si="17">IF(Z17="Exempt",U17,U17+AA17)</f>
        <v>0</v>
      </c>
      <c r="AC17" s="504">
        <f t="shared" ref="AC17:AC80" si="18">IF(Z17="Exempt",V17,IF($Q17&gt;0,ROUND(V17+Z17,2),0))</f>
        <v>0</v>
      </c>
      <c r="AD17" s="277">
        <f t="shared" ref="AD17:AD80" si="19">IF(AND($A17&gt;"T254",$A17&lt;"U001"),1,IF($V17&gt;0,MAX(1,ROUND(V17/$AD$12,5)),0))</f>
        <v>0</v>
      </c>
      <c r="AE17" s="505">
        <f t="shared" ref="AE17:AE80" si="20">ROUND(AD17*$AE$12,4)</f>
        <v>0</v>
      </c>
      <c r="AF17" s="279">
        <v>0</v>
      </c>
      <c r="AG17" s="506">
        <v>0</v>
      </c>
      <c r="AH17" s="1">
        <f t="shared" ref="AH17:AH80" si="21">IF(LEFT($C17,1)="T",ROUND(AF17*AG17,4),0)+IF(LEFT($C17,1)="U",IF(AND($A17&lt;&gt;"T099",SUMIF($C$17:$C$574,$A17,$V$17:$V$574)&gt;0),ROUND(AG17*SUMIF($C$17:$C$574,$C17,$AE$17:$AE$574),4),ROUND(AG17*SUMIF($C$17:$C$574,$C17,$AF$17:$AF$574),4)))</f>
        <v>0</v>
      </c>
      <c r="AI17" s="1">
        <v>1.4991000000000001</v>
      </c>
      <c r="AJ17" s="2">
        <v>0.81120000000000003</v>
      </c>
      <c r="AK17" s="281">
        <f t="shared" ref="AK17:AK80" si="22">IF($A17&lt;&gt;"T141",IF(AH17&gt;0,ROUND(AH17/SUMIF($C$17:$C$574,$A17,$AJ$17:$AJ$574),4),IF(LEFT(A17,1)="U",0,IF(A17&gt;"T254",ROUND(AF17/AJ17,4),0))),"NA")</f>
        <v>0</v>
      </c>
      <c r="AL17" s="3">
        <f t="shared" ref="AL17:AL80" si="23">IF($A17&lt;&gt;"T141",IF($AJ17&gt;0,ROUND(AI17/$AJ17,4),0),"NA")</f>
        <v>1.8480000000000001</v>
      </c>
      <c r="AM17" s="307">
        <v>1.7146999999999999</v>
      </c>
      <c r="AN17" s="283">
        <v>0.81120000000000003</v>
      </c>
      <c r="AO17" s="283" t="s">
        <v>1652</v>
      </c>
      <c r="AP17" s="284">
        <v>1.8480000000000001</v>
      </c>
      <c r="AQ17" s="28">
        <v>1.7146999999999999</v>
      </c>
      <c r="AR17" s="267">
        <f t="shared" ref="AR17:AR80" si="24">IF(OR(AP17=AL17,AP17+0.0001=AL17,AP17-0.0001=AL17),0,1)</f>
        <v>0</v>
      </c>
      <c r="AS17" s="267">
        <f t="shared" ref="AS17:AS80" si="25">IF(AQ17=AM17,0,1)</f>
        <v>0</v>
      </c>
      <c r="AT17" s="4">
        <v>0.81120000000000003</v>
      </c>
      <c r="AU17" s="4">
        <f t="shared" ref="AU17:AU80" si="26">IF(ISNUMBER(AJ17)=FALSE,0,AT17-AJ17)</f>
        <v>0</v>
      </c>
      <c r="AV17" s="5">
        <v>1.8480000000000001</v>
      </c>
      <c r="AW17" s="404">
        <f t="shared" ref="AW17:AW80" si="27">AV17-AL17</f>
        <v>0</v>
      </c>
      <c r="AX17" s="405">
        <v>1</v>
      </c>
      <c r="AY17" s="1">
        <f t="shared" ref="AY17:AY80" si="28">AI17</f>
        <v>1.4991000000000001</v>
      </c>
      <c r="AZ17" s="28">
        <f t="shared" ref="AZ17:BA80" si="29">AP17</f>
        <v>1.8480000000000001</v>
      </c>
      <c r="BA17" s="5">
        <f t="shared" si="29"/>
        <v>1.7146999999999999</v>
      </c>
      <c r="BB17" s="277">
        <f t="shared" ref="BB17:BB80" si="30">IF(AND($A17&gt;="T255",$A17&lt;="T263"),1,IF($A17="T086",ROUND($V17/$BA$4,5),IF($AF17&gt;0,MAX(1,ROUND($V17/$BA$4,5)),0)))</f>
        <v>0</v>
      </c>
      <c r="BC17" s="492">
        <f t="shared" ref="BC17:BC80" si="31">IF($AF17&lt;&gt;$AE17,ROUND($AF17*$BA$3/$BA$4*$BC$10,4),ROUND(BB17*$BC$10,4))</f>
        <v>0</v>
      </c>
      <c r="BD17" s="492">
        <f t="shared" ref="BD17:BD80" si="32">IF(LEFT($C17,1)="T",ROUND($AG17*$BC17,4),0)+IF(LEFT($C17,1)="U",IF(AND($A17&lt;&gt;"T099",SUMIF($C$17:$C$574,$A17,$V$17:$V$574)&gt;0),ROUND(ROUND(MAX(1,ROUND(SUMIF($C$17:$C$574,$C17,$V$17:$V$574)/$BA$4,5))*$BC$10,4)*$AG17,4),ROUND(SUMIF($C$17:$C$574,$C17,$BC$17:$BC$574)*$AG17,4)),0)</f>
        <v>0</v>
      </c>
      <c r="BE17" s="286">
        <f t="shared" ref="BE17:BE80" si="33">IF(AI17=0,0,SUMIF($A$17:$A$574,$C17,$BD$17:$BD$574))</f>
        <v>2.64E-2</v>
      </c>
      <c r="BF17" s="286">
        <v>2.64E-2</v>
      </c>
      <c r="BG17" s="308">
        <f t="shared" ref="BG17:BG64" si="34">IF(AND($A17=$C17,LEFT($C17,1)="T"),IF(SUMIF($A$17:$A$574,$C17,$BH$17:$BH$574)&gt;0,0,1),0)+IF(AND(LEFT($C17,1)="T",$BI17&lt;&gt;1),IF(SUMIF($A$17:$A$574,$C17,$I$17:$I$574)&gt;0,0,1),0)</f>
        <v>0</v>
      </c>
      <c r="BH17" s="287">
        <f t="shared" ref="BH17:BH80" si="35">IF($A17&lt;&gt;$C17,IF(SUMIF($A$17:$A$574,$C17,$I$17:$I$574)&gt;0,1,0),0)</f>
        <v>0</v>
      </c>
      <c r="BI17" s="287">
        <f t="shared" ref="BI17:BI64" si="36">IF($A17=$C17,SUMIF($A$17:$A$574,$C17,$BH$17:$BH$574),0)+IF(LEFT($C17,1)="T",IF(SUMIF($A$17:$A$574,$C17,$I$17:$I$574)&gt;0,1,0),0)</f>
        <v>1</v>
      </c>
      <c r="BJ17" s="453"/>
    </row>
    <row r="18" spans="1:62" x14ac:dyDescent="0.2">
      <c r="A18" s="493" t="s">
        <v>151</v>
      </c>
      <c r="B18" s="494" t="s">
        <v>152</v>
      </c>
      <c r="C18" s="299" t="s">
        <v>151</v>
      </c>
      <c r="D18" s="300" t="s">
        <v>152</v>
      </c>
      <c r="E18" s="301" t="s">
        <v>153</v>
      </c>
      <c r="F18" s="302" t="s">
        <v>147</v>
      </c>
      <c r="G18" s="495">
        <v>1</v>
      </c>
      <c r="H18" s="233"/>
      <c r="I18" s="304">
        <v>0</v>
      </c>
      <c r="J18" s="304">
        <v>0</v>
      </c>
      <c r="K18" s="304">
        <v>0</v>
      </c>
      <c r="L18" s="304">
        <v>0</v>
      </c>
      <c r="M18" s="304">
        <f t="shared" si="7"/>
        <v>0</v>
      </c>
      <c r="N18" s="304">
        <f t="shared" si="8"/>
        <v>0</v>
      </c>
      <c r="O18" s="496">
        <f t="shared" si="9"/>
        <v>0</v>
      </c>
      <c r="P18" s="496">
        <f t="shared" si="10"/>
        <v>0</v>
      </c>
      <c r="Q18" s="497">
        <v>0</v>
      </c>
      <c r="R18" s="497">
        <v>0</v>
      </c>
      <c r="S18" s="266">
        <f t="shared" si="11"/>
        <v>0</v>
      </c>
      <c r="T18" s="265">
        <v>0</v>
      </c>
      <c r="U18" s="305">
        <f t="shared" si="12"/>
        <v>0</v>
      </c>
      <c r="V18" s="306">
        <f t="shared" si="13"/>
        <v>0</v>
      </c>
      <c r="W18" s="498">
        <v>0</v>
      </c>
      <c r="X18" s="499">
        <f t="shared" si="14"/>
        <v>0</v>
      </c>
      <c r="Y18" s="500">
        <f t="shared" si="15"/>
        <v>0</v>
      </c>
      <c r="Z18" s="501">
        <v>0</v>
      </c>
      <c r="AA18" s="502">
        <f t="shared" si="16"/>
        <v>0</v>
      </c>
      <c r="AB18" s="503">
        <f t="shared" si="17"/>
        <v>0</v>
      </c>
      <c r="AC18" s="504">
        <f t="shared" si="18"/>
        <v>0</v>
      </c>
      <c r="AD18" s="277">
        <f t="shared" si="19"/>
        <v>0</v>
      </c>
      <c r="AE18" s="505">
        <f t="shared" si="20"/>
        <v>0</v>
      </c>
      <c r="AF18" s="279">
        <v>0</v>
      </c>
      <c r="AG18" s="280">
        <v>0</v>
      </c>
      <c r="AH18" s="1">
        <f t="shared" si="21"/>
        <v>0</v>
      </c>
      <c r="AI18" s="1">
        <v>1.4991000000000001</v>
      </c>
      <c r="AJ18" s="2">
        <v>0.80779999999999996</v>
      </c>
      <c r="AK18" s="281">
        <f t="shared" si="22"/>
        <v>0</v>
      </c>
      <c r="AL18" s="3">
        <f t="shared" si="23"/>
        <v>1.8557999999999999</v>
      </c>
      <c r="AM18" s="307">
        <v>1.722</v>
      </c>
      <c r="AN18" s="283">
        <v>0.80779999999999996</v>
      </c>
      <c r="AO18" s="283" t="s">
        <v>1652</v>
      </c>
      <c r="AP18" s="284">
        <v>1.8557999999999999</v>
      </c>
      <c r="AQ18" s="28">
        <v>1.722</v>
      </c>
      <c r="AR18" s="267">
        <f t="shared" si="24"/>
        <v>0</v>
      </c>
      <c r="AS18" s="267">
        <f t="shared" si="25"/>
        <v>0</v>
      </c>
      <c r="AT18" s="4">
        <v>0.80779999999999996</v>
      </c>
      <c r="AU18" s="4">
        <f t="shared" si="26"/>
        <v>0</v>
      </c>
      <c r="AV18" s="5">
        <v>1.8557999999999999</v>
      </c>
      <c r="AW18" s="404">
        <f t="shared" si="27"/>
        <v>0</v>
      </c>
      <c r="AX18" s="405">
        <v>1</v>
      </c>
      <c r="AY18" s="1">
        <f t="shared" si="28"/>
        <v>1.4991000000000001</v>
      </c>
      <c r="AZ18" s="28">
        <f t="shared" si="29"/>
        <v>1.8557999999999999</v>
      </c>
      <c r="BA18" s="5">
        <f t="shared" si="29"/>
        <v>1.722</v>
      </c>
      <c r="BB18" s="277">
        <f t="shared" si="30"/>
        <v>0</v>
      </c>
      <c r="BC18" s="492">
        <f t="shared" si="31"/>
        <v>0</v>
      </c>
      <c r="BD18" s="492">
        <f t="shared" si="32"/>
        <v>0</v>
      </c>
      <c r="BE18" s="286">
        <f t="shared" si="33"/>
        <v>2.64E-2</v>
      </c>
      <c r="BF18" s="286">
        <v>2.64E-2</v>
      </c>
      <c r="BG18" s="308">
        <f t="shared" si="34"/>
        <v>0</v>
      </c>
      <c r="BH18" s="287">
        <f t="shared" si="35"/>
        <v>0</v>
      </c>
      <c r="BI18" s="287">
        <f t="shared" si="36"/>
        <v>1</v>
      </c>
      <c r="BJ18" s="453"/>
    </row>
    <row r="19" spans="1:62" x14ac:dyDescent="0.2">
      <c r="A19" s="493" t="s">
        <v>154</v>
      </c>
      <c r="B19" s="494" t="s">
        <v>155</v>
      </c>
      <c r="C19" s="299" t="s">
        <v>154</v>
      </c>
      <c r="D19" s="300" t="s">
        <v>155</v>
      </c>
      <c r="E19" s="301" t="s">
        <v>156</v>
      </c>
      <c r="F19" s="302" t="s">
        <v>147</v>
      </c>
      <c r="G19" s="495">
        <v>1</v>
      </c>
      <c r="H19" s="233"/>
      <c r="I19" s="304">
        <v>0</v>
      </c>
      <c r="J19" s="304">
        <v>0</v>
      </c>
      <c r="K19" s="304">
        <v>0</v>
      </c>
      <c r="L19" s="304">
        <v>0</v>
      </c>
      <c r="M19" s="304">
        <f t="shared" si="7"/>
        <v>0</v>
      </c>
      <c r="N19" s="304">
        <f t="shared" si="8"/>
        <v>0</v>
      </c>
      <c r="O19" s="496">
        <f t="shared" si="9"/>
        <v>0</v>
      </c>
      <c r="P19" s="496">
        <f t="shared" si="10"/>
        <v>0</v>
      </c>
      <c r="Q19" s="497">
        <v>0</v>
      </c>
      <c r="R19" s="497">
        <v>0</v>
      </c>
      <c r="S19" s="266">
        <f t="shared" si="11"/>
        <v>0</v>
      </c>
      <c r="T19" s="265">
        <v>0</v>
      </c>
      <c r="U19" s="305">
        <f t="shared" si="12"/>
        <v>0</v>
      </c>
      <c r="V19" s="306">
        <f t="shared" si="13"/>
        <v>0</v>
      </c>
      <c r="W19" s="498">
        <v>0</v>
      </c>
      <c r="X19" s="499">
        <f t="shared" si="14"/>
        <v>0</v>
      </c>
      <c r="Y19" s="500">
        <f t="shared" si="15"/>
        <v>0</v>
      </c>
      <c r="Z19" s="501">
        <v>0</v>
      </c>
      <c r="AA19" s="502">
        <f t="shared" si="16"/>
        <v>0</v>
      </c>
      <c r="AB19" s="503">
        <f t="shared" si="17"/>
        <v>0</v>
      </c>
      <c r="AC19" s="504">
        <f t="shared" si="18"/>
        <v>0</v>
      </c>
      <c r="AD19" s="277">
        <f t="shared" si="19"/>
        <v>0</v>
      </c>
      <c r="AE19" s="505">
        <f t="shared" si="20"/>
        <v>0</v>
      </c>
      <c r="AF19" s="279">
        <v>0</v>
      </c>
      <c r="AG19" s="280">
        <v>0</v>
      </c>
      <c r="AH19" s="1">
        <f t="shared" si="21"/>
        <v>0</v>
      </c>
      <c r="AI19" s="1">
        <v>1.4991000000000001</v>
      </c>
      <c r="AJ19" s="2">
        <v>0.80549999999999999</v>
      </c>
      <c r="AK19" s="281">
        <f t="shared" si="22"/>
        <v>0</v>
      </c>
      <c r="AL19" s="3">
        <f t="shared" si="23"/>
        <v>1.8611</v>
      </c>
      <c r="AM19" s="307">
        <v>1.7269000000000001</v>
      </c>
      <c r="AN19" s="283">
        <v>0.80549999999999999</v>
      </c>
      <c r="AO19" s="283" t="s">
        <v>1652</v>
      </c>
      <c r="AP19" s="284">
        <v>1.8611</v>
      </c>
      <c r="AQ19" s="28">
        <v>1.7269000000000001</v>
      </c>
      <c r="AR19" s="267">
        <f t="shared" si="24"/>
        <v>0</v>
      </c>
      <c r="AS19" s="267">
        <f t="shared" si="25"/>
        <v>0</v>
      </c>
      <c r="AT19" s="4">
        <v>0.80549999999999999</v>
      </c>
      <c r="AU19" s="4">
        <f t="shared" si="26"/>
        <v>0</v>
      </c>
      <c r="AV19" s="5">
        <v>1.8611</v>
      </c>
      <c r="AW19" s="404">
        <f t="shared" si="27"/>
        <v>0</v>
      </c>
      <c r="AX19" s="405">
        <v>1</v>
      </c>
      <c r="AY19" s="1">
        <f t="shared" si="28"/>
        <v>1.4991000000000001</v>
      </c>
      <c r="AZ19" s="28">
        <f t="shared" si="29"/>
        <v>1.8611</v>
      </c>
      <c r="BA19" s="5">
        <f t="shared" si="29"/>
        <v>1.7269000000000001</v>
      </c>
      <c r="BB19" s="277">
        <f t="shared" si="30"/>
        <v>0</v>
      </c>
      <c r="BC19" s="492">
        <f t="shared" si="31"/>
        <v>0</v>
      </c>
      <c r="BD19" s="492">
        <f t="shared" si="32"/>
        <v>0</v>
      </c>
      <c r="BE19" s="286">
        <f t="shared" si="33"/>
        <v>2.64E-2</v>
      </c>
      <c r="BF19" s="286">
        <v>2.64E-2</v>
      </c>
      <c r="BG19" s="308">
        <f t="shared" si="34"/>
        <v>0</v>
      </c>
      <c r="BH19" s="287">
        <f t="shared" si="35"/>
        <v>0</v>
      </c>
      <c r="BI19" s="287">
        <f t="shared" si="36"/>
        <v>1</v>
      </c>
      <c r="BJ19" s="453"/>
    </row>
    <row r="20" spans="1:62" x14ac:dyDescent="0.2">
      <c r="A20" s="493" t="s">
        <v>157</v>
      </c>
      <c r="B20" s="494" t="s">
        <v>158</v>
      </c>
      <c r="C20" s="299" t="s">
        <v>157</v>
      </c>
      <c r="D20" s="300" t="s">
        <v>158</v>
      </c>
      <c r="E20" s="301" t="s">
        <v>159</v>
      </c>
      <c r="F20" s="302" t="s">
        <v>147</v>
      </c>
      <c r="G20" s="495">
        <v>1</v>
      </c>
      <c r="H20" s="233"/>
      <c r="I20" s="304">
        <v>0</v>
      </c>
      <c r="J20" s="304">
        <v>0</v>
      </c>
      <c r="K20" s="304">
        <v>0</v>
      </c>
      <c r="L20" s="304">
        <v>0</v>
      </c>
      <c r="M20" s="304">
        <f t="shared" si="7"/>
        <v>0</v>
      </c>
      <c r="N20" s="304">
        <f t="shared" si="8"/>
        <v>0</v>
      </c>
      <c r="O20" s="496">
        <f t="shared" si="9"/>
        <v>0</v>
      </c>
      <c r="P20" s="496">
        <f t="shared" si="10"/>
        <v>0</v>
      </c>
      <c r="Q20" s="497">
        <v>0</v>
      </c>
      <c r="R20" s="497">
        <v>0</v>
      </c>
      <c r="S20" s="266">
        <f t="shared" si="11"/>
        <v>0</v>
      </c>
      <c r="T20" s="265">
        <v>0</v>
      </c>
      <c r="U20" s="305">
        <f t="shared" si="12"/>
        <v>0</v>
      </c>
      <c r="V20" s="306">
        <f t="shared" si="13"/>
        <v>0</v>
      </c>
      <c r="W20" s="498">
        <v>0</v>
      </c>
      <c r="X20" s="499">
        <f t="shared" si="14"/>
        <v>0</v>
      </c>
      <c r="Y20" s="500">
        <f t="shared" si="15"/>
        <v>0</v>
      </c>
      <c r="Z20" s="501">
        <v>0</v>
      </c>
      <c r="AA20" s="502">
        <f t="shared" si="16"/>
        <v>0</v>
      </c>
      <c r="AB20" s="503">
        <f t="shared" si="17"/>
        <v>0</v>
      </c>
      <c r="AC20" s="504">
        <f t="shared" si="18"/>
        <v>0</v>
      </c>
      <c r="AD20" s="277">
        <f t="shared" si="19"/>
        <v>0</v>
      </c>
      <c r="AE20" s="505">
        <f t="shared" si="20"/>
        <v>0</v>
      </c>
      <c r="AF20" s="279">
        <v>0</v>
      </c>
      <c r="AG20" s="280">
        <v>0</v>
      </c>
      <c r="AH20" s="1">
        <f t="shared" si="21"/>
        <v>0</v>
      </c>
      <c r="AI20" s="1">
        <v>1.4991000000000001</v>
      </c>
      <c r="AJ20" s="2">
        <v>0.77010000000000001</v>
      </c>
      <c r="AK20" s="281">
        <f t="shared" si="22"/>
        <v>0</v>
      </c>
      <c r="AL20" s="3">
        <f t="shared" si="23"/>
        <v>1.9466000000000001</v>
      </c>
      <c r="AM20" s="307">
        <v>1.8063</v>
      </c>
      <c r="AN20" s="283">
        <v>0.77010000000000001</v>
      </c>
      <c r="AO20" s="283" t="s">
        <v>1652</v>
      </c>
      <c r="AP20" s="284">
        <v>1.9466000000000001</v>
      </c>
      <c r="AQ20" s="28">
        <v>1.8063</v>
      </c>
      <c r="AR20" s="267">
        <f t="shared" si="24"/>
        <v>0</v>
      </c>
      <c r="AS20" s="267">
        <f t="shared" si="25"/>
        <v>0</v>
      </c>
      <c r="AT20" s="4">
        <v>0.77010000000000001</v>
      </c>
      <c r="AU20" s="4">
        <f t="shared" si="26"/>
        <v>0</v>
      </c>
      <c r="AV20" s="5">
        <v>1.9466000000000001</v>
      </c>
      <c r="AW20" s="404">
        <f t="shared" si="27"/>
        <v>0</v>
      </c>
      <c r="AX20" s="405">
        <v>1</v>
      </c>
      <c r="AY20" s="1">
        <f t="shared" si="28"/>
        <v>1.4991000000000001</v>
      </c>
      <c r="AZ20" s="28">
        <f t="shared" si="29"/>
        <v>1.9466000000000001</v>
      </c>
      <c r="BA20" s="5">
        <f t="shared" si="29"/>
        <v>1.8063</v>
      </c>
      <c r="BB20" s="277">
        <f t="shared" si="30"/>
        <v>0</v>
      </c>
      <c r="BC20" s="492">
        <f t="shared" si="31"/>
        <v>0</v>
      </c>
      <c r="BD20" s="492">
        <f t="shared" si="32"/>
        <v>0</v>
      </c>
      <c r="BE20" s="286">
        <f t="shared" si="33"/>
        <v>2.64E-2</v>
      </c>
      <c r="BF20" s="286">
        <v>2.64E-2</v>
      </c>
      <c r="BG20" s="308">
        <f t="shared" si="34"/>
        <v>0</v>
      </c>
      <c r="BH20" s="287">
        <f t="shared" si="35"/>
        <v>0</v>
      </c>
      <c r="BI20" s="287">
        <f t="shared" si="36"/>
        <v>1</v>
      </c>
      <c r="BJ20" s="453"/>
    </row>
    <row r="21" spans="1:62" x14ac:dyDescent="0.2">
      <c r="A21" s="32" t="s">
        <v>144</v>
      </c>
      <c r="B21" s="309" t="s">
        <v>145</v>
      </c>
      <c r="C21" s="310" t="s">
        <v>1329</v>
      </c>
      <c r="D21" s="311" t="s">
        <v>1330</v>
      </c>
      <c r="E21" s="312" t="s">
        <v>1331</v>
      </c>
      <c r="F21" s="313" t="s">
        <v>147</v>
      </c>
      <c r="G21" s="507">
        <v>1</v>
      </c>
      <c r="H21" s="315"/>
      <c r="I21" s="316">
        <v>0</v>
      </c>
      <c r="J21" s="316">
        <v>0</v>
      </c>
      <c r="K21" s="316">
        <v>0</v>
      </c>
      <c r="L21" s="316">
        <v>0</v>
      </c>
      <c r="M21" s="316">
        <f t="shared" si="7"/>
        <v>0</v>
      </c>
      <c r="N21" s="316">
        <f t="shared" si="8"/>
        <v>0</v>
      </c>
      <c r="O21" s="508">
        <f t="shared" si="9"/>
        <v>0</v>
      </c>
      <c r="P21" s="508">
        <f t="shared" si="10"/>
        <v>0</v>
      </c>
      <c r="Q21" s="509">
        <v>0</v>
      </c>
      <c r="R21" s="509">
        <v>0</v>
      </c>
      <c r="S21" s="318">
        <f t="shared" si="11"/>
        <v>0</v>
      </c>
      <c r="T21" s="317">
        <v>0</v>
      </c>
      <c r="U21" s="319">
        <f t="shared" si="12"/>
        <v>0</v>
      </c>
      <c r="V21" s="320">
        <f t="shared" si="13"/>
        <v>0</v>
      </c>
      <c r="W21" s="498">
        <v>0</v>
      </c>
      <c r="X21" s="499">
        <f t="shared" si="14"/>
        <v>0</v>
      </c>
      <c r="Y21" s="500">
        <f t="shared" si="15"/>
        <v>0</v>
      </c>
      <c r="Z21" s="501">
        <v>0</v>
      </c>
      <c r="AA21" s="502">
        <f t="shared" si="16"/>
        <v>0</v>
      </c>
      <c r="AB21" s="503">
        <f t="shared" si="17"/>
        <v>0</v>
      </c>
      <c r="AC21" s="510">
        <f t="shared" si="18"/>
        <v>0</v>
      </c>
      <c r="AD21" s="321">
        <f t="shared" si="19"/>
        <v>0</v>
      </c>
      <c r="AE21" s="278">
        <f t="shared" si="20"/>
        <v>0</v>
      </c>
      <c r="AF21" s="322">
        <v>0</v>
      </c>
      <c r="AG21" s="323">
        <v>1</v>
      </c>
      <c r="AH21" s="6">
        <f t="shared" si="21"/>
        <v>1.4991000000000001</v>
      </c>
      <c r="AI21" s="6">
        <v>0</v>
      </c>
      <c r="AJ21" s="2">
        <v>0</v>
      </c>
      <c r="AK21" s="281">
        <f t="shared" si="22"/>
        <v>1.8480000000000001</v>
      </c>
      <c r="AL21" s="3">
        <f t="shared" si="23"/>
        <v>0</v>
      </c>
      <c r="AM21" s="307">
        <v>0</v>
      </c>
      <c r="AN21" s="283">
        <v>0</v>
      </c>
      <c r="AO21" s="283" t="s">
        <v>1316</v>
      </c>
      <c r="AP21" s="284">
        <v>0</v>
      </c>
      <c r="AQ21" s="28">
        <v>0</v>
      </c>
      <c r="AR21" s="267">
        <f t="shared" si="24"/>
        <v>0</v>
      </c>
      <c r="AS21" s="267">
        <f t="shared" si="25"/>
        <v>0</v>
      </c>
      <c r="AT21" s="4">
        <v>0</v>
      </c>
      <c r="AU21" s="4">
        <f t="shared" si="26"/>
        <v>0</v>
      </c>
      <c r="AV21" s="5">
        <v>0</v>
      </c>
      <c r="AW21" s="404">
        <f t="shared" si="27"/>
        <v>0</v>
      </c>
      <c r="AX21" s="405">
        <v>0</v>
      </c>
      <c r="AY21" s="6">
        <f t="shared" si="28"/>
        <v>0</v>
      </c>
      <c r="AZ21" s="28">
        <f t="shared" si="29"/>
        <v>0</v>
      </c>
      <c r="BA21" s="5">
        <f t="shared" si="29"/>
        <v>0</v>
      </c>
      <c r="BB21" s="321">
        <f t="shared" si="30"/>
        <v>0</v>
      </c>
      <c r="BC21" s="511">
        <f t="shared" si="31"/>
        <v>0</v>
      </c>
      <c r="BD21" s="511">
        <f t="shared" si="32"/>
        <v>2.64E-2</v>
      </c>
      <c r="BE21" s="286">
        <f t="shared" si="33"/>
        <v>0</v>
      </c>
      <c r="BF21" s="286">
        <v>0</v>
      </c>
      <c r="BG21" s="308">
        <f t="shared" si="34"/>
        <v>0</v>
      </c>
      <c r="BH21" s="512">
        <f t="shared" si="35"/>
        <v>1</v>
      </c>
      <c r="BI21" s="512">
        <f t="shared" si="36"/>
        <v>0</v>
      </c>
      <c r="BJ21" s="453"/>
    </row>
    <row r="22" spans="1:62" x14ac:dyDescent="0.2">
      <c r="A22" s="32" t="s">
        <v>151</v>
      </c>
      <c r="B22" s="309" t="s">
        <v>152</v>
      </c>
      <c r="C22" s="310" t="s">
        <v>1329</v>
      </c>
      <c r="D22" s="311" t="s">
        <v>1330</v>
      </c>
      <c r="E22" s="312" t="s">
        <v>1332</v>
      </c>
      <c r="F22" s="313" t="s">
        <v>147</v>
      </c>
      <c r="G22" s="507">
        <v>1</v>
      </c>
      <c r="H22" s="315"/>
      <c r="I22" s="316">
        <v>0</v>
      </c>
      <c r="J22" s="316">
        <v>0</v>
      </c>
      <c r="K22" s="316">
        <v>0</v>
      </c>
      <c r="L22" s="316">
        <v>0</v>
      </c>
      <c r="M22" s="316">
        <f t="shared" si="7"/>
        <v>0</v>
      </c>
      <c r="N22" s="316">
        <f t="shared" si="8"/>
        <v>0</v>
      </c>
      <c r="O22" s="508">
        <f t="shared" si="9"/>
        <v>0</v>
      </c>
      <c r="P22" s="508">
        <f t="shared" si="10"/>
        <v>0</v>
      </c>
      <c r="Q22" s="509">
        <v>0</v>
      </c>
      <c r="R22" s="509">
        <v>0</v>
      </c>
      <c r="S22" s="318">
        <f t="shared" si="11"/>
        <v>0</v>
      </c>
      <c r="T22" s="317">
        <v>0</v>
      </c>
      <c r="U22" s="319">
        <f t="shared" si="12"/>
        <v>0</v>
      </c>
      <c r="V22" s="320">
        <f t="shared" si="13"/>
        <v>0</v>
      </c>
      <c r="W22" s="498">
        <v>0</v>
      </c>
      <c r="X22" s="499">
        <f t="shared" si="14"/>
        <v>0</v>
      </c>
      <c r="Y22" s="500">
        <f t="shared" si="15"/>
        <v>0</v>
      </c>
      <c r="Z22" s="501">
        <v>0</v>
      </c>
      <c r="AA22" s="502">
        <f t="shared" si="16"/>
        <v>0</v>
      </c>
      <c r="AB22" s="503">
        <f t="shared" si="17"/>
        <v>0</v>
      </c>
      <c r="AC22" s="510">
        <f t="shared" si="18"/>
        <v>0</v>
      </c>
      <c r="AD22" s="321">
        <f t="shared" si="19"/>
        <v>0</v>
      </c>
      <c r="AE22" s="278">
        <f t="shared" si="20"/>
        <v>0</v>
      </c>
      <c r="AF22" s="322">
        <v>0</v>
      </c>
      <c r="AG22" s="323">
        <v>1</v>
      </c>
      <c r="AH22" s="6">
        <f t="shared" si="21"/>
        <v>1.4991000000000001</v>
      </c>
      <c r="AI22" s="6">
        <v>0</v>
      </c>
      <c r="AJ22" s="2">
        <v>0</v>
      </c>
      <c r="AK22" s="281">
        <f t="shared" si="22"/>
        <v>1.8557999999999999</v>
      </c>
      <c r="AL22" s="3">
        <f t="shared" si="23"/>
        <v>0</v>
      </c>
      <c r="AM22" s="307">
        <v>0</v>
      </c>
      <c r="AN22" s="283">
        <v>0</v>
      </c>
      <c r="AO22" s="283" t="s">
        <v>1316</v>
      </c>
      <c r="AP22" s="284">
        <v>0</v>
      </c>
      <c r="AQ22" s="28">
        <v>0</v>
      </c>
      <c r="AR22" s="267">
        <f t="shared" si="24"/>
        <v>0</v>
      </c>
      <c r="AS22" s="267">
        <f t="shared" si="25"/>
        <v>0</v>
      </c>
      <c r="AT22" s="4">
        <v>0</v>
      </c>
      <c r="AU22" s="4">
        <f t="shared" si="26"/>
        <v>0</v>
      </c>
      <c r="AV22" s="5">
        <v>0</v>
      </c>
      <c r="AW22" s="404">
        <f t="shared" si="27"/>
        <v>0</v>
      </c>
      <c r="AX22" s="405">
        <v>0</v>
      </c>
      <c r="AY22" s="6">
        <f t="shared" si="28"/>
        <v>0</v>
      </c>
      <c r="AZ22" s="28">
        <f t="shared" si="29"/>
        <v>0</v>
      </c>
      <c r="BA22" s="5">
        <f t="shared" si="29"/>
        <v>0</v>
      </c>
      <c r="BB22" s="321">
        <f t="shared" si="30"/>
        <v>0</v>
      </c>
      <c r="BC22" s="511">
        <f t="shared" si="31"/>
        <v>0</v>
      </c>
      <c r="BD22" s="511">
        <f t="shared" si="32"/>
        <v>2.64E-2</v>
      </c>
      <c r="BE22" s="286">
        <f t="shared" si="33"/>
        <v>0</v>
      </c>
      <c r="BF22" s="286">
        <v>0</v>
      </c>
      <c r="BG22" s="308">
        <f t="shared" si="34"/>
        <v>0</v>
      </c>
      <c r="BH22" s="512">
        <f t="shared" si="35"/>
        <v>1</v>
      </c>
      <c r="BI22" s="512">
        <f t="shared" si="36"/>
        <v>0</v>
      </c>
      <c r="BJ22" s="453"/>
    </row>
    <row r="23" spans="1:62" x14ac:dyDescent="0.2">
      <c r="A23" s="32" t="s">
        <v>154</v>
      </c>
      <c r="B23" s="309" t="s">
        <v>155</v>
      </c>
      <c r="C23" s="310" t="s">
        <v>1329</v>
      </c>
      <c r="D23" s="311" t="s">
        <v>1330</v>
      </c>
      <c r="E23" s="312" t="s">
        <v>1333</v>
      </c>
      <c r="F23" s="313" t="s">
        <v>147</v>
      </c>
      <c r="G23" s="507">
        <v>1</v>
      </c>
      <c r="H23" s="315"/>
      <c r="I23" s="316">
        <v>0</v>
      </c>
      <c r="J23" s="316">
        <v>0</v>
      </c>
      <c r="K23" s="316">
        <v>0</v>
      </c>
      <c r="L23" s="316">
        <v>0</v>
      </c>
      <c r="M23" s="316">
        <f t="shared" si="7"/>
        <v>0</v>
      </c>
      <c r="N23" s="316">
        <f t="shared" si="8"/>
        <v>0</v>
      </c>
      <c r="O23" s="508">
        <f t="shared" si="9"/>
        <v>0</v>
      </c>
      <c r="P23" s="508">
        <f t="shared" si="10"/>
        <v>0</v>
      </c>
      <c r="Q23" s="509">
        <v>0</v>
      </c>
      <c r="R23" s="509">
        <v>0</v>
      </c>
      <c r="S23" s="318">
        <f t="shared" si="11"/>
        <v>0</v>
      </c>
      <c r="T23" s="317">
        <v>0</v>
      </c>
      <c r="U23" s="319">
        <f t="shared" si="12"/>
        <v>0</v>
      </c>
      <c r="V23" s="320">
        <f t="shared" si="13"/>
        <v>0</v>
      </c>
      <c r="W23" s="498">
        <v>0</v>
      </c>
      <c r="X23" s="499">
        <f t="shared" si="14"/>
        <v>0</v>
      </c>
      <c r="Y23" s="500">
        <f t="shared" si="15"/>
        <v>0</v>
      </c>
      <c r="Z23" s="501">
        <v>0</v>
      </c>
      <c r="AA23" s="502">
        <f t="shared" si="16"/>
        <v>0</v>
      </c>
      <c r="AB23" s="503">
        <f t="shared" si="17"/>
        <v>0</v>
      </c>
      <c r="AC23" s="510">
        <f t="shared" si="18"/>
        <v>0</v>
      </c>
      <c r="AD23" s="321">
        <f t="shared" si="19"/>
        <v>0</v>
      </c>
      <c r="AE23" s="278">
        <f t="shared" si="20"/>
        <v>0</v>
      </c>
      <c r="AF23" s="322">
        <v>0</v>
      </c>
      <c r="AG23" s="323">
        <v>1</v>
      </c>
      <c r="AH23" s="6">
        <f t="shared" si="21"/>
        <v>1.4991000000000001</v>
      </c>
      <c r="AI23" s="6">
        <v>0</v>
      </c>
      <c r="AJ23" s="2">
        <v>0</v>
      </c>
      <c r="AK23" s="281">
        <f t="shared" si="22"/>
        <v>1.8611</v>
      </c>
      <c r="AL23" s="3">
        <f t="shared" si="23"/>
        <v>0</v>
      </c>
      <c r="AM23" s="307">
        <v>0</v>
      </c>
      <c r="AN23" s="283">
        <v>0</v>
      </c>
      <c r="AO23" s="283" t="s">
        <v>1316</v>
      </c>
      <c r="AP23" s="284">
        <v>0</v>
      </c>
      <c r="AQ23" s="28">
        <v>0</v>
      </c>
      <c r="AR23" s="267">
        <f t="shared" si="24"/>
        <v>0</v>
      </c>
      <c r="AS23" s="267">
        <f t="shared" si="25"/>
        <v>0</v>
      </c>
      <c r="AT23" s="4">
        <v>0</v>
      </c>
      <c r="AU23" s="4">
        <f t="shared" si="26"/>
        <v>0</v>
      </c>
      <c r="AV23" s="5">
        <v>0</v>
      </c>
      <c r="AW23" s="404">
        <f t="shared" si="27"/>
        <v>0</v>
      </c>
      <c r="AX23" s="405">
        <v>0</v>
      </c>
      <c r="AY23" s="6">
        <f t="shared" si="28"/>
        <v>0</v>
      </c>
      <c r="AZ23" s="28">
        <f t="shared" si="29"/>
        <v>0</v>
      </c>
      <c r="BA23" s="5">
        <f t="shared" si="29"/>
        <v>0</v>
      </c>
      <c r="BB23" s="321">
        <f t="shared" si="30"/>
        <v>0</v>
      </c>
      <c r="BC23" s="511">
        <f t="shared" si="31"/>
        <v>0</v>
      </c>
      <c r="BD23" s="511">
        <f t="shared" si="32"/>
        <v>2.64E-2</v>
      </c>
      <c r="BE23" s="286">
        <f t="shared" si="33"/>
        <v>0</v>
      </c>
      <c r="BF23" s="286">
        <v>0</v>
      </c>
      <c r="BG23" s="308">
        <f t="shared" si="34"/>
        <v>0</v>
      </c>
      <c r="BH23" s="512">
        <f t="shared" si="35"/>
        <v>1</v>
      </c>
      <c r="BI23" s="512">
        <f t="shared" si="36"/>
        <v>0</v>
      </c>
      <c r="BJ23" s="453"/>
    </row>
    <row r="24" spans="1:62" x14ac:dyDescent="0.2">
      <c r="A24" s="32" t="s">
        <v>157</v>
      </c>
      <c r="B24" s="309" t="s">
        <v>158</v>
      </c>
      <c r="C24" s="310" t="s">
        <v>1329</v>
      </c>
      <c r="D24" s="311" t="s">
        <v>1330</v>
      </c>
      <c r="E24" s="312" t="s">
        <v>1334</v>
      </c>
      <c r="F24" s="313" t="s">
        <v>147</v>
      </c>
      <c r="G24" s="507">
        <v>1</v>
      </c>
      <c r="H24" s="315"/>
      <c r="I24" s="316">
        <v>0</v>
      </c>
      <c r="J24" s="316">
        <v>0</v>
      </c>
      <c r="K24" s="316">
        <v>0</v>
      </c>
      <c r="L24" s="316">
        <v>0</v>
      </c>
      <c r="M24" s="316">
        <f t="shared" si="7"/>
        <v>0</v>
      </c>
      <c r="N24" s="316">
        <f t="shared" si="8"/>
        <v>0</v>
      </c>
      <c r="O24" s="508">
        <f t="shared" si="9"/>
        <v>0</v>
      </c>
      <c r="P24" s="508">
        <f t="shared" si="10"/>
        <v>0</v>
      </c>
      <c r="Q24" s="509">
        <v>0</v>
      </c>
      <c r="R24" s="509">
        <v>0</v>
      </c>
      <c r="S24" s="318">
        <f t="shared" si="11"/>
        <v>0</v>
      </c>
      <c r="T24" s="317">
        <v>0</v>
      </c>
      <c r="U24" s="319">
        <f t="shared" si="12"/>
        <v>0</v>
      </c>
      <c r="V24" s="320">
        <f t="shared" si="13"/>
        <v>0</v>
      </c>
      <c r="W24" s="498">
        <v>0</v>
      </c>
      <c r="X24" s="499">
        <f t="shared" si="14"/>
        <v>0</v>
      </c>
      <c r="Y24" s="500">
        <f t="shared" si="15"/>
        <v>0</v>
      </c>
      <c r="Z24" s="501">
        <v>0</v>
      </c>
      <c r="AA24" s="502">
        <f t="shared" si="16"/>
        <v>0</v>
      </c>
      <c r="AB24" s="503">
        <f t="shared" si="17"/>
        <v>0</v>
      </c>
      <c r="AC24" s="510">
        <f t="shared" si="18"/>
        <v>0</v>
      </c>
      <c r="AD24" s="321">
        <f t="shared" si="19"/>
        <v>0</v>
      </c>
      <c r="AE24" s="278">
        <f t="shared" si="20"/>
        <v>0</v>
      </c>
      <c r="AF24" s="322">
        <v>0</v>
      </c>
      <c r="AG24" s="323">
        <v>1</v>
      </c>
      <c r="AH24" s="6">
        <f t="shared" si="21"/>
        <v>1.4991000000000001</v>
      </c>
      <c r="AI24" s="6">
        <v>0</v>
      </c>
      <c r="AJ24" s="2">
        <v>0</v>
      </c>
      <c r="AK24" s="281">
        <f t="shared" si="22"/>
        <v>1.9466000000000001</v>
      </c>
      <c r="AL24" s="3">
        <f t="shared" si="23"/>
        <v>0</v>
      </c>
      <c r="AM24" s="307">
        <v>0</v>
      </c>
      <c r="AN24" s="283">
        <v>0</v>
      </c>
      <c r="AO24" s="283" t="s">
        <v>1316</v>
      </c>
      <c r="AP24" s="284">
        <v>0</v>
      </c>
      <c r="AQ24" s="28">
        <v>0</v>
      </c>
      <c r="AR24" s="267">
        <f t="shared" si="24"/>
        <v>0</v>
      </c>
      <c r="AS24" s="267">
        <f t="shared" si="25"/>
        <v>0</v>
      </c>
      <c r="AT24" s="4">
        <v>0</v>
      </c>
      <c r="AU24" s="4">
        <f t="shared" si="26"/>
        <v>0</v>
      </c>
      <c r="AV24" s="5">
        <v>0</v>
      </c>
      <c r="AW24" s="404">
        <f t="shared" si="27"/>
        <v>0</v>
      </c>
      <c r="AX24" s="405">
        <v>0</v>
      </c>
      <c r="AY24" s="6">
        <f t="shared" si="28"/>
        <v>0</v>
      </c>
      <c r="AZ24" s="28">
        <f t="shared" si="29"/>
        <v>0</v>
      </c>
      <c r="BA24" s="5">
        <f t="shared" si="29"/>
        <v>0</v>
      </c>
      <c r="BB24" s="321">
        <f t="shared" si="30"/>
        <v>0</v>
      </c>
      <c r="BC24" s="511">
        <f t="shared" si="31"/>
        <v>0</v>
      </c>
      <c r="BD24" s="511">
        <f t="shared" si="32"/>
        <v>2.64E-2</v>
      </c>
      <c r="BE24" s="286">
        <f t="shared" si="33"/>
        <v>0</v>
      </c>
      <c r="BF24" s="286">
        <v>0</v>
      </c>
      <c r="BG24" s="308">
        <f t="shared" si="34"/>
        <v>0</v>
      </c>
      <c r="BH24" s="512">
        <f t="shared" si="35"/>
        <v>1</v>
      </c>
      <c r="BI24" s="512">
        <f t="shared" si="36"/>
        <v>0</v>
      </c>
      <c r="BJ24" s="453"/>
    </row>
    <row r="25" spans="1:62" x14ac:dyDescent="0.2">
      <c r="A25" s="358" t="s">
        <v>1329</v>
      </c>
      <c r="B25" s="359" t="s">
        <v>1330</v>
      </c>
      <c r="C25" s="471" t="s">
        <v>1329</v>
      </c>
      <c r="D25" s="472" t="s">
        <v>1330</v>
      </c>
      <c r="E25" s="362" t="s">
        <v>1335</v>
      </c>
      <c r="F25" s="363" t="s">
        <v>147</v>
      </c>
      <c r="G25" s="513">
        <v>1</v>
      </c>
      <c r="H25" s="315"/>
      <c r="I25" s="364">
        <v>33883965</v>
      </c>
      <c r="J25" s="364">
        <v>5504090</v>
      </c>
      <c r="K25" s="364">
        <v>0</v>
      </c>
      <c r="L25" s="364">
        <v>0</v>
      </c>
      <c r="M25" s="364">
        <f t="shared" si="7"/>
        <v>0</v>
      </c>
      <c r="N25" s="364">
        <f t="shared" si="8"/>
        <v>33883965</v>
      </c>
      <c r="O25" s="514">
        <f t="shared" si="9"/>
        <v>5504090</v>
      </c>
      <c r="P25" s="514">
        <f t="shared" si="10"/>
        <v>28379875</v>
      </c>
      <c r="Q25" s="515">
        <v>1225.8600000000001</v>
      </c>
      <c r="R25" s="515">
        <v>33.449999999999996</v>
      </c>
      <c r="S25" s="366">
        <f t="shared" si="11"/>
        <v>363802</v>
      </c>
      <c r="T25" s="365">
        <v>0</v>
      </c>
      <c r="U25" s="367">
        <f t="shared" si="12"/>
        <v>28379875</v>
      </c>
      <c r="V25" s="368">
        <f t="shared" si="13"/>
        <v>23150.99</v>
      </c>
      <c r="W25" s="498">
        <v>106041</v>
      </c>
      <c r="X25" s="499">
        <f t="shared" si="14"/>
        <v>86.5</v>
      </c>
      <c r="Y25" s="500">
        <f t="shared" si="15"/>
        <v>23064.49</v>
      </c>
      <c r="Z25" s="501">
        <v>3087.4900000000016</v>
      </c>
      <c r="AA25" s="502">
        <f t="shared" si="16"/>
        <v>3784830</v>
      </c>
      <c r="AB25" s="503">
        <f t="shared" si="17"/>
        <v>32164705</v>
      </c>
      <c r="AC25" s="516">
        <f t="shared" si="18"/>
        <v>26238.48</v>
      </c>
      <c r="AD25" s="369">
        <f t="shared" si="19"/>
        <v>1.4991300000000001</v>
      </c>
      <c r="AE25" s="370">
        <f t="shared" si="20"/>
        <v>1.4991000000000001</v>
      </c>
      <c r="AF25" s="371">
        <v>1.4991000000000001</v>
      </c>
      <c r="AG25" s="372">
        <v>0</v>
      </c>
      <c r="AH25" s="373">
        <f t="shared" si="21"/>
        <v>0</v>
      </c>
      <c r="AI25" s="373">
        <v>0</v>
      </c>
      <c r="AJ25" s="2">
        <v>0</v>
      </c>
      <c r="AK25" s="281">
        <f t="shared" si="22"/>
        <v>0</v>
      </c>
      <c r="AL25" s="3">
        <f t="shared" si="23"/>
        <v>0</v>
      </c>
      <c r="AM25" s="307">
        <v>0</v>
      </c>
      <c r="AN25" s="283">
        <v>0</v>
      </c>
      <c r="AO25" s="283" t="s">
        <v>1316</v>
      </c>
      <c r="AP25" s="284">
        <v>0</v>
      </c>
      <c r="AQ25" s="28">
        <v>0</v>
      </c>
      <c r="AR25" s="267">
        <f t="shared" si="24"/>
        <v>0</v>
      </c>
      <c r="AS25" s="267">
        <f t="shared" si="25"/>
        <v>0</v>
      </c>
      <c r="AT25" s="4">
        <v>0</v>
      </c>
      <c r="AU25" s="4">
        <f t="shared" si="26"/>
        <v>0</v>
      </c>
      <c r="AV25" s="5">
        <v>0</v>
      </c>
      <c r="AW25" s="404">
        <f t="shared" si="27"/>
        <v>0</v>
      </c>
      <c r="AX25" s="405">
        <v>0</v>
      </c>
      <c r="AY25" s="373">
        <f t="shared" si="28"/>
        <v>0</v>
      </c>
      <c r="AZ25" s="28">
        <f t="shared" si="29"/>
        <v>0</v>
      </c>
      <c r="BA25" s="5">
        <f t="shared" si="29"/>
        <v>0</v>
      </c>
      <c r="BB25" s="369">
        <f t="shared" si="30"/>
        <v>1.32012</v>
      </c>
      <c r="BC25" s="517">
        <f t="shared" si="31"/>
        <v>2.64E-2</v>
      </c>
      <c r="BD25" s="517">
        <f t="shared" si="32"/>
        <v>0</v>
      </c>
      <c r="BE25" s="286">
        <f t="shared" si="33"/>
        <v>0</v>
      </c>
      <c r="BF25" s="286">
        <v>0</v>
      </c>
      <c r="BG25" s="308">
        <f t="shared" si="34"/>
        <v>0</v>
      </c>
      <c r="BH25" s="518">
        <f t="shared" si="35"/>
        <v>0</v>
      </c>
      <c r="BI25" s="518">
        <f t="shared" si="36"/>
        <v>0</v>
      </c>
      <c r="BJ25" s="453"/>
    </row>
    <row r="26" spans="1:62" x14ac:dyDescent="0.2">
      <c r="A26" s="297" t="s">
        <v>163</v>
      </c>
      <c r="B26" s="298" t="s">
        <v>147</v>
      </c>
      <c r="C26" s="299" t="s">
        <v>163</v>
      </c>
      <c r="D26" s="300" t="s">
        <v>147</v>
      </c>
      <c r="E26" s="301" t="s">
        <v>164</v>
      </c>
      <c r="F26" s="302" t="s">
        <v>147</v>
      </c>
      <c r="G26" s="519">
        <v>2</v>
      </c>
      <c r="H26" s="233"/>
      <c r="I26" s="304">
        <v>0</v>
      </c>
      <c r="J26" s="304">
        <v>0</v>
      </c>
      <c r="K26" s="304">
        <v>0</v>
      </c>
      <c r="L26" s="304">
        <v>0</v>
      </c>
      <c r="M26" s="304">
        <f t="shared" si="7"/>
        <v>0</v>
      </c>
      <c r="N26" s="304">
        <f t="shared" si="8"/>
        <v>0</v>
      </c>
      <c r="O26" s="496">
        <f t="shared" si="9"/>
        <v>0</v>
      </c>
      <c r="P26" s="496">
        <f t="shared" si="10"/>
        <v>0</v>
      </c>
      <c r="Q26" s="497">
        <v>0</v>
      </c>
      <c r="R26" s="497">
        <v>0</v>
      </c>
      <c r="S26" s="266">
        <f t="shared" si="11"/>
        <v>0</v>
      </c>
      <c r="T26" s="265">
        <v>0</v>
      </c>
      <c r="U26" s="305">
        <f t="shared" si="12"/>
        <v>0</v>
      </c>
      <c r="V26" s="306">
        <f t="shared" si="13"/>
        <v>0</v>
      </c>
      <c r="W26" s="498">
        <v>0</v>
      </c>
      <c r="X26" s="499">
        <f t="shared" si="14"/>
        <v>0</v>
      </c>
      <c r="Y26" s="500">
        <f t="shared" si="15"/>
        <v>0</v>
      </c>
      <c r="Z26" s="501">
        <v>0</v>
      </c>
      <c r="AA26" s="502">
        <f t="shared" si="16"/>
        <v>0</v>
      </c>
      <c r="AB26" s="503">
        <f t="shared" si="17"/>
        <v>0</v>
      </c>
      <c r="AC26" s="504">
        <f t="shared" si="18"/>
        <v>0</v>
      </c>
      <c r="AD26" s="277">
        <f t="shared" si="19"/>
        <v>0</v>
      </c>
      <c r="AE26" s="505">
        <f t="shared" si="20"/>
        <v>0</v>
      </c>
      <c r="AF26" s="279">
        <v>0</v>
      </c>
      <c r="AG26" s="280">
        <v>0</v>
      </c>
      <c r="AH26" s="1">
        <f t="shared" si="21"/>
        <v>0</v>
      </c>
      <c r="AI26" s="1">
        <v>1.5410999999999999</v>
      </c>
      <c r="AJ26" s="2">
        <v>0.82799999999999996</v>
      </c>
      <c r="AK26" s="281">
        <f t="shared" si="22"/>
        <v>0</v>
      </c>
      <c r="AL26" s="3">
        <f t="shared" si="23"/>
        <v>1.8612</v>
      </c>
      <c r="AM26" s="307">
        <v>1.68</v>
      </c>
      <c r="AN26" s="283">
        <v>0.82799999999999996</v>
      </c>
      <c r="AO26" s="283" t="s">
        <v>1652</v>
      </c>
      <c r="AP26" s="284">
        <v>1.8612</v>
      </c>
      <c r="AQ26" s="28">
        <v>1.68</v>
      </c>
      <c r="AR26" s="267">
        <f t="shared" si="24"/>
        <v>0</v>
      </c>
      <c r="AS26" s="267">
        <f t="shared" si="25"/>
        <v>0</v>
      </c>
      <c r="AT26" s="4">
        <v>0.82799999999999996</v>
      </c>
      <c r="AU26" s="4">
        <f t="shared" si="26"/>
        <v>0</v>
      </c>
      <c r="AV26" s="5">
        <v>1.8612</v>
      </c>
      <c r="AW26" s="404">
        <f t="shared" si="27"/>
        <v>0</v>
      </c>
      <c r="AX26" s="405">
        <v>1</v>
      </c>
      <c r="AY26" s="1">
        <f t="shared" si="28"/>
        <v>1.5410999999999999</v>
      </c>
      <c r="AZ26" s="28">
        <f t="shared" si="29"/>
        <v>1.8612</v>
      </c>
      <c r="BA26" s="5">
        <f t="shared" si="29"/>
        <v>1.68</v>
      </c>
      <c r="BB26" s="277">
        <f t="shared" si="30"/>
        <v>0</v>
      </c>
      <c r="BC26" s="492">
        <f t="shared" si="31"/>
        <v>0</v>
      </c>
      <c r="BD26" s="492">
        <f t="shared" si="32"/>
        <v>0</v>
      </c>
      <c r="BE26" s="286">
        <f t="shared" si="33"/>
        <v>2.7099999999999999E-2</v>
      </c>
      <c r="BF26" s="286">
        <v>2.7099999999999999E-2</v>
      </c>
      <c r="BG26" s="308">
        <f t="shared" si="34"/>
        <v>0</v>
      </c>
      <c r="BH26" s="287">
        <f t="shared" si="35"/>
        <v>0</v>
      </c>
      <c r="BI26" s="287">
        <f t="shared" si="36"/>
        <v>1</v>
      </c>
      <c r="BJ26" s="453"/>
    </row>
    <row r="27" spans="1:62" x14ac:dyDescent="0.2">
      <c r="A27" s="297" t="s">
        <v>165</v>
      </c>
      <c r="B27" s="298" t="s">
        <v>166</v>
      </c>
      <c r="C27" s="299" t="s">
        <v>165</v>
      </c>
      <c r="D27" s="300" t="s">
        <v>166</v>
      </c>
      <c r="E27" s="301" t="s">
        <v>167</v>
      </c>
      <c r="F27" s="302" t="s">
        <v>147</v>
      </c>
      <c r="G27" s="519">
        <v>2</v>
      </c>
      <c r="H27" s="233"/>
      <c r="I27" s="304">
        <v>0</v>
      </c>
      <c r="J27" s="304">
        <v>0</v>
      </c>
      <c r="K27" s="304">
        <v>0</v>
      </c>
      <c r="L27" s="304">
        <v>0</v>
      </c>
      <c r="M27" s="304">
        <f t="shared" si="7"/>
        <v>0</v>
      </c>
      <c r="N27" s="304">
        <f t="shared" si="8"/>
        <v>0</v>
      </c>
      <c r="O27" s="496">
        <f t="shared" si="9"/>
        <v>0</v>
      </c>
      <c r="P27" s="496">
        <f t="shared" si="10"/>
        <v>0</v>
      </c>
      <c r="Q27" s="497">
        <v>0</v>
      </c>
      <c r="R27" s="497">
        <v>0</v>
      </c>
      <c r="S27" s="266">
        <f t="shared" si="11"/>
        <v>0</v>
      </c>
      <c r="T27" s="265">
        <v>0</v>
      </c>
      <c r="U27" s="305">
        <f t="shared" si="12"/>
        <v>0</v>
      </c>
      <c r="V27" s="306">
        <f t="shared" si="13"/>
        <v>0</v>
      </c>
      <c r="W27" s="498">
        <v>0</v>
      </c>
      <c r="X27" s="499">
        <f t="shared" si="14"/>
        <v>0</v>
      </c>
      <c r="Y27" s="500">
        <f t="shared" si="15"/>
        <v>0</v>
      </c>
      <c r="Z27" s="501">
        <v>0</v>
      </c>
      <c r="AA27" s="502">
        <f t="shared" si="16"/>
        <v>0</v>
      </c>
      <c r="AB27" s="503">
        <f t="shared" si="17"/>
        <v>0</v>
      </c>
      <c r="AC27" s="504">
        <f t="shared" si="18"/>
        <v>0</v>
      </c>
      <c r="AD27" s="277">
        <f t="shared" si="19"/>
        <v>0</v>
      </c>
      <c r="AE27" s="505">
        <f t="shared" si="20"/>
        <v>0</v>
      </c>
      <c r="AF27" s="279">
        <v>0</v>
      </c>
      <c r="AG27" s="280">
        <v>0</v>
      </c>
      <c r="AH27" s="1">
        <f t="shared" si="21"/>
        <v>0</v>
      </c>
      <c r="AI27" s="1">
        <v>1.5410999999999999</v>
      </c>
      <c r="AJ27" s="2">
        <v>0.86860000000000004</v>
      </c>
      <c r="AK27" s="281">
        <f t="shared" si="22"/>
        <v>0</v>
      </c>
      <c r="AL27" s="3">
        <f t="shared" si="23"/>
        <v>1.7742</v>
      </c>
      <c r="AM27" s="307">
        <v>1.6013999999999999</v>
      </c>
      <c r="AN27" s="283">
        <v>0.86860000000000004</v>
      </c>
      <c r="AO27" s="283" t="s">
        <v>1652</v>
      </c>
      <c r="AP27" s="284">
        <v>1.7742</v>
      </c>
      <c r="AQ27" s="28">
        <v>1.6013999999999999</v>
      </c>
      <c r="AR27" s="267">
        <f t="shared" si="24"/>
        <v>0</v>
      </c>
      <c r="AS27" s="267">
        <f t="shared" si="25"/>
        <v>0</v>
      </c>
      <c r="AT27" s="4">
        <v>0.86860000000000004</v>
      </c>
      <c r="AU27" s="4">
        <f t="shared" si="26"/>
        <v>0</v>
      </c>
      <c r="AV27" s="5">
        <v>1.7742</v>
      </c>
      <c r="AW27" s="404">
        <f t="shared" si="27"/>
        <v>0</v>
      </c>
      <c r="AX27" s="405">
        <v>1</v>
      </c>
      <c r="AY27" s="1">
        <f t="shared" si="28"/>
        <v>1.5410999999999999</v>
      </c>
      <c r="AZ27" s="28">
        <f t="shared" si="29"/>
        <v>1.7742</v>
      </c>
      <c r="BA27" s="5">
        <f t="shared" si="29"/>
        <v>1.6013999999999999</v>
      </c>
      <c r="BB27" s="277">
        <f t="shared" si="30"/>
        <v>0</v>
      </c>
      <c r="BC27" s="492">
        <f t="shared" si="31"/>
        <v>0</v>
      </c>
      <c r="BD27" s="492">
        <f t="shared" si="32"/>
        <v>0</v>
      </c>
      <c r="BE27" s="286">
        <f t="shared" si="33"/>
        <v>2.7099999999999999E-2</v>
      </c>
      <c r="BF27" s="286">
        <v>2.7099999999999999E-2</v>
      </c>
      <c r="BG27" s="308">
        <f t="shared" si="34"/>
        <v>0</v>
      </c>
      <c r="BH27" s="287">
        <f t="shared" si="35"/>
        <v>0</v>
      </c>
      <c r="BI27" s="287">
        <f t="shared" si="36"/>
        <v>1</v>
      </c>
      <c r="BJ27" s="453"/>
    </row>
    <row r="28" spans="1:62" x14ac:dyDescent="0.2">
      <c r="A28" s="297" t="s">
        <v>168</v>
      </c>
      <c r="B28" s="298" t="s">
        <v>169</v>
      </c>
      <c r="C28" s="299" t="s">
        <v>168</v>
      </c>
      <c r="D28" s="300" t="s">
        <v>169</v>
      </c>
      <c r="E28" s="301" t="s">
        <v>170</v>
      </c>
      <c r="F28" s="302" t="s">
        <v>147</v>
      </c>
      <c r="G28" s="519">
        <v>2</v>
      </c>
      <c r="H28" s="9"/>
      <c r="I28" s="304">
        <v>0</v>
      </c>
      <c r="J28" s="304">
        <v>0</v>
      </c>
      <c r="K28" s="304">
        <v>0</v>
      </c>
      <c r="L28" s="304">
        <v>0</v>
      </c>
      <c r="M28" s="304">
        <f t="shared" si="7"/>
        <v>0</v>
      </c>
      <c r="N28" s="304">
        <f t="shared" si="8"/>
        <v>0</v>
      </c>
      <c r="O28" s="496">
        <f t="shared" si="9"/>
        <v>0</v>
      </c>
      <c r="P28" s="496">
        <f t="shared" si="10"/>
        <v>0</v>
      </c>
      <c r="Q28" s="497">
        <v>0</v>
      </c>
      <c r="R28" s="497">
        <v>0</v>
      </c>
      <c r="S28" s="266">
        <f t="shared" si="11"/>
        <v>0</v>
      </c>
      <c r="T28" s="265">
        <v>0</v>
      </c>
      <c r="U28" s="305">
        <f t="shared" si="12"/>
        <v>0</v>
      </c>
      <c r="V28" s="306">
        <f t="shared" si="13"/>
        <v>0</v>
      </c>
      <c r="W28" s="498">
        <v>0</v>
      </c>
      <c r="X28" s="499">
        <f t="shared" si="14"/>
        <v>0</v>
      </c>
      <c r="Y28" s="500">
        <f t="shared" si="15"/>
        <v>0</v>
      </c>
      <c r="Z28" s="501">
        <v>0</v>
      </c>
      <c r="AA28" s="502">
        <f t="shared" si="16"/>
        <v>0</v>
      </c>
      <c r="AB28" s="503">
        <f t="shared" si="17"/>
        <v>0</v>
      </c>
      <c r="AC28" s="504">
        <f t="shared" si="18"/>
        <v>0</v>
      </c>
      <c r="AD28" s="277">
        <f t="shared" si="19"/>
        <v>0</v>
      </c>
      <c r="AE28" s="505">
        <f t="shared" si="20"/>
        <v>0</v>
      </c>
      <c r="AF28" s="279">
        <v>0</v>
      </c>
      <c r="AG28" s="280">
        <v>0</v>
      </c>
      <c r="AH28" s="1">
        <f t="shared" si="21"/>
        <v>0</v>
      </c>
      <c r="AI28" s="1">
        <v>1.5410999999999999</v>
      </c>
      <c r="AJ28" s="2">
        <v>0.90739999999999998</v>
      </c>
      <c r="AK28" s="281">
        <f t="shared" si="22"/>
        <v>0</v>
      </c>
      <c r="AL28" s="3">
        <f t="shared" si="23"/>
        <v>1.6983999999999999</v>
      </c>
      <c r="AM28" s="307">
        <v>1.5329999999999999</v>
      </c>
      <c r="AN28" s="283">
        <v>0.90739999999999998</v>
      </c>
      <c r="AO28" s="283" t="s">
        <v>1652</v>
      </c>
      <c r="AP28" s="284">
        <v>1.6983999999999999</v>
      </c>
      <c r="AQ28" s="28">
        <v>1.5329999999999999</v>
      </c>
      <c r="AR28" s="267">
        <f t="shared" si="24"/>
        <v>0</v>
      </c>
      <c r="AS28" s="267">
        <f t="shared" si="25"/>
        <v>0</v>
      </c>
      <c r="AT28" s="4">
        <v>0.90739999999999998</v>
      </c>
      <c r="AU28" s="4">
        <f t="shared" si="26"/>
        <v>0</v>
      </c>
      <c r="AV28" s="5">
        <v>1.6983999999999999</v>
      </c>
      <c r="AW28" s="404">
        <f t="shared" si="27"/>
        <v>0</v>
      </c>
      <c r="AX28" s="405">
        <v>1</v>
      </c>
      <c r="AY28" s="1">
        <f t="shared" si="28"/>
        <v>1.5410999999999999</v>
      </c>
      <c r="AZ28" s="28">
        <f t="shared" si="29"/>
        <v>1.6983999999999999</v>
      </c>
      <c r="BA28" s="5">
        <f t="shared" si="29"/>
        <v>1.5329999999999999</v>
      </c>
      <c r="BB28" s="277">
        <f t="shared" si="30"/>
        <v>0</v>
      </c>
      <c r="BC28" s="492">
        <f t="shared" si="31"/>
        <v>0</v>
      </c>
      <c r="BD28" s="492">
        <f t="shared" si="32"/>
        <v>0</v>
      </c>
      <c r="BE28" s="286">
        <f t="shared" si="33"/>
        <v>2.7099999999999999E-2</v>
      </c>
      <c r="BF28" s="286">
        <v>2.7099999999999999E-2</v>
      </c>
      <c r="BG28" s="308">
        <f t="shared" si="34"/>
        <v>0</v>
      </c>
      <c r="BH28" s="287">
        <f t="shared" si="35"/>
        <v>0</v>
      </c>
      <c r="BI28" s="287">
        <f t="shared" si="36"/>
        <v>1</v>
      </c>
      <c r="BJ28" s="453"/>
    </row>
    <row r="29" spans="1:62" x14ac:dyDescent="0.2">
      <c r="A29" s="297" t="s">
        <v>171</v>
      </c>
      <c r="B29" s="298" t="s">
        <v>172</v>
      </c>
      <c r="C29" s="299" t="s">
        <v>171</v>
      </c>
      <c r="D29" s="300" t="s">
        <v>172</v>
      </c>
      <c r="E29" s="301" t="s">
        <v>173</v>
      </c>
      <c r="F29" s="302" t="s">
        <v>147</v>
      </c>
      <c r="G29" s="519">
        <v>2</v>
      </c>
      <c r="H29" s="9"/>
      <c r="I29" s="304">
        <v>0</v>
      </c>
      <c r="J29" s="304">
        <v>0</v>
      </c>
      <c r="K29" s="304">
        <v>0</v>
      </c>
      <c r="L29" s="304">
        <v>0</v>
      </c>
      <c r="M29" s="304">
        <f t="shared" si="7"/>
        <v>0</v>
      </c>
      <c r="N29" s="304">
        <f t="shared" si="8"/>
        <v>0</v>
      </c>
      <c r="O29" s="496">
        <f t="shared" si="9"/>
        <v>0</v>
      </c>
      <c r="P29" s="496">
        <f t="shared" si="10"/>
        <v>0</v>
      </c>
      <c r="Q29" s="497">
        <v>0</v>
      </c>
      <c r="R29" s="497">
        <v>0</v>
      </c>
      <c r="S29" s="266">
        <f t="shared" si="11"/>
        <v>0</v>
      </c>
      <c r="T29" s="265">
        <v>0</v>
      </c>
      <c r="U29" s="305">
        <f t="shared" si="12"/>
        <v>0</v>
      </c>
      <c r="V29" s="306">
        <f t="shared" si="13"/>
        <v>0</v>
      </c>
      <c r="W29" s="498">
        <v>0</v>
      </c>
      <c r="X29" s="499">
        <f t="shared" si="14"/>
        <v>0</v>
      </c>
      <c r="Y29" s="500">
        <f t="shared" si="15"/>
        <v>0</v>
      </c>
      <c r="Z29" s="501">
        <v>0</v>
      </c>
      <c r="AA29" s="502">
        <f t="shared" si="16"/>
        <v>0</v>
      </c>
      <c r="AB29" s="503">
        <f t="shared" si="17"/>
        <v>0</v>
      </c>
      <c r="AC29" s="504">
        <f t="shared" si="18"/>
        <v>0</v>
      </c>
      <c r="AD29" s="277">
        <f t="shared" si="19"/>
        <v>0</v>
      </c>
      <c r="AE29" s="505">
        <f t="shared" si="20"/>
        <v>0</v>
      </c>
      <c r="AF29" s="279">
        <v>0</v>
      </c>
      <c r="AG29" s="280">
        <v>0</v>
      </c>
      <c r="AH29" s="1">
        <f t="shared" si="21"/>
        <v>0</v>
      </c>
      <c r="AI29" s="1">
        <v>1.5410999999999999</v>
      </c>
      <c r="AJ29" s="2">
        <v>0.79680000000000006</v>
      </c>
      <c r="AK29" s="281">
        <f t="shared" si="22"/>
        <v>0</v>
      </c>
      <c r="AL29" s="3">
        <f t="shared" si="23"/>
        <v>1.9340999999999999</v>
      </c>
      <c r="AM29" s="307">
        <v>1.7457</v>
      </c>
      <c r="AN29" s="283">
        <v>0.79679999999999995</v>
      </c>
      <c r="AO29" s="283" t="s">
        <v>1652</v>
      </c>
      <c r="AP29" s="284">
        <v>1.9340999999999999</v>
      </c>
      <c r="AQ29" s="28">
        <v>1.7457</v>
      </c>
      <c r="AR29" s="267">
        <f t="shared" si="24"/>
        <v>0</v>
      </c>
      <c r="AS29" s="267">
        <f t="shared" si="25"/>
        <v>0</v>
      </c>
      <c r="AT29" s="4">
        <v>0.79680000000000006</v>
      </c>
      <c r="AU29" s="4">
        <f t="shared" si="26"/>
        <v>0</v>
      </c>
      <c r="AV29" s="5">
        <v>1.9340999999999999</v>
      </c>
      <c r="AW29" s="404">
        <f t="shared" si="27"/>
        <v>0</v>
      </c>
      <c r="AX29" s="405">
        <v>1</v>
      </c>
      <c r="AY29" s="1">
        <f t="shared" si="28"/>
        <v>1.5410999999999999</v>
      </c>
      <c r="AZ29" s="28">
        <f t="shared" si="29"/>
        <v>1.9340999999999999</v>
      </c>
      <c r="BA29" s="5">
        <f t="shared" si="29"/>
        <v>1.7457</v>
      </c>
      <c r="BB29" s="277">
        <f t="shared" si="30"/>
        <v>0</v>
      </c>
      <c r="BC29" s="492">
        <f t="shared" si="31"/>
        <v>0</v>
      </c>
      <c r="BD29" s="492">
        <f t="shared" si="32"/>
        <v>0</v>
      </c>
      <c r="BE29" s="286">
        <f t="shared" si="33"/>
        <v>2.7099999999999999E-2</v>
      </c>
      <c r="BF29" s="286">
        <v>2.7099999999999999E-2</v>
      </c>
      <c r="BG29" s="308">
        <f t="shared" si="34"/>
        <v>0</v>
      </c>
      <c r="BH29" s="287">
        <f t="shared" si="35"/>
        <v>0</v>
      </c>
      <c r="BI29" s="287">
        <f t="shared" si="36"/>
        <v>1</v>
      </c>
      <c r="BJ29" s="453"/>
    </row>
    <row r="30" spans="1:62" x14ac:dyDescent="0.2">
      <c r="A30" s="297" t="s">
        <v>174</v>
      </c>
      <c r="B30" s="298" t="s">
        <v>175</v>
      </c>
      <c r="C30" s="299" t="s">
        <v>174</v>
      </c>
      <c r="D30" s="300" t="s">
        <v>175</v>
      </c>
      <c r="E30" s="301" t="s">
        <v>176</v>
      </c>
      <c r="F30" s="302" t="s">
        <v>147</v>
      </c>
      <c r="G30" s="519">
        <v>2</v>
      </c>
      <c r="H30" s="9"/>
      <c r="I30" s="304">
        <v>0</v>
      </c>
      <c r="J30" s="304">
        <v>0</v>
      </c>
      <c r="K30" s="304">
        <v>0</v>
      </c>
      <c r="L30" s="304">
        <v>0</v>
      </c>
      <c r="M30" s="304">
        <f t="shared" si="7"/>
        <v>0</v>
      </c>
      <c r="N30" s="304">
        <f t="shared" si="8"/>
        <v>0</v>
      </c>
      <c r="O30" s="496">
        <f t="shared" si="9"/>
        <v>0</v>
      </c>
      <c r="P30" s="496">
        <f t="shared" si="10"/>
        <v>0</v>
      </c>
      <c r="Q30" s="497">
        <v>0</v>
      </c>
      <c r="R30" s="497">
        <v>0</v>
      </c>
      <c r="S30" s="266">
        <f t="shared" si="11"/>
        <v>0</v>
      </c>
      <c r="T30" s="265">
        <v>0</v>
      </c>
      <c r="U30" s="305">
        <f t="shared" si="12"/>
        <v>0</v>
      </c>
      <c r="V30" s="306">
        <f t="shared" si="13"/>
        <v>0</v>
      </c>
      <c r="W30" s="498">
        <v>0</v>
      </c>
      <c r="X30" s="499">
        <f t="shared" si="14"/>
        <v>0</v>
      </c>
      <c r="Y30" s="500">
        <f t="shared" si="15"/>
        <v>0</v>
      </c>
      <c r="Z30" s="501">
        <v>0</v>
      </c>
      <c r="AA30" s="502">
        <f t="shared" si="16"/>
        <v>0</v>
      </c>
      <c r="AB30" s="503">
        <f t="shared" si="17"/>
        <v>0</v>
      </c>
      <c r="AC30" s="504">
        <f t="shared" si="18"/>
        <v>0</v>
      </c>
      <c r="AD30" s="277">
        <f t="shared" si="19"/>
        <v>0</v>
      </c>
      <c r="AE30" s="505">
        <f t="shared" si="20"/>
        <v>0</v>
      </c>
      <c r="AF30" s="279">
        <v>0</v>
      </c>
      <c r="AG30" s="280">
        <v>0</v>
      </c>
      <c r="AH30" s="1">
        <f t="shared" si="21"/>
        <v>0</v>
      </c>
      <c r="AI30" s="1">
        <v>1.5410999999999999</v>
      </c>
      <c r="AJ30" s="2">
        <v>0.8206</v>
      </c>
      <c r="AK30" s="281">
        <f t="shared" si="22"/>
        <v>0</v>
      </c>
      <c r="AL30" s="3">
        <f t="shared" si="23"/>
        <v>1.8779999999999999</v>
      </c>
      <c r="AM30" s="307">
        <v>1.6951000000000001</v>
      </c>
      <c r="AN30" s="283">
        <v>0.8206</v>
      </c>
      <c r="AO30" s="283" t="s">
        <v>1652</v>
      </c>
      <c r="AP30" s="284">
        <v>1.8779999999999999</v>
      </c>
      <c r="AQ30" s="28">
        <v>1.6951000000000001</v>
      </c>
      <c r="AR30" s="267">
        <f t="shared" si="24"/>
        <v>0</v>
      </c>
      <c r="AS30" s="267">
        <f t="shared" si="25"/>
        <v>0</v>
      </c>
      <c r="AT30" s="4">
        <v>0.8206</v>
      </c>
      <c r="AU30" s="4">
        <f t="shared" si="26"/>
        <v>0</v>
      </c>
      <c r="AV30" s="5">
        <v>1.8779999999999999</v>
      </c>
      <c r="AW30" s="404">
        <f t="shared" si="27"/>
        <v>0</v>
      </c>
      <c r="AX30" s="405">
        <v>1</v>
      </c>
      <c r="AY30" s="1">
        <f t="shared" si="28"/>
        <v>1.5410999999999999</v>
      </c>
      <c r="AZ30" s="28">
        <f t="shared" si="29"/>
        <v>1.8779999999999999</v>
      </c>
      <c r="BA30" s="5">
        <f t="shared" si="29"/>
        <v>1.6951000000000001</v>
      </c>
      <c r="BB30" s="277">
        <f t="shared" si="30"/>
        <v>0</v>
      </c>
      <c r="BC30" s="492">
        <f t="shared" si="31"/>
        <v>0</v>
      </c>
      <c r="BD30" s="492">
        <f t="shared" si="32"/>
        <v>0</v>
      </c>
      <c r="BE30" s="286">
        <f t="shared" si="33"/>
        <v>2.7099999999999999E-2</v>
      </c>
      <c r="BF30" s="286">
        <v>2.7099999999999999E-2</v>
      </c>
      <c r="BG30" s="308">
        <f t="shared" si="34"/>
        <v>0</v>
      </c>
      <c r="BH30" s="287">
        <f t="shared" si="35"/>
        <v>0</v>
      </c>
      <c r="BI30" s="287">
        <f t="shared" si="36"/>
        <v>1</v>
      </c>
      <c r="BJ30" s="453"/>
    </row>
    <row r="31" spans="1:62" x14ac:dyDescent="0.2">
      <c r="A31" s="32" t="s">
        <v>163</v>
      </c>
      <c r="B31" s="309" t="s">
        <v>147</v>
      </c>
      <c r="C31" s="310" t="s">
        <v>1217</v>
      </c>
      <c r="D31" s="311" t="s">
        <v>1260</v>
      </c>
      <c r="E31" s="312" t="s">
        <v>1227</v>
      </c>
      <c r="F31" s="313" t="s">
        <v>147</v>
      </c>
      <c r="G31" s="520">
        <v>2</v>
      </c>
      <c r="H31" s="315"/>
      <c r="I31" s="316">
        <v>0</v>
      </c>
      <c r="J31" s="316">
        <v>0</v>
      </c>
      <c r="K31" s="316">
        <v>0</v>
      </c>
      <c r="L31" s="316">
        <v>0</v>
      </c>
      <c r="M31" s="316">
        <f t="shared" si="7"/>
        <v>0</v>
      </c>
      <c r="N31" s="316">
        <f t="shared" si="8"/>
        <v>0</v>
      </c>
      <c r="O31" s="508">
        <f t="shared" si="9"/>
        <v>0</v>
      </c>
      <c r="P31" s="508">
        <f t="shared" si="10"/>
        <v>0</v>
      </c>
      <c r="Q31" s="509">
        <v>0</v>
      </c>
      <c r="R31" s="509">
        <v>0</v>
      </c>
      <c r="S31" s="318">
        <f t="shared" si="11"/>
        <v>0</v>
      </c>
      <c r="T31" s="317">
        <v>0</v>
      </c>
      <c r="U31" s="319">
        <f t="shared" si="12"/>
        <v>0</v>
      </c>
      <c r="V31" s="320">
        <f t="shared" si="13"/>
        <v>0</v>
      </c>
      <c r="W31" s="498">
        <v>0</v>
      </c>
      <c r="X31" s="499">
        <f t="shared" si="14"/>
        <v>0</v>
      </c>
      <c r="Y31" s="500">
        <f t="shared" si="15"/>
        <v>0</v>
      </c>
      <c r="Z31" s="501">
        <v>0</v>
      </c>
      <c r="AA31" s="502">
        <f t="shared" si="16"/>
        <v>0</v>
      </c>
      <c r="AB31" s="503">
        <f t="shared" si="17"/>
        <v>0</v>
      </c>
      <c r="AC31" s="510">
        <f t="shared" si="18"/>
        <v>0</v>
      </c>
      <c r="AD31" s="321">
        <f t="shared" si="19"/>
        <v>0</v>
      </c>
      <c r="AE31" s="278">
        <f t="shared" si="20"/>
        <v>0</v>
      </c>
      <c r="AF31" s="322">
        <v>0</v>
      </c>
      <c r="AG31" s="323">
        <v>1</v>
      </c>
      <c r="AH31" s="6">
        <f t="shared" si="21"/>
        <v>1.5410999999999999</v>
      </c>
      <c r="AI31" s="6">
        <v>0</v>
      </c>
      <c r="AJ31" s="2">
        <v>0</v>
      </c>
      <c r="AK31" s="281">
        <f t="shared" si="22"/>
        <v>1.8612</v>
      </c>
      <c r="AL31" s="3">
        <f t="shared" si="23"/>
        <v>0</v>
      </c>
      <c r="AM31" s="307">
        <v>0</v>
      </c>
      <c r="AN31" s="283">
        <v>0</v>
      </c>
      <c r="AO31" s="283" t="s">
        <v>1316</v>
      </c>
      <c r="AP31" s="284">
        <v>0</v>
      </c>
      <c r="AQ31" s="28">
        <v>0</v>
      </c>
      <c r="AR31" s="267">
        <f t="shared" si="24"/>
        <v>0</v>
      </c>
      <c r="AS31" s="267">
        <f t="shared" si="25"/>
        <v>0</v>
      </c>
      <c r="AT31" s="4">
        <v>0</v>
      </c>
      <c r="AU31" s="4">
        <f t="shared" si="26"/>
        <v>0</v>
      </c>
      <c r="AV31" s="5">
        <v>0</v>
      </c>
      <c r="AW31" s="404">
        <f t="shared" si="27"/>
        <v>0</v>
      </c>
      <c r="AX31" s="405">
        <v>0</v>
      </c>
      <c r="AY31" s="6">
        <f t="shared" si="28"/>
        <v>0</v>
      </c>
      <c r="AZ31" s="28">
        <f t="shared" si="29"/>
        <v>0</v>
      </c>
      <c r="BA31" s="5">
        <f t="shared" si="29"/>
        <v>0</v>
      </c>
      <c r="BB31" s="321">
        <f t="shared" si="30"/>
        <v>0</v>
      </c>
      <c r="BC31" s="511">
        <f t="shared" si="31"/>
        <v>0</v>
      </c>
      <c r="BD31" s="511">
        <f t="shared" si="32"/>
        <v>2.7099999999999999E-2</v>
      </c>
      <c r="BE31" s="286">
        <f t="shared" si="33"/>
        <v>0</v>
      </c>
      <c r="BF31" s="286">
        <v>0</v>
      </c>
      <c r="BG31" s="308">
        <f t="shared" si="34"/>
        <v>0</v>
      </c>
      <c r="BH31" s="512">
        <f t="shared" si="35"/>
        <v>1</v>
      </c>
      <c r="BI31" s="512">
        <f t="shared" si="36"/>
        <v>0</v>
      </c>
      <c r="BJ31" s="453"/>
    </row>
    <row r="32" spans="1:62" x14ac:dyDescent="0.2">
      <c r="A32" s="32" t="s">
        <v>165</v>
      </c>
      <c r="B32" s="309" t="s">
        <v>166</v>
      </c>
      <c r="C32" s="310" t="s">
        <v>1217</v>
      </c>
      <c r="D32" s="311" t="s">
        <v>1260</v>
      </c>
      <c r="E32" s="312" t="s">
        <v>1228</v>
      </c>
      <c r="F32" s="313" t="s">
        <v>147</v>
      </c>
      <c r="G32" s="520">
        <v>2</v>
      </c>
      <c r="H32" s="315"/>
      <c r="I32" s="316">
        <v>0</v>
      </c>
      <c r="J32" s="316">
        <v>0</v>
      </c>
      <c r="K32" s="316">
        <v>0</v>
      </c>
      <c r="L32" s="316">
        <v>0</v>
      </c>
      <c r="M32" s="316">
        <f t="shared" si="7"/>
        <v>0</v>
      </c>
      <c r="N32" s="316">
        <f t="shared" si="8"/>
        <v>0</v>
      </c>
      <c r="O32" s="508">
        <f t="shared" si="9"/>
        <v>0</v>
      </c>
      <c r="P32" s="508">
        <f t="shared" si="10"/>
        <v>0</v>
      </c>
      <c r="Q32" s="509">
        <v>0</v>
      </c>
      <c r="R32" s="509">
        <v>0</v>
      </c>
      <c r="S32" s="318">
        <f t="shared" si="11"/>
        <v>0</v>
      </c>
      <c r="T32" s="317">
        <v>0</v>
      </c>
      <c r="U32" s="319">
        <f t="shared" si="12"/>
        <v>0</v>
      </c>
      <c r="V32" s="320">
        <f t="shared" si="13"/>
        <v>0</v>
      </c>
      <c r="W32" s="498">
        <v>0</v>
      </c>
      <c r="X32" s="499">
        <f t="shared" si="14"/>
        <v>0</v>
      </c>
      <c r="Y32" s="500">
        <f t="shared" si="15"/>
        <v>0</v>
      </c>
      <c r="Z32" s="501">
        <v>0</v>
      </c>
      <c r="AA32" s="502">
        <f t="shared" si="16"/>
        <v>0</v>
      </c>
      <c r="AB32" s="503">
        <f t="shared" si="17"/>
        <v>0</v>
      </c>
      <c r="AC32" s="510">
        <f t="shared" si="18"/>
        <v>0</v>
      </c>
      <c r="AD32" s="321">
        <f t="shared" si="19"/>
        <v>0</v>
      </c>
      <c r="AE32" s="278">
        <f t="shared" si="20"/>
        <v>0</v>
      </c>
      <c r="AF32" s="322">
        <v>0</v>
      </c>
      <c r="AG32" s="323">
        <v>1</v>
      </c>
      <c r="AH32" s="6">
        <f t="shared" si="21"/>
        <v>1.5410999999999999</v>
      </c>
      <c r="AI32" s="6">
        <v>0</v>
      </c>
      <c r="AJ32" s="2">
        <v>0</v>
      </c>
      <c r="AK32" s="281">
        <f t="shared" si="22"/>
        <v>1.7742</v>
      </c>
      <c r="AL32" s="3">
        <f t="shared" si="23"/>
        <v>0</v>
      </c>
      <c r="AM32" s="307">
        <v>0</v>
      </c>
      <c r="AN32" s="283">
        <v>0</v>
      </c>
      <c r="AO32" s="283" t="s">
        <v>1316</v>
      </c>
      <c r="AP32" s="284">
        <v>0</v>
      </c>
      <c r="AQ32" s="28">
        <v>0</v>
      </c>
      <c r="AR32" s="267">
        <f t="shared" si="24"/>
        <v>0</v>
      </c>
      <c r="AS32" s="267">
        <f t="shared" si="25"/>
        <v>0</v>
      </c>
      <c r="AT32" s="4">
        <v>0</v>
      </c>
      <c r="AU32" s="4">
        <f t="shared" si="26"/>
        <v>0</v>
      </c>
      <c r="AV32" s="5">
        <v>0</v>
      </c>
      <c r="AW32" s="404">
        <f t="shared" si="27"/>
        <v>0</v>
      </c>
      <c r="AX32" s="405">
        <v>0</v>
      </c>
      <c r="AY32" s="6">
        <f t="shared" si="28"/>
        <v>0</v>
      </c>
      <c r="AZ32" s="28">
        <f t="shared" si="29"/>
        <v>0</v>
      </c>
      <c r="BA32" s="5">
        <f t="shared" si="29"/>
        <v>0</v>
      </c>
      <c r="BB32" s="321">
        <f t="shared" si="30"/>
        <v>0</v>
      </c>
      <c r="BC32" s="511">
        <f t="shared" si="31"/>
        <v>0</v>
      </c>
      <c r="BD32" s="511">
        <f t="shared" si="32"/>
        <v>2.7099999999999999E-2</v>
      </c>
      <c r="BE32" s="286">
        <f t="shared" si="33"/>
        <v>0</v>
      </c>
      <c r="BF32" s="286">
        <v>0</v>
      </c>
      <c r="BG32" s="308">
        <f t="shared" si="34"/>
        <v>0</v>
      </c>
      <c r="BH32" s="512">
        <f t="shared" si="35"/>
        <v>1</v>
      </c>
      <c r="BI32" s="512">
        <f t="shared" si="36"/>
        <v>0</v>
      </c>
      <c r="BJ32" s="453"/>
    </row>
    <row r="33" spans="1:62" x14ac:dyDescent="0.2">
      <c r="A33" s="32" t="s">
        <v>168</v>
      </c>
      <c r="B33" s="309" t="s">
        <v>169</v>
      </c>
      <c r="C33" s="310" t="s">
        <v>1217</v>
      </c>
      <c r="D33" s="311" t="s">
        <v>1260</v>
      </c>
      <c r="E33" s="312" t="s">
        <v>1229</v>
      </c>
      <c r="F33" s="313" t="s">
        <v>147</v>
      </c>
      <c r="G33" s="520">
        <v>2</v>
      </c>
      <c r="H33" s="315"/>
      <c r="I33" s="316">
        <v>0</v>
      </c>
      <c r="J33" s="316">
        <v>0</v>
      </c>
      <c r="K33" s="316">
        <v>0</v>
      </c>
      <c r="L33" s="316">
        <v>0</v>
      </c>
      <c r="M33" s="316">
        <f t="shared" si="7"/>
        <v>0</v>
      </c>
      <c r="N33" s="316">
        <f t="shared" si="8"/>
        <v>0</v>
      </c>
      <c r="O33" s="508">
        <f t="shared" si="9"/>
        <v>0</v>
      </c>
      <c r="P33" s="508">
        <f t="shared" si="10"/>
        <v>0</v>
      </c>
      <c r="Q33" s="509">
        <v>0</v>
      </c>
      <c r="R33" s="509">
        <v>0</v>
      </c>
      <c r="S33" s="318">
        <f t="shared" si="11"/>
        <v>0</v>
      </c>
      <c r="T33" s="317">
        <v>0</v>
      </c>
      <c r="U33" s="319">
        <f t="shared" si="12"/>
        <v>0</v>
      </c>
      <c r="V33" s="320">
        <f t="shared" si="13"/>
        <v>0</v>
      </c>
      <c r="W33" s="498">
        <v>0</v>
      </c>
      <c r="X33" s="499">
        <f t="shared" si="14"/>
        <v>0</v>
      </c>
      <c r="Y33" s="500">
        <f t="shared" si="15"/>
        <v>0</v>
      </c>
      <c r="Z33" s="501">
        <v>0</v>
      </c>
      <c r="AA33" s="502">
        <f t="shared" si="16"/>
        <v>0</v>
      </c>
      <c r="AB33" s="503">
        <f t="shared" si="17"/>
        <v>0</v>
      </c>
      <c r="AC33" s="510">
        <f t="shared" si="18"/>
        <v>0</v>
      </c>
      <c r="AD33" s="321">
        <f t="shared" si="19"/>
        <v>0</v>
      </c>
      <c r="AE33" s="278">
        <f t="shared" si="20"/>
        <v>0</v>
      </c>
      <c r="AF33" s="322">
        <v>0</v>
      </c>
      <c r="AG33" s="323">
        <v>1</v>
      </c>
      <c r="AH33" s="6">
        <f t="shared" si="21"/>
        <v>1.5410999999999999</v>
      </c>
      <c r="AI33" s="6">
        <v>0</v>
      </c>
      <c r="AJ33" s="2">
        <v>0</v>
      </c>
      <c r="AK33" s="281">
        <f t="shared" si="22"/>
        <v>1.6983999999999999</v>
      </c>
      <c r="AL33" s="3">
        <f t="shared" si="23"/>
        <v>0</v>
      </c>
      <c r="AM33" s="307">
        <v>0</v>
      </c>
      <c r="AN33" s="283">
        <v>0</v>
      </c>
      <c r="AO33" s="283" t="s">
        <v>1316</v>
      </c>
      <c r="AP33" s="284">
        <v>0</v>
      </c>
      <c r="AQ33" s="28">
        <v>0</v>
      </c>
      <c r="AR33" s="267">
        <f t="shared" si="24"/>
        <v>0</v>
      </c>
      <c r="AS33" s="267">
        <f t="shared" si="25"/>
        <v>0</v>
      </c>
      <c r="AT33" s="4">
        <v>0</v>
      </c>
      <c r="AU33" s="4">
        <f t="shared" si="26"/>
        <v>0</v>
      </c>
      <c r="AV33" s="5">
        <v>0</v>
      </c>
      <c r="AW33" s="404">
        <f t="shared" si="27"/>
        <v>0</v>
      </c>
      <c r="AX33" s="405">
        <v>0</v>
      </c>
      <c r="AY33" s="6">
        <f t="shared" si="28"/>
        <v>0</v>
      </c>
      <c r="AZ33" s="28">
        <f t="shared" si="29"/>
        <v>0</v>
      </c>
      <c r="BA33" s="5">
        <f t="shared" si="29"/>
        <v>0</v>
      </c>
      <c r="BB33" s="321">
        <f t="shared" si="30"/>
        <v>0</v>
      </c>
      <c r="BC33" s="511">
        <f t="shared" si="31"/>
        <v>0</v>
      </c>
      <c r="BD33" s="511">
        <f t="shared" si="32"/>
        <v>2.7099999999999999E-2</v>
      </c>
      <c r="BE33" s="286">
        <f t="shared" si="33"/>
        <v>0</v>
      </c>
      <c r="BF33" s="286">
        <v>0</v>
      </c>
      <c r="BG33" s="308">
        <f t="shared" si="34"/>
        <v>0</v>
      </c>
      <c r="BH33" s="512">
        <f t="shared" si="35"/>
        <v>1</v>
      </c>
      <c r="BI33" s="512">
        <f t="shared" si="36"/>
        <v>0</v>
      </c>
      <c r="BJ33" s="453"/>
    </row>
    <row r="34" spans="1:62" x14ac:dyDescent="0.2">
      <c r="A34" s="32" t="s">
        <v>171</v>
      </c>
      <c r="B34" s="309" t="s">
        <v>172</v>
      </c>
      <c r="C34" s="310" t="s">
        <v>1217</v>
      </c>
      <c r="D34" s="311" t="s">
        <v>1260</v>
      </c>
      <c r="E34" s="312" t="s">
        <v>1230</v>
      </c>
      <c r="F34" s="313" t="s">
        <v>147</v>
      </c>
      <c r="G34" s="520">
        <v>2</v>
      </c>
      <c r="H34" s="315"/>
      <c r="I34" s="316">
        <v>0</v>
      </c>
      <c r="J34" s="316">
        <v>0</v>
      </c>
      <c r="K34" s="316">
        <v>0</v>
      </c>
      <c r="L34" s="316">
        <v>0</v>
      </c>
      <c r="M34" s="316">
        <f t="shared" si="7"/>
        <v>0</v>
      </c>
      <c r="N34" s="316">
        <f t="shared" si="8"/>
        <v>0</v>
      </c>
      <c r="O34" s="508">
        <f t="shared" si="9"/>
        <v>0</v>
      </c>
      <c r="P34" s="508">
        <f t="shared" si="10"/>
        <v>0</v>
      </c>
      <c r="Q34" s="509">
        <v>0</v>
      </c>
      <c r="R34" s="509">
        <v>0</v>
      </c>
      <c r="S34" s="318">
        <f t="shared" si="11"/>
        <v>0</v>
      </c>
      <c r="T34" s="317">
        <v>0</v>
      </c>
      <c r="U34" s="319">
        <f t="shared" si="12"/>
        <v>0</v>
      </c>
      <c r="V34" s="320">
        <f t="shared" si="13"/>
        <v>0</v>
      </c>
      <c r="W34" s="498">
        <v>0</v>
      </c>
      <c r="X34" s="499">
        <f t="shared" si="14"/>
        <v>0</v>
      </c>
      <c r="Y34" s="500">
        <f t="shared" si="15"/>
        <v>0</v>
      </c>
      <c r="Z34" s="501">
        <v>0</v>
      </c>
      <c r="AA34" s="502">
        <f t="shared" si="16"/>
        <v>0</v>
      </c>
      <c r="AB34" s="503">
        <f t="shared" si="17"/>
        <v>0</v>
      </c>
      <c r="AC34" s="510">
        <f t="shared" si="18"/>
        <v>0</v>
      </c>
      <c r="AD34" s="321">
        <f t="shared" si="19"/>
        <v>0</v>
      </c>
      <c r="AE34" s="278">
        <f t="shared" si="20"/>
        <v>0</v>
      </c>
      <c r="AF34" s="322">
        <v>0</v>
      </c>
      <c r="AG34" s="323">
        <v>1</v>
      </c>
      <c r="AH34" s="6">
        <f t="shared" si="21"/>
        <v>1.5410999999999999</v>
      </c>
      <c r="AI34" s="6">
        <v>0</v>
      </c>
      <c r="AJ34" s="2">
        <v>0</v>
      </c>
      <c r="AK34" s="281">
        <f t="shared" si="22"/>
        <v>1.9340999999999999</v>
      </c>
      <c r="AL34" s="3">
        <f t="shared" si="23"/>
        <v>0</v>
      </c>
      <c r="AM34" s="307">
        <v>0</v>
      </c>
      <c r="AN34" s="283">
        <v>0</v>
      </c>
      <c r="AO34" s="283" t="s">
        <v>1316</v>
      </c>
      <c r="AP34" s="284">
        <v>0</v>
      </c>
      <c r="AQ34" s="28">
        <v>0</v>
      </c>
      <c r="AR34" s="267">
        <f t="shared" si="24"/>
        <v>0</v>
      </c>
      <c r="AS34" s="267">
        <f t="shared" si="25"/>
        <v>0</v>
      </c>
      <c r="AT34" s="4">
        <v>0</v>
      </c>
      <c r="AU34" s="4">
        <f t="shared" si="26"/>
        <v>0</v>
      </c>
      <c r="AV34" s="5">
        <v>0</v>
      </c>
      <c r="AW34" s="404">
        <f t="shared" si="27"/>
        <v>0</v>
      </c>
      <c r="AX34" s="405">
        <v>0</v>
      </c>
      <c r="AY34" s="6">
        <f t="shared" si="28"/>
        <v>0</v>
      </c>
      <c r="AZ34" s="28">
        <f t="shared" si="29"/>
        <v>0</v>
      </c>
      <c r="BA34" s="5">
        <f t="shared" si="29"/>
        <v>0</v>
      </c>
      <c r="BB34" s="321">
        <f t="shared" si="30"/>
        <v>0</v>
      </c>
      <c r="BC34" s="511">
        <f t="shared" si="31"/>
        <v>0</v>
      </c>
      <c r="BD34" s="511">
        <f t="shared" si="32"/>
        <v>2.7099999999999999E-2</v>
      </c>
      <c r="BE34" s="286">
        <f t="shared" si="33"/>
        <v>0</v>
      </c>
      <c r="BF34" s="286">
        <v>0</v>
      </c>
      <c r="BG34" s="308">
        <f t="shared" si="34"/>
        <v>0</v>
      </c>
      <c r="BH34" s="512">
        <f t="shared" si="35"/>
        <v>1</v>
      </c>
      <c r="BI34" s="512">
        <f t="shared" si="36"/>
        <v>0</v>
      </c>
      <c r="BJ34" s="453"/>
    </row>
    <row r="35" spans="1:62" x14ac:dyDescent="0.2">
      <c r="A35" s="32" t="s">
        <v>174</v>
      </c>
      <c r="B35" s="309" t="s">
        <v>175</v>
      </c>
      <c r="C35" s="310" t="s">
        <v>1217</v>
      </c>
      <c r="D35" s="311" t="s">
        <v>1260</v>
      </c>
      <c r="E35" s="312" t="s">
        <v>1231</v>
      </c>
      <c r="F35" s="313" t="s">
        <v>147</v>
      </c>
      <c r="G35" s="520">
        <v>2</v>
      </c>
      <c r="H35" s="315"/>
      <c r="I35" s="316">
        <v>0</v>
      </c>
      <c r="J35" s="316">
        <v>0</v>
      </c>
      <c r="K35" s="316">
        <v>0</v>
      </c>
      <c r="L35" s="316">
        <v>0</v>
      </c>
      <c r="M35" s="316">
        <f t="shared" si="7"/>
        <v>0</v>
      </c>
      <c r="N35" s="316">
        <f t="shared" si="8"/>
        <v>0</v>
      </c>
      <c r="O35" s="508">
        <f t="shared" si="9"/>
        <v>0</v>
      </c>
      <c r="P35" s="508">
        <f t="shared" si="10"/>
        <v>0</v>
      </c>
      <c r="Q35" s="509">
        <v>0</v>
      </c>
      <c r="R35" s="509">
        <v>0</v>
      </c>
      <c r="S35" s="318">
        <f t="shared" si="11"/>
        <v>0</v>
      </c>
      <c r="T35" s="317">
        <v>0</v>
      </c>
      <c r="U35" s="319">
        <f t="shared" si="12"/>
        <v>0</v>
      </c>
      <c r="V35" s="320">
        <f t="shared" si="13"/>
        <v>0</v>
      </c>
      <c r="W35" s="498">
        <v>0</v>
      </c>
      <c r="X35" s="499">
        <f t="shared" si="14"/>
        <v>0</v>
      </c>
      <c r="Y35" s="500">
        <f t="shared" si="15"/>
        <v>0</v>
      </c>
      <c r="Z35" s="501">
        <v>0</v>
      </c>
      <c r="AA35" s="502">
        <f t="shared" si="16"/>
        <v>0</v>
      </c>
      <c r="AB35" s="503">
        <f t="shared" si="17"/>
        <v>0</v>
      </c>
      <c r="AC35" s="510">
        <f t="shared" si="18"/>
        <v>0</v>
      </c>
      <c r="AD35" s="321">
        <f t="shared" si="19"/>
        <v>0</v>
      </c>
      <c r="AE35" s="278">
        <f t="shared" si="20"/>
        <v>0</v>
      </c>
      <c r="AF35" s="322">
        <v>0</v>
      </c>
      <c r="AG35" s="323">
        <v>1</v>
      </c>
      <c r="AH35" s="6">
        <f t="shared" si="21"/>
        <v>1.5410999999999999</v>
      </c>
      <c r="AI35" s="6">
        <v>0</v>
      </c>
      <c r="AJ35" s="2">
        <v>0</v>
      </c>
      <c r="AK35" s="281">
        <f t="shared" si="22"/>
        <v>1.8779999999999999</v>
      </c>
      <c r="AL35" s="3">
        <f t="shared" si="23"/>
        <v>0</v>
      </c>
      <c r="AM35" s="307">
        <v>0</v>
      </c>
      <c r="AN35" s="283">
        <v>0</v>
      </c>
      <c r="AO35" s="283" t="s">
        <v>1316</v>
      </c>
      <c r="AP35" s="284">
        <v>0</v>
      </c>
      <c r="AQ35" s="28">
        <v>0</v>
      </c>
      <c r="AR35" s="267">
        <f t="shared" si="24"/>
        <v>0</v>
      </c>
      <c r="AS35" s="267">
        <f t="shared" si="25"/>
        <v>0</v>
      </c>
      <c r="AT35" s="4">
        <v>0</v>
      </c>
      <c r="AU35" s="4">
        <f t="shared" si="26"/>
        <v>0</v>
      </c>
      <c r="AV35" s="5">
        <v>0</v>
      </c>
      <c r="AW35" s="404">
        <f t="shared" si="27"/>
        <v>0</v>
      </c>
      <c r="AX35" s="405">
        <v>0</v>
      </c>
      <c r="AY35" s="6">
        <f t="shared" si="28"/>
        <v>0</v>
      </c>
      <c r="AZ35" s="28">
        <f t="shared" si="29"/>
        <v>0</v>
      </c>
      <c r="BA35" s="5">
        <f t="shared" si="29"/>
        <v>0</v>
      </c>
      <c r="BB35" s="321">
        <f t="shared" si="30"/>
        <v>0</v>
      </c>
      <c r="BC35" s="511">
        <f t="shared" si="31"/>
        <v>0</v>
      </c>
      <c r="BD35" s="511">
        <f t="shared" si="32"/>
        <v>2.7099999999999999E-2</v>
      </c>
      <c r="BE35" s="286">
        <f t="shared" si="33"/>
        <v>0</v>
      </c>
      <c r="BF35" s="286">
        <v>0</v>
      </c>
      <c r="BG35" s="308">
        <f t="shared" si="34"/>
        <v>0</v>
      </c>
      <c r="BH35" s="512">
        <f t="shared" si="35"/>
        <v>1</v>
      </c>
      <c r="BI35" s="512">
        <f t="shared" si="36"/>
        <v>0</v>
      </c>
      <c r="BJ35" s="453"/>
    </row>
    <row r="36" spans="1:62" x14ac:dyDescent="0.2">
      <c r="A36" s="358" t="s">
        <v>1217</v>
      </c>
      <c r="B36" s="359" t="s">
        <v>1260</v>
      </c>
      <c r="C36" s="471" t="s">
        <v>1217</v>
      </c>
      <c r="D36" s="472" t="s">
        <v>1260</v>
      </c>
      <c r="E36" s="473" t="s">
        <v>1278</v>
      </c>
      <c r="F36" s="363" t="s">
        <v>147</v>
      </c>
      <c r="G36" s="513">
        <v>2</v>
      </c>
      <c r="H36" s="233"/>
      <c r="I36" s="364">
        <v>25312768</v>
      </c>
      <c r="J36" s="364">
        <v>3724463</v>
      </c>
      <c r="K36" s="364">
        <v>0</v>
      </c>
      <c r="L36" s="364">
        <v>0</v>
      </c>
      <c r="M36" s="364">
        <f t="shared" si="7"/>
        <v>0</v>
      </c>
      <c r="N36" s="364">
        <f t="shared" si="8"/>
        <v>25312768</v>
      </c>
      <c r="O36" s="514">
        <f t="shared" si="9"/>
        <v>3724463</v>
      </c>
      <c r="P36" s="514">
        <f t="shared" si="10"/>
        <v>21588305</v>
      </c>
      <c r="Q36" s="515">
        <v>907.12000000000012</v>
      </c>
      <c r="R36" s="515">
        <v>47.150000000000006</v>
      </c>
      <c r="S36" s="366">
        <f t="shared" si="11"/>
        <v>512803</v>
      </c>
      <c r="T36" s="365">
        <v>0</v>
      </c>
      <c r="U36" s="367">
        <f t="shared" si="12"/>
        <v>21588305</v>
      </c>
      <c r="V36" s="368">
        <f t="shared" si="13"/>
        <v>23798.73</v>
      </c>
      <c r="W36" s="498">
        <v>1110186</v>
      </c>
      <c r="X36" s="499">
        <f t="shared" si="14"/>
        <v>1223.8599999999999</v>
      </c>
      <c r="Y36" s="500">
        <f t="shared" si="15"/>
        <v>22574.87</v>
      </c>
      <c r="Z36" s="501">
        <v>2597.869999999999</v>
      </c>
      <c r="AA36" s="502">
        <f t="shared" si="16"/>
        <v>2356580</v>
      </c>
      <c r="AB36" s="503">
        <f t="shared" si="17"/>
        <v>23944885</v>
      </c>
      <c r="AC36" s="516">
        <f t="shared" si="18"/>
        <v>26396.6</v>
      </c>
      <c r="AD36" s="369">
        <f t="shared" si="19"/>
        <v>1.5410699999999999</v>
      </c>
      <c r="AE36" s="370">
        <f t="shared" si="20"/>
        <v>1.5410999999999999</v>
      </c>
      <c r="AF36" s="371">
        <v>1.5410999999999999</v>
      </c>
      <c r="AG36" s="372">
        <v>0</v>
      </c>
      <c r="AH36" s="373">
        <f t="shared" si="21"/>
        <v>0</v>
      </c>
      <c r="AI36" s="373">
        <v>0</v>
      </c>
      <c r="AJ36" s="2">
        <v>0</v>
      </c>
      <c r="AK36" s="281">
        <f t="shared" si="22"/>
        <v>0</v>
      </c>
      <c r="AL36" s="3">
        <f t="shared" si="23"/>
        <v>0</v>
      </c>
      <c r="AM36" s="307">
        <v>0</v>
      </c>
      <c r="AN36" s="283">
        <v>0</v>
      </c>
      <c r="AO36" s="283" t="s">
        <v>1316</v>
      </c>
      <c r="AP36" s="284">
        <v>0</v>
      </c>
      <c r="AQ36" s="28">
        <v>0</v>
      </c>
      <c r="AR36" s="267">
        <f t="shared" si="24"/>
        <v>0</v>
      </c>
      <c r="AS36" s="267">
        <f t="shared" si="25"/>
        <v>0</v>
      </c>
      <c r="AT36" s="4">
        <v>0</v>
      </c>
      <c r="AU36" s="4">
        <f t="shared" si="26"/>
        <v>0</v>
      </c>
      <c r="AV36" s="5">
        <v>0</v>
      </c>
      <c r="AW36" s="404">
        <f t="shared" si="27"/>
        <v>0</v>
      </c>
      <c r="AX36" s="405">
        <v>0</v>
      </c>
      <c r="AY36" s="373">
        <f t="shared" si="28"/>
        <v>0</v>
      </c>
      <c r="AZ36" s="28">
        <f t="shared" si="29"/>
        <v>0</v>
      </c>
      <c r="BA36" s="5">
        <f t="shared" si="29"/>
        <v>0</v>
      </c>
      <c r="BB36" s="369">
        <f t="shared" si="30"/>
        <v>1.3570599999999999</v>
      </c>
      <c r="BC36" s="517">
        <f t="shared" si="31"/>
        <v>2.7099999999999999E-2</v>
      </c>
      <c r="BD36" s="517">
        <f t="shared" si="32"/>
        <v>0</v>
      </c>
      <c r="BE36" s="286">
        <f t="shared" si="33"/>
        <v>0</v>
      </c>
      <c r="BF36" s="286">
        <v>0</v>
      </c>
      <c r="BG36" s="308">
        <f t="shared" si="34"/>
        <v>0</v>
      </c>
      <c r="BH36" s="518">
        <f t="shared" si="35"/>
        <v>0</v>
      </c>
      <c r="BI36" s="518">
        <f t="shared" si="36"/>
        <v>0</v>
      </c>
      <c r="BJ36" s="453"/>
    </row>
    <row r="37" spans="1:62" x14ac:dyDescent="0.2">
      <c r="A37" s="297" t="s">
        <v>177</v>
      </c>
      <c r="B37" s="298" t="s">
        <v>178</v>
      </c>
      <c r="C37" s="299" t="s">
        <v>177</v>
      </c>
      <c r="D37" s="300" t="s">
        <v>178</v>
      </c>
      <c r="E37" s="301" t="s">
        <v>179</v>
      </c>
      <c r="F37" s="302" t="s">
        <v>147</v>
      </c>
      <c r="G37" s="519">
        <v>3</v>
      </c>
      <c r="H37" s="233"/>
      <c r="I37" s="304">
        <v>0</v>
      </c>
      <c r="J37" s="304">
        <v>0</v>
      </c>
      <c r="K37" s="304">
        <v>0</v>
      </c>
      <c r="L37" s="304">
        <v>0</v>
      </c>
      <c r="M37" s="304">
        <f t="shared" si="7"/>
        <v>0</v>
      </c>
      <c r="N37" s="304">
        <f t="shared" si="8"/>
        <v>0</v>
      </c>
      <c r="O37" s="496">
        <f t="shared" si="9"/>
        <v>0</v>
      </c>
      <c r="P37" s="496">
        <f t="shared" si="10"/>
        <v>0</v>
      </c>
      <c r="Q37" s="497">
        <v>0</v>
      </c>
      <c r="R37" s="497">
        <v>0</v>
      </c>
      <c r="S37" s="266">
        <f t="shared" si="11"/>
        <v>0</v>
      </c>
      <c r="T37" s="265">
        <v>0</v>
      </c>
      <c r="U37" s="305">
        <f t="shared" si="12"/>
        <v>0</v>
      </c>
      <c r="V37" s="306">
        <f t="shared" si="13"/>
        <v>0</v>
      </c>
      <c r="W37" s="498">
        <v>0</v>
      </c>
      <c r="X37" s="499">
        <f t="shared" si="14"/>
        <v>0</v>
      </c>
      <c r="Y37" s="500">
        <f t="shared" si="15"/>
        <v>0</v>
      </c>
      <c r="Z37" s="501">
        <v>0</v>
      </c>
      <c r="AA37" s="502">
        <f t="shared" si="16"/>
        <v>0</v>
      </c>
      <c r="AB37" s="503">
        <f t="shared" si="17"/>
        <v>0</v>
      </c>
      <c r="AC37" s="504">
        <f t="shared" si="18"/>
        <v>0</v>
      </c>
      <c r="AD37" s="277">
        <f t="shared" si="19"/>
        <v>0</v>
      </c>
      <c r="AE37" s="505">
        <f t="shared" si="20"/>
        <v>0</v>
      </c>
      <c r="AF37" s="279">
        <v>0</v>
      </c>
      <c r="AG37" s="280">
        <v>0</v>
      </c>
      <c r="AH37" s="1">
        <f t="shared" si="21"/>
        <v>0</v>
      </c>
      <c r="AI37" s="1">
        <v>1.4073</v>
      </c>
      <c r="AJ37" s="2">
        <v>0.79290000000000005</v>
      </c>
      <c r="AK37" s="281">
        <f t="shared" si="22"/>
        <v>0</v>
      </c>
      <c r="AL37" s="3">
        <f t="shared" si="23"/>
        <v>1.7748999999999999</v>
      </c>
      <c r="AM37" s="307">
        <v>1.7543</v>
      </c>
      <c r="AN37" s="283">
        <v>0.79290000000000005</v>
      </c>
      <c r="AO37" s="283" t="s">
        <v>1652</v>
      </c>
      <c r="AP37" s="284">
        <v>1.7748999999999999</v>
      </c>
      <c r="AQ37" s="28">
        <v>1.7543</v>
      </c>
      <c r="AR37" s="267">
        <f t="shared" si="24"/>
        <v>0</v>
      </c>
      <c r="AS37" s="267">
        <f t="shared" si="25"/>
        <v>0</v>
      </c>
      <c r="AT37" s="4">
        <v>0.79290000000000005</v>
      </c>
      <c r="AU37" s="4">
        <f t="shared" si="26"/>
        <v>0</v>
      </c>
      <c r="AV37" s="5">
        <v>1.7748999999999999</v>
      </c>
      <c r="AW37" s="404">
        <f t="shared" si="27"/>
        <v>0</v>
      </c>
      <c r="AX37" s="405">
        <v>1</v>
      </c>
      <c r="AY37" s="1">
        <f t="shared" si="28"/>
        <v>1.4073</v>
      </c>
      <c r="AZ37" s="28">
        <f t="shared" si="29"/>
        <v>1.7748999999999999</v>
      </c>
      <c r="BA37" s="5">
        <f t="shared" si="29"/>
        <v>1.7543</v>
      </c>
      <c r="BB37" s="277">
        <f t="shared" si="30"/>
        <v>0</v>
      </c>
      <c r="BC37" s="492">
        <f t="shared" si="31"/>
        <v>0</v>
      </c>
      <c r="BD37" s="492">
        <f t="shared" si="32"/>
        <v>0</v>
      </c>
      <c r="BE37" s="286">
        <f t="shared" si="33"/>
        <v>2.4799999999999999E-2</v>
      </c>
      <c r="BF37" s="286">
        <v>2.4799999999999999E-2</v>
      </c>
      <c r="BG37" s="308">
        <f t="shared" si="34"/>
        <v>0</v>
      </c>
      <c r="BH37" s="287">
        <f t="shared" si="35"/>
        <v>0</v>
      </c>
      <c r="BI37" s="287">
        <f t="shared" si="36"/>
        <v>1</v>
      </c>
      <c r="BJ37" s="453"/>
    </row>
    <row r="38" spans="1:62" x14ac:dyDescent="0.2">
      <c r="A38" s="297" t="s">
        <v>180</v>
      </c>
      <c r="B38" s="298" t="s">
        <v>181</v>
      </c>
      <c r="C38" s="299" t="s">
        <v>180</v>
      </c>
      <c r="D38" s="300" t="s">
        <v>181</v>
      </c>
      <c r="E38" s="301" t="s">
        <v>182</v>
      </c>
      <c r="F38" s="302" t="s">
        <v>147</v>
      </c>
      <c r="G38" s="519">
        <v>3</v>
      </c>
      <c r="H38" s="233"/>
      <c r="I38" s="304">
        <v>0</v>
      </c>
      <c r="J38" s="304">
        <v>0</v>
      </c>
      <c r="K38" s="304">
        <v>0</v>
      </c>
      <c r="L38" s="304">
        <v>0</v>
      </c>
      <c r="M38" s="304">
        <f t="shared" si="7"/>
        <v>0</v>
      </c>
      <c r="N38" s="304">
        <f t="shared" si="8"/>
        <v>0</v>
      </c>
      <c r="O38" s="496">
        <f t="shared" si="9"/>
        <v>0</v>
      </c>
      <c r="P38" s="496">
        <f t="shared" si="10"/>
        <v>0</v>
      </c>
      <c r="Q38" s="497">
        <v>0</v>
      </c>
      <c r="R38" s="497">
        <v>0</v>
      </c>
      <c r="S38" s="266">
        <f t="shared" si="11"/>
        <v>0</v>
      </c>
      <c r="T38" s="265">
        <v>0</v>
      </c>
      <c r="U38" s="305">
        <f t="shared" si="12"/>
        <v>0</v>
      </c>
      <c r="V38" s="306">
        <f t="shared" si="13"/>
        <v>0</v>
      </c>
      <c r="W38" s="498">
        <v>0</v>
      </c>
      <c r="X38" s="499">
        <f t="shared" si="14"/>
        <v>0</v>
      </c>
      <c r="Y38" s="500">
        <f t="shared" si="15"/>
        <v>0</v>
      </c>
      <c r="Z38" s="501">
        <v>0</v>
      </c>
      <c r="AA38" s="502">
        <f t="shared" si="16"/>
        <v>0</v>
      </c>
      <c r="AB38" s="503">
        <f t="shared" si="17"/>
        <v>0</v>
      </c>
      <c r="AC38" s="504">
        <f t="shared" si="18"/>
        <v>0</v>
      </c>
      <c r="AD38" s="277">
        <f t="shared" si="19"/>
        <v>0</v>
      </c>
      <c r="AE38" s="505">
        <f t="shared" si="20"/>
        <v>0</v>
      </c>
      <c r="AF38" s="279">
        <v>0</v>
      </c>
      <c r="AG38" s="280">
        <v>0</v>
      </c>
      <c r="AH38" s="1">
        <f t="shared" si="21"/>
        <v>0</v>
      </c>
      <c r="AI38" s="1">
        <v>1.4073</v>
      </c>
      <c r="AJ38" s="2">
        <v>0.85670000000000002</v>
      </c>
      <c r="AK38" s="281">
        <f t="shared" si="22"/>
        <v>0</v>
      </c>
      <c r="AL38" s="3">
        <f t="shared" si="23"/>
        <v>1.6427</v>
      </c>
      <c r="AM38" s="307">
        <v>1.6236999999999999</v>
      </c>
      <c r="AN38" s="283">
        <v>0.85670000000000002</v>
      </c>
      <c r="AO38" s="283" t="s">
        <v>1652</v>
      </c>
      <c r="AP38" s="284">
        <v>1.6427</v>
      </c>
      <c r="AQ38" s="28">
        <v>1.6236999999999999</v>
      </c>
      <c r="AR38" s="267">
        <f t="shared" si="24"/>
        <v>0</v>
      </c>
      <c r="AS38" s="267">
        <f t="shared" si="25"/>
        <v>0</v>
      </c>
      <c r="AT38" s="4">
        <v>0.85670000000000002</v>
      </c>
      <c r="AU38" s="4">
        <f t="shared" si="26"/>
        <v>0</v>
      </c>
      <c r="AV38" s="5">
        <v>1.6427</v>
      </c>
      <c r="AW38" s="404">
        <f t="shared" si="27"/>
        <v>0</v>
      </c>
      <c r="AX38" s="405">
        <v>1</v>
      </c>
      <c r="AY38" s="1">
        <f t="shared" si="28"/>
        <v>1.4073</v>
      </c>
      <c r="AZ38" s="28">
        <f t="shared" si="29"/>
        <v>1.6427</v>
      </c>
      <c r="BA38" s="5">
        <f t="shared" si="29"/>
        <v>1.6236999999999999</v>
      </c>
      <c r="BB38" s="277">
        <f t="shared" si="30"/>
        <v>0</v>
      </c>
      <c r="BC38" s="492">
        <f t="shared" si="31"/>
        <v>0</v>
      </c>
      <c r="BD38" s="492">
        <f t="shared" si="32"/>
        <v>0</v>
      </c>
      <c r="BE38" s="286">
        <f t="shared" si="33"/>
        <v>2.4799999999999999E-2</v>
      </c>
      <c r="BF38" s="286">
        <v>2.4799999999999999E-2</v>
      </c>
      <c r="BG38" s="308">
        <f t="shared" si="34"/>
        <v>0</v>
      </c>
      <c r="BH38" s="287">
        <f t="shared" si="35"/>
        <v>0</v>
      </c>
      <c r="BI38" s="287">
        <f t="shared" si="36"/>
        <v>1</v>
      </c>
      <c r="BJ38" s="453"/>
    </row>
    <row r="39" spans="1:62" x14ac:dyDescent="0.2">
      <c r="A39" s="297" t="s">
        <v>183</v>
      </c>
      <c r="B39" s="298" t="s">
        <v>184</v>
      </c>
      <c r="C39" s="299" t="s">
        <v>183</v>
      </c>
      <c r="D39" s="300" t="s">
        <v>184</v>
      </c>
      <c r="E39" s="301" t="s">
        <v>185</v>
      </c>
      <c r="F39" s="302" t="s">
        <v>147</v>
      </c>
      <c r="G39" s="519">
        <v>3</v>
      </c>
      <c r="H39" s="233"/>
      <c r="I39" s="304">
        <v>0</v>
      </c>
      <c r="J39" s="304">
        <v>0</v>
      </c>
      <c r="K39" s="304">
        <v>0</v>
      </c>
      <c r="L39" s="304">
        <v>0</v>
      </c>
      <c r="M39" s="304">
        <f t="shared" si="7"/>
        <v>0</v>
      </c>
      <c r="N39" s="304">
        <f t="shared" si="8"/>
        <v>0</v>
      </c>
      <c r="O39" s="496">
        <f t="shared" si="9"/>
        <v>0</v>
      </c>
      <c r="P39" s="496">
        <f t="shared" si="10"/>
        <v>0</v>
      </c>
      <c r="Q39" s="497">
        <v>0</v>
      </c>
      <c r="R39" s="497">
        <v>0</v>
      </c>
      <c r="S39" s="266">
        <f t="shared" si="11"/>
        <v>0</v>
      </c>
      <c r="T39" s="265">
        <v>0</v>
      </c>
      <c r="U39" s="305">
        <f t="shared" si="12"/>
        <v>0</v>
      </c>
      <c r="V39" s="306">
        <f t="shared" si="13"/>
        <v>0</v>
      </c>
      <c r="W39" s="498">
        <v>0</v>
      </c>
      <c r="X39" s="499">
        <f t="shared" si="14"/>
        <v>0</v>
      </c>
      <c r="Y39" s="500">
        <f t="shared" si="15"/>
        <v>0</v>
      </c>
      <c r="Z39" s="501">
        <v>0</v>
      </c>
      <c r="AA39" s="502">
        <f t="shared" si="16"/>
        <v>0</v>
      </c>
      <c r="AB39" s="503">
        <f t="shared" si="17"/>
        <v>0</v>
      </c>
      <c r="AC39" s="504">
        <f t="shared" si="18"/>
        <v>0</v>
      </c>
      <c r="AD39" s="277">
        <f t="shared" si="19"/>
        <v>0</v>
      </c>
      <c r="AE39" s="505">
        <f t="shared" si="20"/>
        <v>0</v>
      </c>
      <c r="AF39" s="279">
        <v>0</v>
      </c>
      <c r="AG39" s="280">
        <v>0</v>
      </c>
      <c r="AH39" s="1">
        <f t="shared" si="21"/>
        <v>0</v>
      </c>
      <c r="AI39" s="1">
        <v>1.4073</v>
      </c>
      <c r="AJ39" s="2">
        <v>0.8397</v>
      </c>
      <c r="AK39" s="281">
        <f t="shared" si="22"/>
        <v>0</v>
      </c>
      <c r="AL39" s="3">
        <f t="shared" si="23"/>
        <v>1.6759999999999999</v>
      </c>
      <c r="AM39" s="307">
        <v>1.6565000000000001</v>
      </c>
      <c r="AN39" s="283">
        <v>0.8397</v>
      </c>
      <c r="AO39" s="283" t="s">
        <v>1652</v>
      </c>
      <c r="AP39" s="284">
        <v>1.6759999999999999</v>
      </c>
      <c r="AQ39" s="28">
        <v>1.6565000000000001</v>
      </c>
      <c r="AR39" s="267">
        <f t="shared" si="24"/>
        <v>0</v>
      </c>
      <c r="AS39" s="267">
        <f t="shared" si="25"/>
        <v>0</v>
      </c>
      <c r="AT39" s="4">
        <v>0.8397</v>
      </c>
      <c r="AU39" s="4">
        <f t="shared" si="26"/>
        <v>0</v>
      </c>
      <c r="AV39" s="5">
        <v>1.6759999999999999</v>
      </c>
      <c r="AW39" s="404">
        <f t="shared" si="27"/>
        <v>0</v>
      </c>
      <c r="AX39" s="405">
        <v>1</v>
      </c>
      <c r="AY39" s="1">
        <f t="shared" si="28"/>
        <v>1.4073</v>
      </c>
      <c r="AZ39" s="28">
        <f t="shared" si="29"/>
        <v>1.6759999999999999</v>
      </c>
      <c r="BA39" s="5">
        <f t="shared" si="29"/>
        <v>1.6565000000000001</v>
      </c>
      <c r="BB39" s="277">
        <f t="shared" si="30"/>
        <v>0</v>
      </c>
      <c r="BC39" s="492">
        <f t="shared" si="31"/>
        <v>0</v>
      </c>
      <c r="BD39" s="492">
        <f t="shared" si="32"/>
        <v>0</v>
      </c>
      <c r="BE39" s="286">
        <f t="shared" si="33"/>
        <v>2.4799999999999999E-2</v>
      </c>
      <c r="BF39" s="286">
        <v>2.4799999999999999E-2</v>
      </c>
      <c r="BG39" s="308">
        <f t="shared" si="34"/>
        <v>0</v>
      </c>
      <c r="BH39" s="287">
        <f t="shared" si="35"/>
        <v>0</v>
      </c>
      <c r="BI39" s="287">
        <f t="shared" si="36"/>
        <v>1</v>
      </c>
      <c r="BJ39" s="453"/>
    </row>
    <row r="40" spans="1:62" x14ac:dyDescent="0.2">
      <c r="A40" s="297" t="s">
        <v>186</v>
      </c>
      <c r="B40" s="298" t="s">
        <v>187</v>
      </c>
      <c r="C40" s="299" t="s">
        <v>186</v>
      </c>
      <c r="D40" s="300" t="s">
        <v>187</v>
      </c>
      <c r="E40" s="301" t="s">
        <v>188</v>
      </c>
      <c r="F40" s="302" t="s">
        <v>147</v>
      </c>
      <c r="G40" s="519">
        <v>3</v>
      </c>
      <c r="H40" s="233"/>
      <c r="I40" s="304">
        <v>0</v>
      </c>
      <c r="J40" s="304">
        <v>0</v>
      </c>
      <c r="K40" s="304">
        <v>0</v>
      </c>
      <c r="L40" s="304">
        <v>0</v>
      </c>
      <c r="M40" s="304">
        <f t="shared" si="7"/>
        <v>0</v>
      </c>
      <c r="N40" s="304">
        <f t="shared" si="8"/>
        <v>0</v>
      </c>
      <c r="O40" s="496">
        <f t="shared" si="9"/>
        <v>0</v>
      </c>
      <c r="P40" s="496">
        <f t="shared" si="10"/>
        <v>0</v>
      </c>
      <c r="Q40" s="497">
        <v>0</v>
      </c>
      <c r="R40" s="497">
        <v>0</v>
      </c>
      <c r="S40" s="266">
        <f t="shared" si="11"/>
        <v>0</v>
      </c>
      <c r="T40" s="265">
        <v>0</v>
      </c>
      <c r="U40" s="305">
        <f t="shared" si="12"/>
        <v>0</v>
      </c>
      <c r="V40" s="306">
        <f t="shared" si="13"/>
        <v>0</v>
      </c>
      <c r="W40" s="498">
        <v>0</v>
      </c>
      <c r="X40" s="499">
        <f t="shared" si="14"/>
        <v>0</v>
      </c>
      <c r="Y40" s="500">
        <f t="shared" si="15"/>
        <v>0</v>
      </c>
      <c r="Z40" s="501">
        <v>0</v>
      </c>
      <c r="AA40" s="502">
        <f t="shared" si="16"/>
        <v>0</v>
      </c>
      <c r="AB40" s="503">
        <f t="shared" si="17"/>
        <v>0</v>
      </c>
      <c r="AC40" s="504">
        <f t="shared" si="18"/>
        <v>0</v>
      </c>
      <c r="AD40" s="277">
        <f t="shared" si="19"/>
        <v>0</v>
      </c>
      <c r="AE40" s="505">
        <f t="shared" si="20"/>
        <v>0</v>
      </c>
      <c r="AF40" s="279">
        <v>0</v>
      </c>
      <c r="AG40" s="280">
        <v>0</v>
      </c>
      <c r="AH40" s="1">
        <f t="shared" si="21"/>
        <v>0</v>
      </c>
      <c r="AI40" s="1">
        <v>1.4073</v>
      </c>
      <c r="AJ40" s="2">
        <v>0.79449999999999998</v>
      </c>
      <c r="AK40" s="281">
        <f t="shared" si="22"/>
        <v>0</v>
      </c>
      <c r="AL40" s="3">
        <f t="shared" si="23"/>
        <v>1.7713000000000001</v>
      </c>
      <c r="AM40" s="307">
        <v>1.7507999999999999</v>
      </c>
      <c r="AN40" s="283">
        <v>0.79449999999999998</v>
      </c>
      <c r="AO40" s="283" t="s">
        <v>1652</v>
      </c>
      <c r="AP40" s="284">
        <v>1.7713000000000001</v>
      </c>
      <c r="AQ40" s="28">
        <v>1.7507999999999999</v>
      </c>
      <c r="AR40" s="267">
        <f t="shared" si="24"/>
        <v>0</v>
      </c>
      <c r="AS40" s="267">
        <f t="shared" si="25"/>
        <v>0</v>
      </c>
      <c r="AT40" s="4">
        <v>0.79449999999999998</v>
      </c>
      <c r="AU40" s="4">
        <f t="shared" si="26"/>
        <v>0</v>
      </c>
      <c r="AV40" s="5">
        <v>1.7713000000000001</v>
      </c>
      <c r="AW40" s="404">
        <f t="shared" si="27"/>
        <v>0</v>
      </c>
      <c r="AX40" s="405">
        <v>1</v>
      </c>
      <c r="AY40" s="1">
        <f t="shared" si="28"/>
        <v>1.4073</v>
      </c>
      <c r="AZ40" s="28">
        <f t="shared" si="29"/>
        <v>1.7713000000000001</v>
      </c>
      <c r="BA40" s="5">
        <f t="shared" si="29"/>
        <v>1.7507999999999999</v>
      </c>
      <c r="BB40" s="277">
        <f t="shared" si="30"/>
        <v>0</v>
      </c>
      <c r="BC40" s="492">
        <f t="shared" si="31"/>
        <v>0</v>
      </c>
      <c r="BD40" s="492">
        <f t="shared" si="32"/>
        <v>0</v>
      </c>
      <c r="BE40" s="286">
        <f t="shared" si="33"/>
        <v>2.4799999999999999E-2</v>
      </c>
      <c r="BF40" s="286">
        <v>2.4799999999999999E-2</v>
      </c>
      <c r="BG40" s="308">
        <f t="shared" si="34"/>
        <v>0</v>
      </c>
      <c r="BH40" s="287">
        <f t="shared" si="35"/>
        <v>0</v>
      </c>
      <c r="BI40" s="287">
        <f t="shared" si="36"/>
        <v>1</v>
      </c>
      <c r="BJ40" s="453"/>
    </row>
    <row r="41" spans="1:62" x14ac:dyDescent="0.2">
      <c r="A41" s="297" t="s">
        <v>189</v>
      </c>
      <c r="B41" s="298" t="s">
        <v>190</v>
      </c>
      <c r="C41" s="299" t="s">
        <v>189</v>
      </c>
      <c r="D41" s="300" t="s">
        <v>190</v>
      </c>
      <c r="E41" s="301" t="s">
        <v>191</v>
      </c>
      <c r="F41" s="302" t="s">
        <v>147</v>
      </c>
      <c r="G41" s="519">
        <v>3</v>
      </c>
      <c r="H41" s="233"/>
      <c r="I41" s="304">
        <v>0</v>
      </c>
      <c r="J41" s="304">
        <v>0</v>
      </c>
      <c r="K41" s="304">
        <v>0</v>
      </c>
      <c r="L41" s="304">
        <v>0</v>
      </c>
      <c r="M41" s="304">
        <f t="shared" si="7"/>
        <v>0</v>
      </c>
      <c r="N41" s="304">
        <f t="shared" si="8"/>
        <v>0</v>
      </c>
      <c r="O41" s="496">
        <f t="shared" si="9"/>
        <v>0</v>
      </c>
      <c r="P41" s="496">
        <f t="shared" si="10"/>
        <v>0</v>
      </c>
      <c r="Q41" s="497">
        <v>0</v>
      </c>
      <c r="R41" s="497">
        <v>0</v>
      </c>
      <c r="S41" s="266">
        <f t="shared" si="11"/>
        <v>0</v>
      </c>
      <c r="T41" s="265">
        <v>0</v>
      </c>
      <c r="U41" s="305">
        <f t="shared" si="12"/>
        <v>0</v>
      </c>
      <c r="V41" s="306">
        <f t="shared" si="13"/>
        <v>0</v>
      </c>
      <c r="W41" s="498">
        <v>0</v>
      </c>
      <c r="X41" s="499">
        <f t="shared" si="14"/>
        <v>0</v>
      </c>
      <c r="Y41" s="500">
        <f t="shared" si="15"/>
        <v>0</v>
      </c>
      <c r="Z41" s="501">
        <v>0</v>
      </c>
      <c r="AA41" s="502">
        <f t="shared" si="16"/>
        <v>0</v>
      </c>
      <c r="AB41" s="503">
        <f t="shared" si="17"/>
        <v>0</v>
      </c>
      <c r="AC41" s="504">
        <f t="shared" si="18"/>
        <v>0</v>
      </c>
      <c r="AD41" s="277">
        <f t="shared" si="19"/>
        <v>0</v>
      </c>
      <c r="AE41" s="505">
        <f t="shared" si="20"/>
        <v>0</v>
      </c>
      <c r="AF41" s="279">
        <v>0</v>
      </c>
      <c r="AG41" s="280">
        <v>0</v>
      </c>
      <c r="AH41" s="1">
        <f t="shared" si="21"/>
        <v>0</v>
      </c>
      <c r="AI41" s="1">
        <v>1.4073</v>
      </c>
      <c r="AJ41" s="2">
        <v>0.75970000000000004</v>
      </c>
      <c r="AK41" s="281">
        <f t="shared" si="22"/>
        <v>0</v>
      </c>
      <c r="AL41" s="3">
        <f t="shared" si="23"/>
        <v>1.8524</v>
      </c>
      <c r="AM41" s="307">
        <v>1.831</v>
      </c>
      <c r="AN41" s="283">
        <v>0.75970000000000004</v>
      </c>
      <c r="AO41" s="283" t="s">
        <v>1652</v>
      </c>
      <c r="AP41" s="284">
        <v>1.8524</v>
      </c>
      <c r="AQ41" s="28">
        <v>1.831</v>
      </c>
      <c r="AR41" s="267">
        <f t="shared" si="24"/>
        <v>0</v>
      </c>
      <c r="AS41" s="267">
        <f t="shared" si="25"/>
        <v>0</v>
      </c>
      <c r="AT41" s="4">
        <v>0.75970000000000004</v>
      </c>
      <c r="AU41" s="4">
        <f t="shared" si="26"/>
        <v>0</v>
      </c>
      <c r="AV41" s="5">
        <v>1.8524</v>
      </c>
      <c r="AW41" s="404">
        <f t="shared" si="27"/>
        <v>0</v>
      </c>
      <c r="AX41" s="405">
        <v>1</v>
      </c>
      <c r="AY41" s="1">
        <f t="shared" si="28"/>
        <v>1.4073</v>
      </c>
      <c r="AZ41" s="28">
        <f t="shared" si="29"/>
        <v>1.8524</v>
      </c>
      <c r="BA41" s="5">
        <f t="shared" si="29"/>
        <v>1.831</v>
      </c>
      <c r="BB41" s="277">
        <f t="shared" si="30"/>
        <v>0</v>
      </c>
      <c r="BC41" s="492">
        <f t="shared" si="31"/>
        <v>0</v>
      </c>
      <c r="BD41" s="492">
        <f t="shared" si="32"/>
        <v>0</v>
      </c>
      <c r="BE41" s="286">
        <f t="shared" si="33"/>
        <v>2.4799999999999999E-2</v>
      </c>
      <c r="BF41" s="286">
        <v>2.4799999999999999E-2</v>
      </c>
      <c r="BG41" s="308">
        <f t="shared" si="34"/>
        <v>0</v>
      </c>
      <c r="BH41" s="287">
        <f t="shared" si="35"/>
        <v>0</v>
      </c>
      <c r="BI41" s="287">
        <f t="shared" si="36"/>
        <v>1</v>
      </c>
      <c r="BJ41" s="453"/>
    </row>
    <row r="42" spans="1:62" x14ac:dyDescent="0.2">
      <c r="A42" s="297" t="s">
        <v>192</v>
      </c>
      <c r="B42" s="298" t="s">
        <v>193</v>
      </c>
      <c r="C42" s="299" t="s">
        <v>192</v>
      </c>
      <c r="D42" s="300" t="s">
        <v>193</v>
      </c>
      <c r="E42" s="301" t="s">
        <v>194</v>
      </c>
      <c r="F42" s="302" t="s">
        <v>147</v>
      </c>
      <c r="G42" s="519">
        <v>3</v>
      </c>
      <c r="H42" s="233"/>
      <c r="I42" s="304">
        <v>0</v>
      </c>
      <c r="J42" s="304">
        <v>0</v>
      </c>
      <c r="K42" s="304">
        <v>0</v>
      </c>
      <c r="L42" s="304">
        <v>0</v>
      </c>
      <c r="M42" s="304">
        <f t="shared" si="7"/>
        <v>0</v>
      </c>
      <c r="N42" s="304">
        <f t="shared" si="8"/>
        <v>0</v>
      </c>
      <c r="O42" s="496">
        <f t="shared" si="9"/>
        <v>0</v>
      </c>
      <c r="P42" s="496">
        <f t="shared" si="10"/>
        <v>0</v>
      </c>
      <c r="Q42" s="497">
        <v>0</v>
      </c>
      <c r="R42" s="497">
        <v>0</v>
      </c>
      <c r="S42" s="266">
        <f t="shared" si="11"/>
        <v>0</v>
      </c>
      <c r="T42" s="265">
        <v>0</v>
      </c>
      <c r="U42" s="305">
        <f t="shared" si="12"/>
        <v>0</v>
      </c>
      <c r="V42" s="306">
        <f t="shared" si="13"/>
        <v>0</v>
      </c>
      <c r="W42" s="498">
        <v>0</v>
      </c>
      <c r="X42" s="499">
        <f t="shared" si="14"/>
        <v>0</v>
      </c>
      <c r="Y42" s="500">
        <f t="shared" si="15"/>
        <v>0</v>
      </c>
      <c r="Z42" s="501">
        <v>0</v>
      </c>
      <c r="AA42" s="502">
        <f t="shared" si="16"/>
        <v>0</v>
      </c>
      <c r="AB42" s="503">
        <f t="shared" si="17"/>
        <v>0</v>
      </c>
      <c r="AC42" s="504">
        <f t="shared" si="18"/>
        <v>0</v>
      </c>
      <c r="AD42" s="277">
        <f t="shared" si="19"/>
        <v>0</v>
      </c>
      <c r="AE42" s="505">
        <f t="shared" si="20"/>
        <v>0</v>
      </c>
      <c r="AF42" s="279">
        <v>0</v>
      </c>
      <c r="AG42" s="280">
        <v>0</v>
      </c>
      <c r="AH42" s="1">
        <f t="shared" si="21"/>
        <v>0</v>
      </c>
      <c r="AI42" s="1">
        <v>1.4073</v>
      </c>
      <c r="AJ42" s="2">
        <v>0.82900000000000007</v>
      </c>
      <c r="AK42" s="281">
        <f t="shared" si="22"/>
        <v>0</v>
      </c>
      <c r="AL42" s="3">
        <f t="shared" si="23"/>
        <v>1.6976</v>
      </c>
      <c r="AM42" s="307">
        <v>1.6778999999999999</v>
      </c>
      <c r="AN42" s="283">
        <v>0.82899999999999996</v>
      </c>
      <c r="AO42" s="283" t="s">
        <v>1652</v>
      </c>
      <c r="AP42" s="284">
        <v>1.6976</v>
      </c>
      <c r="AQ42" s="28">
        <v>1.6778999999999999</v>
      </c>
      <c r="AR42" s="267">
        <f t="shared" si="24"/>
        <v>0</v>
      </c>
      <c r="AS42" s="267">
        <f t="shared" si="25"/>
        <v>0</v>
      </c>
      <c r="AT42" s="4">
        <v>0.82900000000000007</v>
      </c>
      <c r="AU42" s="4">
        <f t="shared" si="26"/>
        <v>0</v>
      </c>
      <c r="AV42" s="5">
        <v>1.6976</v>
      </c>
      <c r="AW42" s="404">
        <f t="shared" si="27"/>
        <v>0</v>
      </c>
      <c r="AX42" s="405">
        <v>1</v>
      </c>
      <c r="AY42" s="1">
        <f t="shared" si="28"/>
        <v>1.4073</v>
      </c>
      <c r="AZ42" s="28">
        <f t="shared" si="29"/>
        <v>1.6976</v>
      </c>
      <c r="BA42" s="5">
        <f t="shared" si="29"/>
        <v>1.6778999999999999</v>
      </c>
      <c r="BB42" s="277">
        <f t="shared" si="30"/>
        <v>0</v>
      </c>
      <c r="BC42" s="492">
        <f t="shared" si="31"/>
        <v>0</v>
      </c>
      <c r="BD42" s="492">
        <f t="shared" si="32"/>
        <v>0</v>
      </c>
      <c r="BE42" s="286">
        <f t="shared" si="33"/>
        <v>2.4799999999999999E-2</v>
      </c>
      <c r="BF42" s="286">
        <v>2.4799999999999999E-2</v>
      </c>
      <c r="BG42" s="308">
        <f t="shared" si="34"/>
        <v>0</v>
      </c>
      <c r="BH42" s="287">
        <f t="shared" si="35"/>
        <v>0</v>
      </c>
      <c r="BI42" s="287">
        <f t="shared" si="36"/>
        <v>1</v>
      </c>
      <c r="BJ42" s="453"/>
    </row>
    <row r="43" spans="1:62" x14ac:dyDescent="0.2">
      <c r="A43" s="297" t="s">
        <v>195</v>
      </c>
      <c r="B43" s="298" t="s">
        <v>196</v>
      </c>
      <c r="C43" s="299" t="s">
        <v>195</v>
      </c>
      <c r="D43" s="300" t="s">
        <v>196</v>
      </c>
      <c r="E43" s="301" t="s">
        <v>197</v>
      </c>
      <c r="F43" s="302" t="s">
        <v>147</v>
      </c>
      <c r="G43" s="519">
        <v>3</v>
      </c>
      <c r="H43" s="233"/>
      <c r="I43" s="304">
        <v>0</v>
      </c>
      <c r="J43" s="304">
        <v>0</v>
      </c>
      <c r="K43" s="304">
        <v>0</v>
      </c>
      <c r="L43" s="304">
        <v>0</v>
      </c>
      <c r="M43" s="304">
        <f t="shared" si="7"/>
        <v>0</v>
      </c>
      <c r="N43" s="304">
        <f t="shared" si="8"/>
        <v>0</v>
      </c>
      <c r="O43" s="496">
        <f t="shared" si="9"/>
        <v>0</v>
      </c>
      <c r="P43" s="496">
        <f t="shared" si="10"/>
        <v>0</v>
      </c>
      <c r="Q43" s="497">
        <v>0</v>
      </c>
      <c r="R43" s="497">
        <v>0</v>
      </c>
      <c r="S43" s="266">
        <f t="shared" si="11"/>
        <v>0</v>
      </c>
      <c r="T43" s="265">
        <v>0</v>
      </c>
      <c r="U43" s="305">
        <f t="shared" si="12"/>
        <v>0</v>
      </c>
      <c r="V43" s="306">
        <f t="shared" si="13"/>
        <v>0</v>
      </c>
      <c r="W43" s="498">
        <v>0</v>
      </c>
      <c r="X43" s="499">
        <f t="shared" si="14"/>
        <v>0</v>
      </c>
      <c r="Y43" s="500">
        <f t="shared" si="15"/>
        <v>0</v>
      </c>
      <c r="Z43" s="501">
        <v>0</v>
      </c>
      <c r="AA43" s="502">
        <f t="shared" si="16"/>
        <v>0</v>
      </c>
      <c r="AB43" s="503">
        <f t="shared" si="17"/>
        <v>0</v>
      </c>
      <c r="AC43" s="504">
        <f t="shared" si="18"/>
        <v>0</v>
      </c>
      <c r="AD43" s="277">
        <f t="shared" si="19"/>
        <v>0</v>
      </c>
      <c r="AE43" s="505">
        <f t="shared" si="20"/>
        <v>0</v>
      </c>
      <c r="AF43" s="279">
        <v>0</v>
      </c>
      <c r="AG43" s="280">
        <v>0</v>
      </c>
      <c r="AH43" s="1">
        <f t="shared" si="21"/>
        <v>0</v>
      </c>
      <c r="AI43" s="1">
        <v>1.4073</v>
      </c>
      <c r="AJ43" s="2">
        <v>0.84750000000000003</v>
      </c>
      <c r="AK43" s="281">
        <f t="shared" si="22"/>
        <v>0</v>
      </c>
      <c r="AL43" s="3">
        <f t="shared" si="23"/>
        <v>1.6605000000000001</v>
      </c>
      <c r="AM43" s="307">
        <v>1.6413</v>
      </c>
      <c r="AN43" s="283">
        <v>0.84750000000000003</v>
      </c>
      <c r="AO43" s="283" t="s">
        <v>1652</v>
      </c>
      <c r="AP43" s="284">
        <v>1.6605000000000001</v>
      </c>
      <c r="AQ43" s="28">
        <v>1.6413</v>
      </c>
      <c r="AR43" s="267">
        <f t="shared" si="24"/>
        <v>0</v>
      </c>
      <c r="AS43" s="267">
        <f t="shared" si="25"/>
        <v>0</v>
      </c>
      <c r="AT43" s="4">
        <v>0.84750000000000003</v>
      </c>
      <c r="AU43" s="4">
        <f t="shared" si="26"/>
        <v>0</v>
      </c>
      <c r="AV43" s="5">
        <v>1.6605000000000001</v>
      </c>
      <c r="AW43" s="404">
        <f t="shared" si="27"/>
        <v>0</v>
      </c>
      <c r="AX43" s="405">
        <v>1</v>
      </c>
      <c r="AY43" s="1">
        <f t="shared" si="28"/>
        <v>1.4073</v>
      </c>
      <c r="AZ43" s="28">
        <f t="shared" si="29"/>
        <v>1.6605000000000001</v>
      </c>
      <c r="BA43" s="5">
        <f t="shared" si="29"/>
        <v>1.6413</v>
      </c>
      <c r="BB43" s="277">
        <f t="shared" si="30"/>
        <v>0</v>
      </c>
      <c r="BC43" s="492">
        <f t="shared" si="31"/>
        <v>0</v>
      </c>
      <c r="BD43" s="492">
        <f t="shared" si="32"/>
        <v>0</v>
      </c>
      <c r="BE43" s="286">
        <f t="shared" si="33"/>
        <v>2.4799999999999999E-2</v>
      </c>
      <c r="BF43" s="286">
        <v>2.4799999999999999E-2</v>
      </c>
      <c r="BG43" s="308">
        <f t="shared" si="34"/>
        <v>0</v>
      </c>
      <c r="BH43" s="287">
        <f t="shared" si="35"/>
        <v>0</v>
      </c>
      <c r="BI43" s="287">
        <f t="shared" si="36"/>
        <v>1</v>
      </c>
      <c r="BJ43" s="453"/>
    </row>
    <row r="44" spans="1:62" x14ac:dyDescent="0.2">
      <c r="A44" s="32" t="s">
        <v>177</v>
      </c>
      <c r="B44" s="309" t="s">
        <v>178</v>
      </c>
      <c r="C44" s="310" t="s">
        <v>1218</v>
      </c>
      <c r="D44" s="311" t="s">
        <v>1226</v>
      </c>
      <c r="E44" s="312" t="s">
        <v>1232</v>
      </c>
      <c r="F44" s="313" t="s">
        <v>147</v>
      </c>
      <c r="G44" s="520">
        <v>3</v>
      </c>
      <c r="H44" s="315"/>
      <c r="I44" s="316">
        <v>0</v>
      </c>
      <c r="J44" s="316">
        <v>0</v>
      </c>
      <c r="K44" s="316">
        <v>0</v>
      </c>
      <c r="L44" s="316">
        <v>0</v>
      </c>
      <c r="M44" s="316">
        <f t="shared" si="7"/>
        <v>0</v>
      </c>
      <c r="N44" s="316">
        <f t="shared" si="8"/>
        <v>0</v>
      </c>
      <c r="O44" s="508">
        <f t="shared" si="9"/>
        <v>0</v>
      </c>
      <c r="P44" s="508">
        <f t="shared" si="10"/>
        <v>0</v>
      </c>
      <c r="Q44" s="509">
        <v>0</v>
      </c>
      <c r="R44" s="509">
        <v>0</v>
      </c>
      <c r="S44" s="318">
        <f t="shared" si="11"/>
        <v>0</v>
      </c>
      <c r="T44" s="317">
        <v>0</v>
      </c>
      <c r="U44" s="319">
        <f t="shared" si="12"/>
        <v>0</v>
      </c>
      <c r="V44" s="320">
        <f t="shared" si="13"/>
        <v>0</v>
      </c>
      <c r="W44" s="498">
        <v>0</v>
      </c>
      <c r="X44" s="499">
        <f t="shared" si="14"/>
        <v>0</v>
      </c>
      <c r="Y44" s="500">
        <f t="shared" si="15"/>
        <v>0</v>
      </c>
      <c r="Z44" s="501">
        <v>0</v>
      </c>
      <c r="AA44" s="502">
        <f t="shared" si="16"/>
        <v>0</v>
      </c>
      <c r="AB44" s="503">
        <f t="shared" si="17"/>
        <v>0</v>
      </c>
      <c r="AC44" s="510">
        <f t="shared" si="18"/>
        <v>0</v>
      </c>
      <c r="AD44" s="321">
        <f t="shared" si="19"/>
        <v>0</v>
      </c>
      <c r="AE44" s="278">
        <f t="shared" si="20"/>
        <v>0</v>
      </c>
      <c r="AF44" s="322">
        <v>0</v>
      </c>
      <c r="AG44" s="323">
        <v>1</v>
      </c>
      <c r="AH44" s="6">
        <f t="shared" si="21"/>
        <v>1.4073</v>
      </c>
      <c r="AI44" s="6">
        <v>0</v>
      </c>
      <c r="AJ44" s="2">
        <v>0</v>
      </c>
      <c r="AK44" s="281">
        <f t="shared" si="22"/>
        <v>1.7748999999999999</v>
      </c>
      <c r="AL44" s="3">
        <f t="shared" si="23"/>
        <v>0</v>
      </c>
      <c r="AM44" s="307">
        <v>0</v>
      </c>
      <c r="AN44" s="283">
        <v>0</v>
      </c>
      <c r="AO44" s="283" t="s">
        <v>1316</v>
      </c>
      <c r="AP44" s="284">
        <v>0</v>
      </c>
      <c r="AQ44" s="28">
        <v>0</v>
      </c>
      <c r="AR44" s="267">
        <f t="shared" si="24"/>
        <v>0</v>
      </c>
      <c r="AS44" s="267">
        <f t="shared" si="25"/>
        <v>0</v>
      </c>
      <c r="AT44" s="4">
        <v>0</v>
      </c>
      <c r="AU44" s="4">
        <f t="shared" si="26"/>
        <v>0</v>
      </c>
      <c r="AV44" s="5">
        <v>0</v>
      </c>
      <c r="AW44" s="404">
        <f t="shared" si="27"/>
        <v>0</v>
      </c>
      <c r="AX44" s="405">
        <v>0</v>
      </c>
      <c r="AY44" s="6">
        <f t="shared" si="28"/>
        <v>0</v>
      </c>
      <c r="AZ44" s="28">
        <f t="shared" si="29"/>
        <v>0</v>
      </c>
      <c r="BA44" s="5">
        <f t="shared" si="29"/>
        <v>0</v>
      </c>
      <c r="BB44" s="321">
        <f t="shared" si="30"/>
        <v>0</v>
      </c>
      <c r="BC44" s="511">
        <f t="shared" si="31"/>
        <v>0</v>
      </c>
      <c r="BD44" s="511">
        <f t="shared" si="32"/>
        <v>2.4799999999999999E-2</v>
      </c>
      <c r="BE44" s="286">
        <f t="shared" si="33"/>
        <v>0</v>
      </c>
      <c r="BF44" s="286">
        <v>0</v>
      </c>
      <c r="BG44" s="308">
        <f t="shared" si="34"/>
        <v>0</v>
      </c>
      <c r="BH44" s="512">
        <f t="shared" si="35"/>
        <v>1</v>
      </c>
      <c r="BI44" s="512">
        <f t="shared" si="36"/>
        <v>0</v>
      </c>
      <c r="BJ44" s="453"/>
    </row>
    <row r="45" spans="1:62" x14ac:dyDescent="0.2">
      <c r="A45" s="32" t="s">
        <v>180</v>
      </c>
      <c r="B45" s="309" t="s">
        <v>181</v>
      </c>
      <c r="C45" s="310" t="s">
        <v>1218</v>
      </c>
      <c r="D45" s="311" t="s">
        <v>1226</v>
      </c>
      <c r="E45" s="312" t="s">
        <v>1233</v>
      </c>
      <c r="F45" s="313" t="s">
        <v>147</v>
      </c>
      <c r="G45" s="520">
        <v>3</v>
      </c>
      <c r="H45" s="315"/>
      <c r="I45" s="316">
        <v>0</v>
      </c>
      <c r="J45" s="316">
        <v>0</v>
      </c>
      <c r="K45" s="316">
        <v>0</v>
      </c>
      <c r="L45" s="316">
        <v>0</v>
      </c>
      <c r="M45" s="316">
        <f t="shared" si="7"/>
        <v>0</v>
      </c>
      <c r="N45" s="316">
        <f t="shared" si="8"/>
        <v>0</v>
      </c>
      <c r="O45" s="508">
        <f t="shared" si="9"/>
        <v>0</v>
      </c>
      <c r="P45" s="508">
        <f t="shared" si="10"/>
        <v>0</v>
      </c>
      <c r="Q45" s="509">
        <v>0</v>
      </c>
      <c r="R45" s="509">
        <v>0</v>
      </c>
      <c r="S45" s="318">
        <f t="shared" si="11"/>
        <v>0</v>
      </c>
      <c r="T45" s="317">
        <v>0</v>
      </c>
      <c r="U45" s="319">
        <f t="shared" si="12"/>
        <v>0</v>
      </c>
      <c r="V45" s="320">
        <f t="shared" si="13"/>
        <v>0</v>
      </c>
      <c r="W45" s="498">
        <v>0</v>
      </c>
      <c r="X45" s="499">
        <f t="shared" si="14"/>
        <v>0</v>
      </c>
      <c r="Y45" s="500">
        <f t="shared" si="15"/>
        <v>0</v>
      </c>
      <c r="Z45" s="501">
        <v>0</v>
      </c>
      <c r="AA45" s="502">
        <f t="shared" si="16"/>
        <v>0</v>
      </c>
      <c r="AB45" s="503">
        <f t="shared" si="17"/>
        <v>0</v>
      </c>
      <c r="AC45" s="510">
        <f t="shared" si="18"/>
        <v>0</v>
      </c>
      <c r="AD45" s="321">
        <f t="shared" si="19"/>
        <v>0</v>
      </c>
      <c r="AE45" s="278">
        <f t="shared" si="20"/>
        <v>0</v>
      </c>
      <c r="AF45" s="322">
        <v>0</v>
      </c>
      <c r="AG45" s="323">
        <v>1</v>
      </c>
      <c r="AH45" s="6">
        <f t="shared" si="21"/>
        <v>1.4073</v>
      </c>
      <c r="AI45" s="6">
        <v>0</v>
      </c>
      <c r="AJ45" s="2">
        <v>0</v>
      </c>
      <c r="AK45" s="281">
        <f t="shared" si="22"/>
        <v>1.6427</v>
      </c>
      <c r="AL45" s="3">
        <f t="shared" si="23"/>
        <v>0</v>
      </c>
      <c r="AM45" s="307">
        <v>0</v>
      </c>
      <c r="AN45" s="283">
        <v>0</v>
      </c>
      <c r="AO45" s="283" t="s">
        <v>1316</v>
      </c>
      <c r="AP45" s="284">
        <v>0</v>
      </c>
      <c r="AQ45" s="28">
        <v>0</v>
      </c>
      <c r="AR45" s="267">
        <f t="shared" si="24"/>
        <v>0</v>
      </c>
      <c r="AS45" s="267">
        <f t="shared" si="25"/>
        <v>0</v>
      </c>
      <c r="AT45" s="4">
        <v>0</v>
      </c>
      <c r="AU45" s="4">
        <f t="shared" si="26"/>
        <v>0</v>
      </c>
      <c r="AV45" s="5">
        <v>0</v>
      </c>
      <c r="AW45" s="404">
        <f t="shared" si="27"/>
        <v>0</v>
      </c>
      <c r="AX45" s="405">
        <v>0</v>
      </c>
      <c r="AY45" s="6">
        <f t="shared" si="28"/>
        <v>0</v>
      </c>
      <c r="AZ45" s="28">
        <f t="shared" si="29"/>
        <v>0</v>
      </c>
      <c r="BA45" s="5">
        <f t="shared" si="29"/>
        <v>0</v>
      </c>
      <c r="BB45" s="321">
        <f t="shared" si="30"/>
        <v>0</v>
      </c>
      <c r="BC45" s="511">
        <f t="shared" si="31"/>
        <v>0</v>
      </c>
      <c r="BD45" s="511">
        <f t="shared" si="32"/>
        <v>2.4799999999999999E-2</v>
      </c>
      <c r="BE45" s="286">
        <f t="shared" si="33"/>
        <v>0</v>
      </c>
      <c r="BF45" s="286">
        <v>0</v>
      </c>
      <c r="BG45" s="308">
        <f t="shared" si="34"/>
        <v>0</v>
      </c>
      <c r="BH45" s="512">
        <f t="shared" si="35"/>
        <v>1</v>
      </c>
      <c r="BI45" s="512">
        <f t="shared" si="36"/>
        <v>0</v>
      </c>
      <c r="BJ45" s="453"/>
    </row>
    <row r="46" spans="1:62" x14ac:dyDescent="0.2">
      <c r="A46" s="32" t="s">
        <v>183</v>
      </c>
      <c r="B46" s="309" t="s">
        <v>184</v>
      </c>
      <c r="C46" s="310" t="s">
        <v>1218</v>
      </c>
      <c r="D46" s="311" t="s">
        <v>1226</v>
      </c>
      <c r="E46" s="312" t="s">
        <v>1234</v>
      </c>
      <c r="F46" s="313" t="s">
        <v>147</v>
      </c>
      <c r="G46" s="520">
        <v>3</v>
      </c>
      <c r="H46" s="315"/>
      <c r="I46" s="316">
        <v>0</v>
      </c>
      <c r="J46" s="316">
        <v>0</v>
      </c>
      <c r="K46" s="316">
        <v>0</v>
      </c>
      <c r="L46" s="316">
        <v>0</v>
      </c>
      <c r="M46" s="316">
        <f t="shared" si="7"/>
        <v>0</v>
      </c>
      <c r="N46" s="316">
        <f t="shared" si="8"/>
        <v>0</v>
      </c>
      <c r="O46" s="508">
        <f t="shared" si="9"/>
        <v>0</v>
      </c>
      <c r="P46" s="508">
        <f t="shared" si="10"/>
        <v>0</v>
      </c>
      <c r="Q46" s="509">
        <v>0</v>
      </c>
      <c r="R46" s="509">
        <v>0</v>
      </c>
      <c r="S46" s="318">
        <f t="shared" si="11"/>
        <v>0</v>
      </c>
      <c r="T46" s="317">
        <v>0</v>
      </c>
      <c r="U46" s="319">
        <f t="shared" si="12"/>
        <v>0</v>
      </c>
      <c r="V46" s="320">
        <f t="shared" si="13"/>
        <v>0</v>
      </c>
      <c r="W46" s="498">
        <v>0</v>
      </c>
      <c r="X46" s="499">
        <f t="shared" si="14"/>
        <v>0</v>
      </c>
      <c r="Y46" s="500">
        <f t="shared" si="15"/>
        <v>0</v>
      </c>
      <c r="Z46" s="501">
        <v>0</v>
      </c>
      <c r="AA46" s="502">
        <f t="shared" si="16"/>
        <v>0</v>
      </c>
      <c r="AB46" s="503">
        <f t="shared" si="17"/>
        <v>0</v>
      </c>
      <c r="AC46" s="510">
        <f t="shared" si="18"/>
        <v>0</v>
      </c>
      <c r="AD46" s="321">
        <f t="shared" si="19"/>
        <v>0</v>
      </c>
      <c r="AE46" s="278">
        <f t="shared" si="20"/>
        <v>0</v>
      </c>
      <c r="AF46" s="322">
        <v>0</v>
      </c>
      <c r="AG46" s="323">
        <v>1</v>
      </c>
      <c r="AH46" s="6">
        <f t="shared" si="21"/>
        <v>1.4073</v>
      </c>
      <c r="AI46" s="6">
        <v>0</v>
      </c>
      <c r="AJ46" s="2">
        <v>0</v>
      </c>
      <c r="AK46" s="281">
        <f t="shared" si="22"/>
        <v>1.6759999999999999</v>
      </c>
      <c r="AL46" s="3">
        <f t="shared" si="23"/>
        <v>0</v>
      </c>
      <c r="AM46" s="307">
        <v>0</v>
      </c>
      <c r="AN46" s="283">
        <v>0</v>
      </c>
      <c r="AO46" s="283" t="s">
        <v>1316</v>
      </c>
      <c r="AP46" s="284">
        <v>0</v>
      </c>
      <c r="AQ46" s="28">
        <v>0</v>
      </c>
      <c r="AR46" s="267">
        <f t="shared" si="24"/>
        <v>0</v>
      </c>
      <c r="AS46" s="267">
        <f t="shared" si="25"/>
        <v>0</v>
      </c>
      <c r="AT46" s="4">
        <v>0</v>
      </c>
      <c r="AU46" s="4">
        <f t="shared" si="26"/>
        <v>0</v>
      </c>
      <c r="AV46" s="5">
        <v>0</v>
      </c>
      <c r="AW46" s="404">
        <f t="shared" si="27"/>
        <v>0</v>
      </c>
      <c r="AX46" s="405">
        <v>0</v>
      </c>
      <c r="AY46" s="6">
        <f t="shared" si="28"/>
        <v>0</v>
      </c>
      <c r="AZ46" s="28">
        <f t="shared" si="29"/>
        <v>0</v>
      </c>
      <c r="BA46" s="5">
        <f t="shared" si="29"/>
        <v>0</v>
      </c>
      <c r="BB46" s="321">
        <f t="shared" si="30"/>
        <v>0</v>
      </c>
      <c r="BC46" s="511">
        <f t="shared" si="31"/>
        <v>0</v>
      </c>
      <c r="BD46" s="511">
        <f t="shared" si="32"/>
        <v>2.4799999999999999E-2</v>
      </c>
      <c r="BE46" s="286">
        <f t="shared" si="33"/>
        <v>0</v>
      </c>
      <c r="BF46" s="286">
        <v>0</v>
      </c>
      <c r="BG46" s="308">
        <f t="shared" si="34"/>
        <v>0</v>
      </c>
      <c r="BH46" s="512">
        <f t="shared" si="35"/>
        <v>1</v>
      </c>
      <c r="BI46" s="512">
        <f t="shared" si="36"/>
        <v>0</v>
      </c>
      <c r="BJ46" s="453"/>
    </row>
    <row r="47" spans="1:62" x14ac:dyDescent="0.2">
      <c r="A47" s="32" t="s">
        <v>186</v>
      </c>
      <c r="B47" s="309" t="s">
        <v>187</v>
      </c>
      <c r="C47" s="310" t="s">
        <v>1218</v>
      </c>
      <c r="D47" s="311" t="s">
        <v>1226</v>
      </c>
      <c r="E47" s="312" t="s">
        <v>1235</v>
      </c>
      <c r="F47" s="313" t="s">
        <v>147</v>
      </c>
      <c r="G47" s="520">
        <v>3</v>
      </c>
      <c r="H47" s="315"/>
      <c r="I47" s="316">
        <v>0</v>
      </c>
      <c r="J47" s="316">
        <v>0</v>
      </c>
      <c r="K47" s="316">
        <v>0</v>
      </c>
      <c r="L47" s="316">
        <v>0</v>
      </c>
      <c r="M47" s="316">
        <f t="shared" si="7"/>
        <v>0</v>
      </c>
      <c r="N47" s="316">
        <f t="shared" si="8"/>
        <v>0</v>
      </c>
      <c r="O47" s="508">
        <f t="shared" si="9"/>
        <v>0</v>
      </c>
      <c r="P47" s="508">
        <f t="shared" si="10"/>
        <v>0</v>
      </c>
      <c r="Q47" s="509">
        <v>0</v>
      </c>
      <c r="R47" s="509">
        <v>0</v>
      </c>
      <c r="S47" s="318">
        <f t="shared" si="11"/>
        <v>0</v>
      </c>
      <c r="T47" s="317">
        <v>0</v>
      </c>
      <c r="U47" s="319">
        <f t="shared" si="12"/>
        <v>0</v>
      </c>
      <c r="V47" s="320">
        <f t="shared" si="13"/>
        <v>0</v>
      </c>
      <c r="W47" s="498">
        <v>0</v>
      </c>
      <c r="X47" s="499">
        <f t="shared" si="14"/>
        <v>0</v>
      </c>
      <c r="Y47" s="500">
        <f t="shared" si="15"/>
        <v>0</v>
      </c>
      <c r="Z47" s="501">
        <v>0</v>
      </c>
      <c r="AA47" s="502">
        <f t="shared" si="16"/>
        <v>0</v>
      </c>
      <c r="AB47" s="503">
        <f t="shared" si="17"/>
        <v>0</v>
      </c>
      <c r="AC47" s="510">
        <f t="shared" si="18"/>
        <v>0</v>
      </c>
      <c r="AD47" s="321">
        <f t="shared" si="19"/>
        <v>0</v>
      </c>
      <c r="AE47" s="278">
        <f t="shared" si="20"/>
        <v>0</v>
      </c>
      <c r="AF47" s="322">
        <v>0</v>
      </c>
      <c r="AG47" s="323">
        <v>1</v>
      </c>
      <c r="AH47" s="6">
        <f t="shared" si="21"/>
        <v>1.4073</v>
      </c>
      <c r="AI47" s="6">
        <v>0</v>
      </c>
      <c r="AJ47" s="2">
        <v>0</v>
      </c>
      <c r="AK47" s="281">
        <f t="shared" si="22"/>
        <v>1.7713000000000001</v>
      </c>
      <c r="AL47" s="3">
        <f t="shared" si="23"/>
        <v>0</v>
      </c>
      <c r="AM47" s="307">
        <v>0</v>
      </c>
      <c r="AN47" s="283">
        <v>0</v>
      </c>
      <c r="AO47" s="283" t="s">
        <v>1316</v>
      </c>
      <c r="AP47" s="284">
        <v>0</v>
      </c>
      <c r="AQ47" s="28">
        <v>0</v>
      </c>
      <c r="AR47" s="267">
        <f t="shared" si="24"/>
        <v>0</v>
      </c>
      <c r="AS47" s="267">
        <f t="shared" si="25"/>
        <v>0</v>
      </c>
      <c r="AT47" s="4">
        <v>0</v>
      </c>
      <c r="AU47" s="4">
        <f t="shared" si="26"/>
        <v>0</v>
      </c>
      <c r="AV47" s="5">
        <v>0</v>
      </c>
      <c r="AW47" s="404">
        <f t="shared" si="27"/>
        <v>0</v>
      </c>
      <c r="AX47" s="405">
        <v>0</v>
      </c>
      <c r="AY47" s="6">
        <f t="shared" si="28"/>
        <v>0</v>
      </c>
      <c r="AZ47" s="28">
        <f t="shared" si="29"/>
        <v>0</v>
      </c>
      <c r="BA47" s="5">
        <f t="shared" si="29"/>
        <v>0</v>
      </c>
      <c r="BB47" s="321">
        <f t="shared" si="30"/>
        <v>0</v>
      </c>
      <c r="BC47" s="511">
        <f t="shared" si="31"/>
        <v>0</v>
      </c>
      <c r="BD47" s="511">
        <f t="shared" si="32"/>
        <v>2.4799999999999999E-2</v>
      </c>
      <c r="BE47" s="286">
        <f t="shared" si="33"/>
        <v>0</v>
      </c>
      <c r="BF47" s="286">
        <v>0</v>
      </c>
      <c r="BG47" s="308">
        <f t="shared" si="34"/>
        <v>0</v>
      </c>
      <c r="BH47" s="512">
        <f t="shared" si="35"/>
        <v>1</v>
      </c>
      <c r="BI47" s="512">
        <f t="shared" si="36"/>
        <v>0</v>
      </c>
      <c r="BJ47" s="453"/>
    </row>
    <row r="48" spans="1:62" x14ac:dyDescent="0.2">
      <c r="A48" s="32" t="s">
        <v>189</v>
      </c>
      <c r="B48" s="309" t="s">
        <v>190</v>
      </c>
      <c r="C48" s="310" t="s">
        <v>1218</v>
      </c>
      <c r="D48" s="311" t="s">
        <v>1226</v>
      </c>
      <c r="E48" s="312" t="s">
        <v>1236</v>
      </c>
      <c r="F48" s="313" t="s">
        <v>147</v>
      </c>
      <c r="G48" s="520">
        <v>3</v>
      </c>
      <c r="H48" s="315"/>
      <c r="I48" s="316">
        <v>0</v>
      </c>
      <c r="J48" s="316">
        <v>0</v>
      </c>
      <c r="K48" s="316">
        <v>0</v>
      </c>
      <c r="L48" s="316">
        <v>0</v>
      </c>
      <c r="M48" s="316">
        <f t="shared" si="7"/>
        <v>0</v>
      </c>
      <c r="N48" s="316">
        <f t="shared" si="8"/>
        <v>0</v>
      </c>
      <c r="O48" s="508">
        <f t="shared" si="9"/>
        <v>0</v>
      </c>
      <c r="P48" s="508">
        <f t="shared" si="10"/>
        <v>0</v>
      </c>
      <c r="Q48" s="509">
        <v>0</v>
      </c>
      <c r="R48" s="509">
        <v>0</v>
      </c>
      <c r="S48" s="318">
        <f t="shared" si="11"/>
        <v>0</v>
      </c>
      <c r="T48" s="317">
        <v>0</v>
      </c>
      <c r="U48" s="319">
        <f t="shared" si="12"/>
        <v>0</v>
      </c>
      <c r="V48" s="320">
        <f t="shared" si="13"/>
        <v>0</v>
      </c>
      <c r="W48" s="498">
        <v>0</v>
      </c>
      <c r="X48" s="499">
        <f t="shared" si="14"/>
        <v>0</v>
      </c>
      <c r="Y48" s="500">
        <f t="shared" si="15"/>
        <v>0</v>
      </c>
      <c r="Z48" s="501">
        <v>0</v>
      </c>
      <c r="AA48" s="502">
        <f t="shared" si="16"/>
        <v>0</v>
      </c>
      <c r="AB48" s="503">
        <f t="shared" si="17"/>
        <v>0</v>
      </c>
      <c r="AC48" s="510">
        <f t="shared" si="18"/>
        <v>0</v>
      </c>
      <c r="AD48" s="321">
        <f t="shared" si="19"/>
        <v>0</v>
      </c>
      <c r="AE48" s="278">
        <f t="shared" si="20"/>
        <v>0</v>
      </c>
      <c r="AF48" s="322">
        <v>0</v>
      </c>
      <c r="AG48" s="323">
        <v>1</v>
      </c>
      <c r="AH48" s="6">
        <f t="shared" si="21"/>
        <v>1.4073</v>
      </c>
      <c r="AI48" s="6">
        <v>0</v>
      </c>
      <c r="AJ48" s="2">
        <v>0</v>
      </c>
      <c r="AK48" s="281">
        <f t="shared" si="22"/>
        <v>1.8524</v>
      </c>
      <c r="AL48" s="3">
        <f t="shared" si="23"/>
        <v>0</v>
      </c>
      <c r="AM48" s="307">
        <v>0</v>
      </c>
      <c r="AN48" s="283">
        <v>0</v>
      </c>
      <c r="AO48" s="283" t="s">
        <v>1316</v>
      </c>
      <c r="AP48" s="284">
        <v>0</v>
      </c>
      <c r="AQ48" s="28">
        <v>0</v>
      </c>
      <c r="AR48" s="267">
        <f t="shared" si="24"/>
        <v>0</v>
      </c>
      <c r="AS48" s="267">
        <f t="shared" si="25"/>
        <v>0</v>
      </c>
      <c r="AT48" s="4">
        <v>0</v>
      </c>
      <c r="AU48" s="4">
        <f t="shared" si="26"/>
        <v>0</v>
      </c>
      <c r="AV48" s="5">
        <v>0</v>
      </c>
      <c r="AW48" s="404">
        <f t="shared" si="27"/>
        <v>0</v>
      </c>
      <c r="AX48" s="405">
        <v>0</v>
      </c>
      <c r="AY48" s="6">
        <f t="shared" si="28"/>
        <v>0</v>
      </c>
      <c r="AZ48" s="28">
        <f t="shared" si="29"/>
        <v>0</v>
      </c>
      <c r="BA48" s="5">
        <f t="shared" si="29"/>
        <v>0</v>
      </c>
      <c r="BB48" s="321">
        <f t="shared" si="30"/>
        <v>0</v>
      </c>
      <c r="BC48" s="511">
        <f t="shared" si="31"/>
        <v>0</v>
      </c>
      <c r="BD48" s="511">
        <f t="shared" si="32"/>
        <v>2.4799999999999999E-2</v>
      </c>
      <c r="BE48" s="286">
        <f t="shared" si="33"/>
        <v>0</v>
      </c>
      <c r="BF48" s="286">
        <v>0</v>
      </c>
      <c r="BG48" s="308">
        <f t="shared" si="34"/>
        <v>0</v>
      </c>
      <c r="BH48" s="512">
        <f t="shared" si="35"/>
        <v>1</v>
      </c>
      <c r="BI48" s="512">
        <f t="shared" si="36"/>
        <v>0</v>
      </c>
      <c r="BJ48" s="453"/>
    </row>
    <row r="49" spans="1:62" x14ac:dyDescent="0.2">
      <c r="A49" s="32" t="s">
        <v>192</v>
      </c>
      <c r="B49" s="309" t="s">
        <v>193</v>
      </c>
      <c r="C49" s="310" t="s">
        <v>1218</v>
      </c>
      <c r="D49" s="311" t="s">
        <v>1226</v>
      </c>
      <c r="E49" s="312" t="s">
        <v>1237</v>
      </c>
      <c r="F49" s="313" t="s">
        <v>147</v>
      </c>
      <c r="G49" s="520">
        <v>3</v>
      </c>
      <c r="H49" s="315"/>
      <c r="I49" s="316">
        <v>0</v>
      </c>
      <c r="J49" s="316">
        <v>0</v>
      </c>
      <c r="K49" s="316">
        <v>0</v>
      </c>
      <c r="L49" s="316">
        <v>0</v>
      </c>
      <c r="M49" s="316">
        <f t="shared" si="7"/>
        <v>0</v>
      </c>
      <c r="N49" s="316">
        <f t="shared" si="8"/>
        <v>0</v>
      </c>
      <c r="O49" s="508">
        <f t="shared" si="9"/>
        <v>0</v>
      </c>
      <c r="P49" s="508">
        <f t="shared" si="10"/>
        <v>0</v>
      </c>
      <c r="Q49" s="509">
        <v>0</v>
      </c>
      <c r="R49" s="509">
        <v>0</v>
      </c>
      <c r="S49" s="318">
        <f t="shared" si="11"/>
        <v>0</v>
      </c>
      <c r="T49" s="317">
        <v>0</v>
      </c>
      <c r="U49" s="319">
        <f t="shared" si="12"/>
        <v>0</v>
      </c>
      <c r="V49" s="320">
        <f t="shared" si="13"/>
        <v>0</v>
      </c>
      <c r="W49" s="498">
        <v>0</v>
      </c>
      <c r="X49" s="499">
        <f t="shared" si="14"/>
        <v>0</v>
      </c>
      <c r="Y49" s="500">
        <f t="shared" si="15"/>
        <v>0</v>
      </c>
      <c r="Z49" s="501">
        <v>0</v>
      </c>
      <c r="AA49" s="502">
        <f t="shared" si="16"/>
        <v>0</v>
      </c>
      <c r="AB49" s="503">
        <f t="shared" si="17"/>
        <v>0</v>
      </c>
      <c r="AC49" s="510">
        <f t="shared" si="18"/>
        <v>0</v>
      </c>
      <c r="AD49" s="321">
        <f t="shared" si="19"/>
        <v>0</v>
      </c>
      <c r="AE49" s="278">
        <f t="shared" si="20"/>
        <v>0</v>
      </c>
      <c r="AF49" s="322">
        <v>0</v>
      </c>
      <c r="AG49" s="323">
        <v>1</v>
      </c>
      <c r="AH49" s="6">
        <f t="shared" si="21"/>
        <v>1.4073</v>
      </c>
      <c r="AI49" s="6">
        <v>0</v>
      </c>
      <c r="AJ49" s="2">
        <v>0</v>
      </c>
      <c r="AK49" s="281">
        <f t="shared" si="22"/>
        <v>1.6976</v>
      </c>
      <c r="AL49" s="3">
        <f t="shared" si="23"/>
        <v>0</v>
      </c>
      <c r="AM49" s="307">
        <v>0</v>
      </c>
      <c r="AN49" s="283">
        <v>0</v>
      </c>
      <c r="AO49" s="283" t="s">
        <v>1316</v>
      </c>
      <c r="AP49" s="284">
        <v>0</v>
      </c>
      <c r="AQ49" s="28">
        <v>0</v>
      </c>
      <c r="AR49" s="267">
        <f t="shared" si="24"/>
        <v>0</v>
      </c>
      <c r="AS49" s="267">
        <f t="shared" si="25"/>
        <v>0</v>
      </c>
      <c r="AT49" s="4">
        <v>0</v>
      </c>
      <c r="AU49" s="4">
        <f t="shared" si="26"/>
        <v>0</v>
      </c>
      <c r="AV49" s="5">
        <v>0</v>
      </c>
      <c r="AW49" s="404">
        <f t="shared" si="27"/>
        <v>0</v>
      </c>
      <c r="AX49" s="405">
        <v>0</v>
      </c>
      <c r="AY49" s="6">
        <f t="shared" si="28"/>
        <v>0</v>
      </c>
      <c r="AZ49" s="28">
        <f t="shared" si="29"/>
        <v>0</v>
      </c>
      <c r="BA49" s="5">
        <f t="shared" si="29"/>
        <v>0</v>
      </c>
      <c r="BB49" s="321">
        <f t="shared" si="30"/>
        <v>0</v>
      </c>
      <c r="BC49" s="511">
        <f t="shared" si="31"/>
        <v>0</v>
      </c>
      <c r="BD49" s="511">
        <f t="shared" si="32"/>
        <v>2.4799999999999999E-2</v>
      </c>
      <c r="BE49" s="286">
        <f t="shared" si="33"/>
        <v>0</v>
      </c>
      <c r="BF49" s="286">
        <v>0</v>
      </c>
      <c r="BG49" s="308">
        <f t="shared" si="34"/>
        <v>0</v>
      </c>
      <c r="BH49" s="512">
        <f t="shared" si="35"/>
        <v>1</v>
      </c>
      <c r="BI49" s="512">
        <f t="shared" si="36"/>
        <v>0</v>
      </c>
      <c r="BJ49" s="453"/>
    </row>
    <row r="50" spans="1:62" x14ac:dyDescent="0.2">
      <c r="A50" s="32" t="s">
        <v>195</v>
      </c>
      <c r="B50" s="309" t="s">
        <v>196</v>
      </c>
      <c r="C50" s="310" t="s">
        <v>1218</v>
      </c>
      <c r="D50" s="311" t="s">
        <v>1226</v>
      </c>
      <c r="E50" s="312" t="s">
        <v>1238</v>
      </c>
      <c r="F50" s="313" t="s">
        <v>147</v>
      </c>
      <c r="G50" s="520">
        <v>3</v>
      </c>
      <c r="H50" s="315"/>
      <c r="I50" s="316">
        <v>0</v>
      </c>
      <c r="J50" s="316">
        <v>0</v>
      </c>
      <c r="K50" s="316">
        <v>0</v>
      </c>
      <c r="L50" s="316">
        <v>0</v>
      </c>
      <c r="M50" s="316">
        <f t="shared" si="7"/>
        <v>0</v>
      </c>
      <c r="N50" s="316">
        <f t="shared" si="8"/>
        <v>0</v>
      </c>
      <c r="O50" s="508">
        <f t="shared" si="9"/>
        <v>0</v>
      </c>
      <c r="P50" s="508">
        <f t="shared" si="10"/>
        <v>0</v>
      </c>
      <c r="Q50" s="509">
        <v>0</v>
      </c>
      <c r="R50" s="509">
        <v>0</v>
      </c>
      <c r="S50" s="318">
        <f t="shared" si="11"/>
        <v>0</v>
      </c>
      <c r="T50" s="317">
        <v>0</v>
      </c>
      <c r="U50" s="319">
        <f t="shared" si="12"/>
        <v>0</v>
      </c>
      <c r="V50" s="320">
        <f t="shared" si="13"/>
        <v>0</v>
      </c>
      <c r="W50" s="498">
        <v>0</v>
      </c>
      <c r="X50" s="499">
        <f t="shared" si="14"/>
        <v>0</v>
      </c>
      <c r="Y50" s="500">
        <f t="shared" si="15"/>
        <v>0</v>
      </c>
      <c r="Z50" s="501">
        <v>0</v>
      </c>
      <c r="AA50" s="502">
        <f t="shared" si="16"/>
        <v>0</v>
      </c>
      <c r="AB50" s="503">
        <f t="shared" si="17"/>
        <v>0</v>
      </c>
      <c r="AC50" s="510">
        <f t="shared" si="18"/>
        <v>0</v>
      </c>
      <c r="AD50" s="321">
        <f t="shared" si="19"/>
        <v>0</v>
      </c>
      <c r="AE50" s="278">
        <f t="shared" si="20"/>
        <v>0</v>
      </c>
      <c r="AF50" s="322">
        <v>0</v>
      </c>
      <c r="AG50" s="323">
        <v>1</v>
      </c>
      <c r="AH50" s="6">
        <f t="shared" si="21"/>
        <v>1.4073</v>
      </c>
      <c r="AI50" s="6">
        <v>0</v>
      </c>
      <c r="AJ50" s="2">
        <v>0</v>
      </c>
      <c r="AK50" s="281">
        <f t="shared" si="22"/>
        <v>1.6605000000000001</v>
      </c>
      <c r="AL50" s="3">
        <f t="shared" si="23"/>
        <v>0</v>
      </c>
      <c r="AM50" s="307">
        <v>0</v>
      </c>
      <c r="AN50" s="283">
        <v>0</v>
      </c>
      <c r="AO50" s="283" t="s">
        <v>1316</v>
      </c>
      <c r="AP50" s="284">
        <v>0</v>
      </c>
      <c r="AQ50" s="28">
        <v>0</v>
      </c>
      <c r="AR50" s="267">
        <f t="shared" si="24"/>
        <v>0</v>
      </c>
      <c r="AS50" s="267">
        <f t="shared" si="25"/>
        <v>0</v>
      </c>
      <c r="AT50" s="4">
        <v>0</v>
      </c>
      <c r="AU50" s="4">
        <f t="shared" si="26"/>
        <v>0</v>
      </c>
      <c r="AV50" s="5">
        <v>0</v>
      </c>
      <c r="AW50" s="404">
        <f t="shared" si="27"/>
        <v>0</v>
      </c>
      <c r="AX50" s="405">
        <v>0</v>
      </c>
      <c r="AY50" s="6">
        <f t="shared" si="28"/>
        <v>0</v>
      </c>
      <c r="AZ50" s="28">
        <f t="shared" si="29"/>
        <v>0</v>
      </c>
      <c r="BA50" s="5">
        <f t="shared" si="29"/>
        <v>0</v>
      </c>
      <c r="BB50" s="321">
        <f t="shared" si="30"/>
        <v>0</v>
      </c>
      <c r="BC50" s="511">
        <f t="shared" si="31"/>
        <v>0</v>
      </c>
      <c r="BD50" s="511">
        <f t="shared" si="32"/>
        <v>2.4799999999999999E-2</v>
      </c>
      <c r="BE50" s="286">
        <f t="shared" si="33"/>
        <v>0</v>
      </c>
      <c r="BF50" s="286">
        <v>0</v>
      </c>
      <c r="BG50" s="308">
        <f t="shared" si="34"/>
        <v>0</v>
      </c>
      <c r="BH50" s="512">
        <f t="shared" si="35"/>
        <v>1</v>
      </c>
      <c r="BI50" s="512">
        <f t="shared" si="36"/>
        <v>0</v>
      </c>
      <c r="BJ50" s="453"/>
    </row>
    <row r="51" spans="1:62" x14ac:dyDescent="0.2">
      <c r="A51" s="358" t="s">
        <v>1218</v>
      </c>
      <c r="B51" s="359" t="s">
        <v>1226</v>
      </c>
      <c r="C51" s="471" t="s">
        <v>1218</v>
      </c>
      <c r="D51" s="472" t="s">
        <v>1226</v>
      </c>
      <c r="E51" s="473" t="s">
        <v>1279</v>
      </c>
      <c r="F51" s="363" t="s">
        <v>147</v>
      </c>
      <c r="G51" s="513">
        <v>3</v>
      </c>
      <c r="H51" s="233"/>
      <c r="I51" s="364">
        <v>47497285</v>
      </c>
      <c r="J51" s="364">
        <v>10500049</v>
      </c>
      <c r="K51" s="364">
        <v>0</v>
      </c>
      <c r="L51" s="364">
        <v>0</v>
      </c>
      <c r="M51" s="364">
        <f t="shared" si="7"/>
        <v>0</v>
      </c>
      <c r="N51" s="364">
        <f t="shared" si="8"/>
        <v>47497285</v>
      </c>
      <c r="O51" s="514">
        <f t="shared" si="9"/>
        <v>10500049</v>
      </c>
      <c r="P51" s="514">
        <f t="shared" si="10"/>
        <v>36997236</v>
      </c>
      <c r="Q51" s="515">
        <v>1702.32</v>
      </c>
      <c r="R51" s="515">
        <v>48.08</v>
      </c>
      <c r="S51" s="366">
        <f t="shared" si="11"/>
        <v>522918</v>
      </c>
      <c r="T51" s="365">
        <v>0</v>
      </c>
      <c r="U51" s="367">
        <f t="shared" si="12"/>
        <v>36997236</v>
      </c>
      <c r="V51" s="368">
        <f t="shared" si="13"/>
        <v>21733.42</v>
      </c>
      <c r="W51" s="498">
        <v>233733</v>
      </c>
      <c r="X51" s="499">
        <f t="shared" si="14"/>
        <v>137.30000000000001</v>
      </c>
      <c r="Y51" s="500">
        <f t="shared" si="15"/>
        <v>21596.12</v>
      </c>
      <c r="Z51" s="501">
        <v>1619.119999999999</v>
      </c>
      <c r="AA51" s="502">
        <f t="shared" si="16"/>
        <v>2756260</v>
      </c>
      <c r="AB51" s="503">
        <f t="shared" si="17"/>
        <v>39753496</v>
      </c>
      <c r="AC51" s="516">
        <f t="shared" si="18"/>
        <v>23352.54</v>
      </c>
      <c r="AD51" s="369">
        <f t="shared" si="19"/>
        <v>1.40733</v>
      </c>
      <c r="AE51" s="370">
        <f t="shared" si="20"/>
        <v>1.4073</v>
      </c>
      <c r="AF51" s="371">
        <v>1.4073</v>
      </c>
      <c r="AG51" s="372">
        <v>0</v>
      </c>
      <c r="AH51" s="373">
        <f t="shared" si="21"/>
        <v>0</v>
      </c>
      <c r="AI51" s="373">
        <v>0</v>
      </c>
      <c r="AJ51" s="2">
        <v>0</v>
      </c>
      <c r="AK51" s="281">
        <f t="shared" si="22"/>
        <v>0</v>
      </c>
      <c r="AL51" s="3">
        <f t="shared" si="23"/>
        <v>0</v>
      </c>
      <c r="AM51" s="307">
        <v>0</v>
      </c>
      <c r="AN51" s="283">
        <v>0</v>
      </c>
      <c r="AO51" s="283" t="s">
        <v>1316</v>
      </c>
      <c r="AP51" s="284">
        <v>0</v>
      </c>
      <c r="AQ51" s="28">
        <v>0</v>
      </c>
      <c r="AR51" s="267">
        <f t="shared" si="24"/>
        <v>0</v>
      </c>
      <c r="AS51" s="267">
        <f t="shared" si="25"/>
        <v>0</v>
      </c>
      <c r="AT51" s="4">
        <v>0</v>
      </c>
      <c r="AU51" s="4">
        <f t="shared" si="26"/>
        <v>0</v>
      </c>
      <c r="AV51" s="5">
        <v>0</v>
      </c>
      <c r="AW51" s="404">
        <f t="shared" si="27"/>
        <v>0</v>
      </c>
      <c r="AX51" s="405">
        <v>0</v>
      </c>
      <c r="AY51" s="373">
        <f t="shared" si="28"/>
        <v>0</v>
      </c>
      <c r="AZ51" s="28">
        <f t="shared" si="29"/>
        <v>0</v>
      </c>
      <c r="BA51" s="5">
        <f t="shared" si="29"/>
        <v>0</v>
      </c>
      <c r="BB51" s="369">
        <f t="shared" si="30"/>
        <v>1.23929</v>
      </c>
      <c r="BC51" s="517">
        <f t="shared" si="31"/>
        <v>2.4799999999999999E-2</v>
      </c>
      <c r="BD51" s="517">
        <f t="shared" si="32"/>
        <v>0</v>
      </c>
      <c r="BE51" s="286">
        <f t="shared" si="33"/>
        <v>0</v>
      </c>
      <c r="BF51" s="286">
        <v>0</v>
      </c>
      <c r="BG51" s="308">
        <f t="shared" si="34"/>
        <v>0</v>
      </c>
      <c r="BH51" s="518">
        <f t="shared" si="35"/>
        <v>0</v>
      </c>
      <c r="BI51" s="518">
        <f t="shared" si="36"/>
        <v>0</v>
      </c>
      <c r="BJ51" s="453"/>
    </row>
    <row r="52" spans="1:62" x14ac:dyDescent="0.2">
      <c r="A52" s="297" t="s">
        <v>198</v>
      </c>
      <c r="B52" s="298" t="s">
        <v>199</v>
      </c>
      <c r="C52" s="299" t="s">
        <v>198</v>
      </c>
      <c r="D52" s="300" t="s">
        <v>199</v>
      </c>
      <c r="E52" s="301" t="s">
        <v>200</v>
      </c>
      <c r="F52" s="302" t="s">
        <v>201</v>
      </c>
      <c r="G52" s="519">
        <v>4</v>
      </c>
      <c r="H52" s="233"/>
      <c r="I52" s="304">
        <v>0</v>
      </c>
      <c r="J52" s="304">
        <v>0</v>
      </c>
      <c r="K52" s="304">
        <v>0</v>
      </c>
      <c r="L52" s="304">
        <v>0</v>
      </c>
      <c r="M52" s="304">
        <f t="shared" si="7"/>
        <v>0</v>
      </c>
      <c r="N52" s="304">
        <f t="shared" si="8"/>
        <v>0</v>
      </c>
      <c r="O52" s="496">
        <f t="shared" si="9"/>
        <v>0</v>
      </c>
      <c r="P52" s="496">
        <f t="shared" si="10"/>
        <v>0</v>
      </c>
      <c r="Q52" s="497">
        <v>0</v>
      </c>
      <c r="R52" s="497">
        <v>0</v>
      </c>
      <c r="S52" s="266">
        <f t="shared" si="11"/>
        <v>0</v>
      </c>
      <c r="T52" s="265">
        <v>0</v>
      </c>
      <c r="U52" s="305">
        <f t="shared" si="12"/>
        <v>0</v>
      </c>
      <c r="V52" s="306">
        <f t="shared" si="13"/>
        <v>0</v>
      </c>
      <c r="W52" s="498">
        <v>0</v>
      </c>
      <c r="X52" s="499">
        <f t="shared" si="14"/>
        <v>0</v>
      </c>
      <c r="Y52" s="500">
        <f t="shared" si="15"/>
        <v>0</v>
      </c>
      <c r="Z52" s="501">
        <v>0</v>
      </c>
      <c r="AA52" s="502">
        <f t="shared" si="16"/>
        <v>0</v>
      </c>
      <c r="AB52" s="503">
        <f t="shared" si="17"/>
        <v>0</v>
      </c>
      <c r="AC52" s="504">
        <f t="shared" si="18"/>
        <v>0</v>
      </c>
      <c r="AD52" s="277">
        <f t="shared" si="19"/>
        <v>0</v>
      </c>
      <c r="AE52" s="505">
        <f t="shared" si="20"/>
        <v>0</v>
      </c>
      <c r="AF52" s="279">
        <v>0</v>
      </c>
      <c r="AG52" s="280">
        <v>0</v>
      </c>
      <c r="AH52" s="1">
        <f t="shared" si="21"/>
        <v>0</v>
      </c>
      <c r="AI52" s="1">
        <v>1.1722999999999999</v>
      </c>
      <c r="AJ52" s="2">
        <v>0.88419999999999999</v>
      </c>
      <c r="AK52" s="281">
        <f t="shared" si="22"/>
        <v>0</v>
      </c>
      <c r="AL52" s="3">
        <f t="shared" si="23"/>
        <v>1.3258000000000001</v>
      </c>
      <c r="AM52" s="307">
        <v>1.5731999999999999</v>
      </c>
      <c r="AN52" s="283">
        <v>0.88419999999999999</v>
      </c>
      <c r="AO52" s="283" t="s">
        <v>1652</v>
      </c>
      <c r="AP52" s="284">
        <v>1.3258000000000001</v>
      </c>
      <c r="AQ52" s="28">
        <v>1.5731999999999999</v>
      </c>
      <c r="AR52" s="267">
        <f t="shared" si="24"/>
        <v>0</v>
      </c>
      <c r="AS52" s="267">
        <f t="shared" si="25"/>
        <v>0</v>
      </c>
      <c r="AT52" s="4">
        <v>0.88419999999999999</v>
      </c>
      <c r="AU52" s="4">
        <f t="shared" si="26"/>
        <v>0</v>
      </c>
      <c r="AV52" s="5">
        <v>1.3258000000000001</v>
      </c>
      <c r="AW52" s="404">
        <f t="shared" si="27"/>
        <v>0</v>
      </c>
      <c r="AX52" s="405">
        <v>1</v>
      </c>
      <c r="AY52" s="1">
        <f t="shared" si="28"/>
        <v>1.1722999999999999</v>
      </c>
      <c r="AZ52" s="28">
        <f t="shared" si="29"/>
        <v>1.3258000000000001</v>
      </c>
      <c r="BA52" s="5">
        <f t="shared" si="29"/>
        <v>1.5731999999999999</v>
      </c>
      <c r="BB52" s="277">
        <f t="shared" si="30"/>
        <v>0</v>
      </c>
      <c r="BC52" s="492">
        <f t="shared" si="31"/>
        <v>0</v>
      </c>
      <c r="BD52" s="492">
        <f t="shared" si="32"/>
        <v>0</v>
      </c>
      <c r="BE52" s="286">
        <f t="shared" si="33"/>
        <v>2.06E-2</v>
      </c>
      <c r="BF52" s="286">
        <v>2.06E-2</v>
      </c>
      <c r="BG52" s="308">
        <f t="shared" si="34"/>
        <v>0</v>
      </c>
      <c r="BH52" s="287">
        <f t="shared" si="35"/>
        <v>0</v>
      </c>
      <c r="BI52" s="287">
        <f t="shared" si="36"/>
        <v>1</v>
      </c>
      <c r="BJ52" s="453"/>
    </row>
    <row r="53" spans="1:62" x14ac:dyDescent="0.2">
      <c r="A53" s="297" t="s">
        <v>202</v>
      </c>
      <c r="B53" s="298" t="s">
        <v>203</v>
      </c>
      <c r="C53" s="357" t="s">
        <v>202</v>
      </c>
      <c r="D53" s="300" t="s">
        <v>203</v>
      </c>
      <c r="E53" s="301" t="s">
        <v>204</v>
      </c>
      <c r="F53" s="302" t="s">
        <v>201</v>
      </c>
      <c r="G53" s="519">
        <v>4</v>
      </c>
      <c r="H53" s="9"/>
      <c r="I53" s="304">
        <v>0</v>
      </c>
      <c r="J53" s="304">
        <v>0</v>
      </c>
      <c r="K53" s="304">
        <v>0</v>
      </c>
      <c r="L53" s="304">
        <v>0</v>
      </c>
      <c r="M53" s="304">
        <f t="shared" si="7"/>
        <v>0</v>
      </c>
      <c r="N53" s="304">
        <f t="shared" si="8"/>
        <v>0</v>
      </c>
      <c r="O53" s="496">
        <f t="shared" si="9"/>
        <v>0</v>
      </c>
      <c r="P53" s="496">
        <f t="shared" si="10"/>
        <v>0</v>
      </c>
      <c r="Q53" s="497">
        <v>0</v>
      </c>
      <c r="R53" s="497">
        <v>0</v>
      </c>
      <c r="S53" s="266">
        <f t="shared" si="11"/>
        <v>0</v>
      </c>
      <c r="T53" s="265">
        <v>0</v>
      </c>
      <c r="U53" s="305">
        <f t="shared" si="12"/>
        <v>0</v>
      </c>
      <c r="V53" s="306">
        <f t="shared" si="13"/>
        <v>0</v>
      </c>
      <c r="W53" s="498">
        <v>0</v>
      </c>
      <c r="X53" s="499">
        <f t="shared" si="14"/>
        <v>0</v>
      </c>
      <c r="Y53" s="500">
        <f t="shared" si="15"/>
        <v>0</v>
      </c>
      <c r="Z53" s="501">
        <v>0</v>
      </c>
      <c r="AA53" s="502">
        <f t="shared" si="16"/>
        <v>0</v>
      </c>
      <c r="AB53" s="503">
        <f t="shared" si="17"/>
        <v>0</v>
      </c>
      <c r="AC53" s="504">
        <f t="shared" si="18"/>
        <v>0</v>
      </c>
      <c r="AD53" s="277">
        <f t="shared" si="19"/>
        <v>0</v>
      </c>
      <c r="AE53" s="505">
        <f t="shared" si="20"/>
        <v>0</v>
      </c>
      <c r="AF53" s="279">
        <v>0</v>
      </c>
      <c r="AG53" s="280">
        <v>0</v>
      </c>
      <c r="AH53" s="1">
        <f t="shared" si="21"/>
        <v>0</v>
      </c>
      <c r="AI53" s="1">
        <v>1.1722999999999999</v>
      </c>
      <c r="AJ53" s="2">
        <v>0.80169999999999997</v>
      </c>
      <c r="AK53" s="281">
        <f t="shared" si="22"/>
        <v>0</v>
      </c>
      <c r="AL53" s="3">
        <f t="shared" si="23"/>
        <v>1.4622999999999999</v>
      </c>
      <c r="AM53" s="307">
        <v>1.7351000000000001</v>
      </c>
      <c r="AN53" s="283">
        <v>0.80169999999999997</v>
      </c>
      <c r="AO53" s="283" t="s">
        <v>1652</v>
      </c>
      <c r="AP53" s="284">
        <v>1.4622999999999999</v>
      </c>
      <c r="AQ53" s="28">
        <v>1.7351000000000001</v>
      </c>
      <c r="AR53" s="267">
        <f t="shared" si="24"/>
        <v>0</v>
      </c>
      <c r="AS53" s="267">
        <f t="shared" si="25"/>
        <v>0</v>
      </c>
      <c r="AT53" s="4">
        <v>0.80169999999999997</v>
      </c>
      <c r="AU53" s="4">
        <f t="shared" si="26"/>
        <v>0</v>
      </c>
      <c r="AV53" s="5">
        <v>1.4622999999999999</v>
      </c>
      <c r="AW53" s="404">
        <f t="shared" si="27"/>
        <v>0</v>
      </c>
      <c r="AX53" s="405">
        <v>1</v>
      </c>
      <c r="AY53" s="1">
        <f t="shared" si="28"/>
        <v>1.1722999999999999</v>
      </c>
      <c r="AZ53" s="28">
        <f t="shared" si="29"/>
        <v>1.4622999999999999</v>
      </c>
      <c r="BA53" s="5">
        <f t="shared" si="29"/>
        <v>1.7351000000000001</v>
      </c>
      <c r="BB53" s="277">
        <f t="shared" si="30"/>
        <v>0</v>
      </c>
      <c r="BC53" s="492">
        <f t="shared" si="31"/>
        <v>0</v>
      </c>
      <c r="BD53" s="492">
        <f t="shared" si="32"/>
        <v>0</v>
      </c>
      <c r="BE53" s="286">
        <f t="shared" si="33"/>
        <v>2.06E-2</v>
      </c>
      <c r="BF53" s="286">
        <v>2.06E-2</v>
      </c>
      <c r="BG53" s="308">
        <f t="shared" si="34"/>
        <v>0</v>
      </c>
      <c r="BH53" s="287">
        <f t="shared" si="35"/>
        <v>0</v>
      </c>
      <c r="BI53" s="287">
        <f t="shared" si="36"/>
        <v>1</v>
      </c>
      <c r="BJ53" s="453"/>
    </row>
    <row r="54" spans="1:62" x14ac:dyDescent="0.2">
      <c r="A54" s="297" t="s">
        <v>205</v>
      </c>
      <c r="B54" s="298" t="s">
        <v>206</v>
      </c>
      <c r="C54" s="299" t="s">
        <v>205</v>
      </c>
      <c r="D54" s="300" t="s">
        <v>206</v>
      </c>
      <c r="E54" s="301" t="s">
        <v>207</v>
      </c>
      <c r="F54" s="302" t="s">
        <v>201</v>
      </c>
      <c r="G54" s="519">
        <v>4</v>
      </c>
      <c r="H54" s="233"/>
      <c r="I54" s="304">
        <v>0</v>
      </c>
      <c r="J54" s="304">
        <v>0</v>
      </c>
      <c r="K54" s="304">
        <v>0</v>
      </c>
      <c r="L54" s="304">
        <v>0</v>
      </c>
      <c r="M54" s="304">
        <f t="shared" si="7"/>
        <v>0</v>
      </c>
      <c r="N54" s="304">
        <f t="shared" si="8"/>
        <v>0</v>
      </c>
      <c r="O54" s="496">
        <f t="shared" si="9"/>
        <v>0</v>
      </c>
      <c r="P54" s="496">
        <f t="shared" si="10"/>
        <v>0</v>
      </c>
      <c r="Q54" s="497">
        <v>0</v>
      </c>
      <c r="R54" s="497">
        <v>0</v>
      </c>
      <c r="S54" s="266">
        <f t="shared" si="11"/>
        <v>0</v>
      </c>
      <c r="T54" s="265">
        <v>0</v>
      </c>
      <c r="U54" s="305">
        <f t="shared" si="12"/>
        <v>0</v>
      </c>
      <c r="V54" s="306">
        <f t="shared" si="13"/>
        <v>0</v>
      </c>
      <c r="W54" s="498">
        <v>0</v>
      </c>
      <c r="X54" s="499">
        <f t="shared" si="14"/>
        <v>0</v>
      </c>
      <c r="Y54" s="500">
        <f t="shared" si="15"/>
        <v>0</v>
      </c>
      <c r="Z54" s="501">
        <v>0</v>
      </c>
      <c r="AA54" s="502">
        <f t="shared" si="16"/>
        <v>0</v>
      </c>
      <c r="AB54" s="503">
        <f t="shared" si="17"/>
        <v>0</v>
      </c>
      <c r="AC54" s="504">
        <f t="shared" si="18"/>
        <v>0</v>
      </c>
      <c r="AD54" s="277">
        <f t="shared" si="19"/>
        <v>0</v>
      </c>
      <c r="AE54" s="505">
        <f t="shared" si="20"/>
        <v>0</v>
      </c>
      <c r="AF54" s="279">
        <v>0</v>
      </c>
      <c r="AG54" s="280">
        <v>0</v>
      </c>
      <c r="AH54" s="1">
        <f t="shared" si="21"/>
        <v>0</v>
      </c>
      <c r="AI54" s="1">
        <v>1.1722999999999999</v>
      </c>
      <c r="AJ54" s="2">
        <v>0.93040000000000012</v>
      </c>
      <c r="AK54" s="281">
        <f t="shared" si="22"/>
        <v>0</v>
      </c>
      <c r="AL54" s="3">
        <f t="shared" si="23"/>
        <v>1.26</v>
      </c>
      <c r="AM54" s="307">
        <v>1.4951000000000001</v>
      </c>
      <c r="AN54" s="283">
        <v>0.9304</v>
      </c>
      <c r="AO54" s="283" t="s">
        <v>1652</v>
      </c>
      <c r="AP54" s="284">
        <v>1.26</v>
      </c>
      <c r="AQ54" s="28">
        <v>1.4951000000000001</v>
      </c>
      <c r="AR54" s="267">
        <f t="shared" si="24"/>
        <v>0</v>
      </c>
      <c r="AS54" s="267">
        <f t="shared" si="25"/>
        <v>0</v>
      </c>
      <c r="AT54" s="4">
        <v>0.93040000000000012</v>
      </c>
      <c r="AU54" s="4">
        <f t="shared" si="26"/>
        <v>0</v>
      </c>
      <c r="AV54" s="5">
        <v>1.26</v>
      </c>
      <c r="AW54" s="404">
        <f t="shared" si="27"/>
        <v>0</v>
      </c>
      <c r="AX54" s="405">
        <v>1</v>
      </c>
      <c r="AY54" s="1">
        <f t="shared" si="28"/>
        <v>1.1722999999999999</v>
      </c>
      <c r="AZ54" s="28">
        <f t="shared" si="29"/>
        <v>1.26</v>
      </c>
      <c r="BA54" s="5">
        <f t="shared" si="29"/>
        <v>1.4951000000000001</v>
      </c>
      <c r="BB54" s="277">
        <f t="shared" si="30"/>
        <v>0</v>
      </c>
      <c r="BC54" s="492">
        <f t="shared" si="31"/>
        <v>0</v>
      </c>
      <c r="BD54" s="492">
        <f t="shared" si="32"/>
        <v>0</v>
      </c>
      <c r="BE54" s="286">
        <f t="shared" si="33"/>
        <v>2.06E-2</v>
      </c>
      <c r="BF54" s="286">
        <v>2.06E-2</v>
      </c>
      <c r="BG54" s="308">
        <f t="shared" si="34"/>
        <v>0</v>
      </c>
      <c r="BH54" s="287">
        <f t="shared" si="35"/>
        <v>0</v>
      </c>
      <c r="BI54" s="287">
        <f t="shared" si="36"/>
        <v>1</v>
      </c>
      <c r="BJ54" s="453"/>
    </row>
    <row r="55" spans="1:62" x14ac:dyDescent="0.2">
      <c r="A55" s="297" t="s">
        <v>208</v>
      </c>
      <c r="B55" s="298" t="s">
        <v>209</v>
      </c>
      <c r="C55" s="299" t="s">
        <v>208</v>
      </c>
      <c r="D55" s="300" t="s">
        <v>209</v>
      </c>
      <c r="E55" s="301" t="s">
        <v>210</v>
      </c>
      <c r="F55" s="302" t="s">
        <v>201</v>
      </c>
      <c r="G55" s="519">
        <v>4</v>
      </c>
      <c r="H55" s="233"/>
      <c r="I55" s="304">
        <v>0</v>
      </c>
      <c r="J55" s="304">
        <v>0</v>
      </c>
      <c r="K55" s="304">
        <v>0</v>
      </c>
      <c r="L55" s="304">
        <v>0</v>
      </c>
      <c r="M55" s="304">
        <f t="shared" si="7"/>
        <v>0</v>
      </c>
      <c r="N55" s="304">
        <f t="shared" si="8"/>
        <v>0</v>
      </c>
      <c r="O55" s="496">
        <f t="shared" si="9"/>
        <v>0</v>
      </c>
      <c r="P55" s="496">
        <f t="shared" si="10"/>
        <v>0</v>
      </c>
      <c r="Q55" s="497">
        <v>0</v>
      </c>
      <c r="R55" s="497">
        <v>0</v>
      </c>
      <c r="S55" s="266">
        <f t="shared" si="11"/>
        <v>0</v>
      </c>
      <c r="T55" s="265">
        <v>0</v>
      </c>
      <c r="U55" s="305">
        <f t="shared" si="12"/>
        <v>0</v>
      </c>
      <c r="V55" s="306">
        <f t="shared" si="13"/>
        <v>0</v>
      </c>
      <c r="W55" s="498">
        <v>0</v>
      </c>
      <c r="X55" s="499">
        <f t="shared" si="14"/>
        <v>0</v>
      </c>
      <c r="Y55" s="500">
        <f t="shared" si="15"/>
        <v>0</v>
      </c>
      <c r="Z55" s="501">
        <v>0</v>
      </c>
      <c r="AA55" s="502">
        <f t="shared" si="16"/>
        <v>0</v>
      </c>
      <c r="AB55" s="503">
        <f t="shared" si="17"/>
        <v>0</v>
      </c>
      <c r="AC55" s="504">
        <f t="shared" si="18"/>
        <v>0</v>
      </c>
      <c r="AD55" s="277">
        <f t="shared" si="19"/>
        <v>0</v>
      </c>
      <c r="AE55" s="505">
        <f t="shared" si="20"/>
        <v>0</v>
      </c>
      <c r="AF55" s="279">
        <v>0</v>
      </c>
      <c r="AG55" s="280">
        <v>0</v>
      </c>
      <c r="AH55" s="1">
        <f t="shared" si="21"/>
        <v>0</v>
      </c>
      <c r="AI55" s="1">
        <v>1.1722999999999999</v>
      </c>
      <c r="AJ55" s="2">
        <v>0.78480000000000005</v>
      </c>
      <c r="AK55" s="281">
        <f t="shared" si="22"/>
        <v>0</v>
      </c>
      <c r="AL55" s="3">
        <f t="shared" si="23"/>
        <v>1.4938</v>
      </c>
      <c r="AM55" s="307">
        <v>1.7724</v>
      </c>
      <c r="AN55" s="283">
        <v>0.78480000000000005</v>
      </c>
      <c r="AO55" s="283" t="s">
        <v>1652</v>
      </c>
      <c r="AP55" s="284">
        <v>1.4938</v>
      </c>
      <c r="AQ55" s="28">
        <v>1.7724</v>
      </c>
      <c r="AR55" s="267">
        <f t="shared" si="24"/>
        <v>0</v>
      </c>
      <c r="AS55" s="267">
        <f t="shared" si="25"/>
        <v>0</v>
      </c>
      <c r="AT55" s="4">
        <v>0.78480000000000005</v>
      </c>
      <c r="AU55" s="4">
        <f t="shared" si="26"/>
        <v>0</v>
      </c>
      <c r="AV55" s="5">
        <v>1.4938</v>
      </c>
      <c r="AW55" s="404">
        <f t="shared" si="27"/>
        <v>0</v>
      </c>
      <c r="AX55" s="405">
        <v>1</v>
      </c>
      <c r="AY55" s="1">
        <f t="shared" si="28"/>
        <v>1.1722999999999999</v>
      </c>
      <c r="AZ55" s="28">
        <f t="shared" si="29"/>
        <v>1.4938</v>
      </c>
      <c r="BA55" s="5">
        <f t="shared" si="29"/>
        <v>1.7724</v>
      </c>
      <c r="BB55" s="277">
        <f t="shared" si="30"/>
        <v>0</v>
      </c>
      <c r="BC55" s="492">
        <f t="shared" si="31"/>
        <v>0</v>
      </c>
      <c r="BD55" s="492">
        <f t="shared" si="32"/>
        <v>0</v>
      </c>
      <c r="BE55" s="286">
        <f t="shared" si="33"/>
        <v>2.06E-2</v>
      </c>
      <c r="BF55" s="286">
        <v>2.06E-2</v>
      </c>
      <c r="BG55" s="308">
        <f t="shared" si="34"/>
        <v>0</v>
      </c>
      <c r="BH55" s="287">
        <f t="shared" si="35"/>
        <v>0</v>
      </c>
      <c r="BI55" s="287">
        <f t="shared" si="36"/>
        <v>1</v>
      </c>
      <c r="BJ55" s="453"/>
    </row>
    <row r="56" spans="1:62" x14ac:dyDescent="0.2">
      <c r="A56" s="297" t="s">
        <v>211</v>
      </c>
      <c r="B56" s="298" t="s">
        <v>212</v>
      </c>
      <c r="C56" s="299" t="s">
        <v>211</v>
      </c>
      <c r="D56" s="300" t="s">
        <v>212</v>
      </c>
      <c r="E56" s="301" t="s">
        <v>213</v>
      </c>
      <c r="F56" s="302" t="s">
        <v>147</v>
      </c>
      <c r="G56" s="519">
        <v>4</v>
      </c>
      <c r="H56" s="233"/>
      <c r="I56" s="304">
        <v>0</v>
      </c>
      <c r="J56" s="304">
        <v>0</v>
      </c>
      <c r="K56" s="304">
        <v>0</v>
      </c>
      <c r="L56" s="304">
        <v>0</v>
      </c>
      <c r="M56" s="304">
        <f t="shared" si="7"/>
        <v>0</v>
      </c>
      <c r="N56" s="304">
        <f t="shared" si="8"/>
        <v>0</v>
      </c>
      <c r="O56" s="496">
        <f t="shared" si="9"/>
        <v>0</v>
      </c>
      <c r="P56" s="496">
        <f t="shared" si="10"/>
        <v>0</v>
      </c>
      <c r="Q56" s="497">
        <v>0</v>
      </c>
      <c r="R56" s="497">
        <v>0</v>
      </c>
      <c r="S56" s="266">
        <f t="shared" si="11"/>
        <v>0</v>
      </c>
      <c r="T56" s="265">
        <v>0</v>
      </c>
      <c r="U56" s="305">
        <f t="shared" si="12"/>
        <v>0</v>
      </c>
      <c r="V56" s="306">
        <f t="shared" si="13"/>
        <v>0</v>
      </c>
      <c r="W56" s="498">
        <v>0</v>
      </c>
      <c r="X56" s="499">
        <f t="shared" si="14"/>
        <v>0</v>
      </c>
      <c r="Y56" s="500">
        <f t="shared" si="15"/>
        <v>0</v>
      </c>
      <c r="Z56" s="501">
        <v>0</v>
      </c>
      <c r="AA56" s="502">
        <f t="shared" si="16"/>
        <v>0</v>
      </c>
      <c r="AB56" s="503">
        <f t="shared" si="17"/>
        <v>0</v>
      </c>
      <c r="AC56" s="504">
        <f t="shared" si="18"/>
        <v>0</v>
      </c>
      <c r="AD56" s="277">
        <f t="shared" si="19"/>
        <v>0</v>
      </c>
      <c r="AE56" s="505">
        <f t="shared" si="20"/>
        <v>0</v>
      </c>
      <c r="AF56" s="279">
        <v>0</v>
      </c>
      <c r="AG56" s="280">
        <v>0</v>
      </c>
      <c r="AH56" s="1">
        <f t="shared" si="21"/>
        <v>0</v>
      </c>
      <c r="AI56" s="1">
        <v>1.1722999999999999</v>
      </c>
      <c r="AJ56" s="2">
        <v>0.89139999999999997</v>
      </c>
      <c r="AK56" s="281">
        <f t="shared" si="22"/>
        <v>0</v>
      </c>
      <c r="AL56" s="3">
        <f t="shared" si="23"/>
        <v>1.3150999999999999</v>
      </c>
      <c r="AM56" s="307">
        <v>1.5605</v>
      </c>
      <c r="AN56" s="283">
        <v>0.89139999999999997</v>
      </c>
      <c r="AO56" s="283" t="s">
        <v>1652</v>
      </c>
      <c r="AP56" s="284">
        <v>1.3150999999999999</v>
      </c>
      <c r="AQ56" s="28">
        <v>1.5605</v>
      </c>
      <c r="AR56" s="267">
        <f t="shared" si="24"/>
        <v>0</v>
      </c>
      <c r="AS56" s="267">
        <f t="shared" si="25"/>
        <v>0</v>
      </c>
      <c r="AT56" s="4">
        <v>0.89139999999999997</v>
      </c>
      <c r="AU56" s="4">
        <f t="shared" si="26"/>
        <v>0</v>
      </c>
      <c r="AV56" s="5">
        <v>1.3150999999999999</v>
      </c>
      <c r="AW56" s="404">
        <f t="shared" si="27"/>
        <v>0</v>
      </c>
      <c r="AX56" s="405">
        <v>1</v>
      </c>
      <c r="AY56" s="1">
        <f t="shared" si="28"/>
        <v>1.1722999999999999</v>
      </c>
      <c r="AZ56" s="28">
        <f t="shared" si="29"/>
        <v>1.3150999999999999</v>
      </c>
      <c r="BA56" s="5">
        <f t="shared" si="29"/>
        <v>1.5605</v>
      </c>
      <c r="BB56" s="277">
        <f t="shared" si="30"/>
        <v>0</v>
      </c>
      <c r="BC56" s="492">
        <f t="shared" si="31"/>
        <v>0</v>
      </c>
      <c r="BD56" s="492">
        <f t="shared" si="32"/>
        <v>0</v>
      </c>
      <c r="BE56" s="286">
        <f t="shared" si="33"/>
        <v>2.06E-2</v>
      </c>
      <c r="BF56" s="286">
        <v>2.06E-2</v>
      </c>
      <c r="BG56" s="308">
        <f t="shared" si="34"/>
        <v>0</v>
      </c>
      <c r="BH56" s="287">
        <f t="shared" si="35"/>
        <v>0</v>
      </c>
      <c r="BI56" s="287">
        <f t="shared" si="36"/>
        <v>1</v>
      </c>
      <c r="BJ56" s="453"/>
    </row>
    <row r="57" spans="1:62" x14ac:dyDescent="0.2">
      <c r="A57" s="297" t="s">
        <v>214</v>
      </c>
      <c r="B57" s="298" t="s">
        <v>215</v>
      </c>
      <c r="C57" s="299" t="s">
        <v>214</v>
      </c>
      <c r="D57" s="300" t="s">
        <v>215</v>
      </c>
      <c r="E57" s="301" t="s">
        <v>216</v>
      </c>
      <c r="F57" s="302" t="s">
        <v>201</v>
      </c>
      <c r="G57" s="519">
        <v>4</v>
      </c>
      <c r="H57" s="233"/>
      <c r="I57" s="304">
        <v>0</v>
      </c>
      <c r="J57" s="304">
        <v>0</v>
      </c>
      <c r="K57" s="304">
        <v>0</v>
      </c>
      <c r="L57" s="304">
        <v>0</v>
      </c>
      <c r="M57" s="304">
        <f t="shared" si="7"/>
        <v>0</v>
      </c>
      <c r="N57" s="304">
        <f t="shared" si="8"/>
        <v>0</v>
      </c>
      <c r="O57" s="496">
        <f t="shared" si="9"/>
        <v>0</v>
      </c>
      <c r="P57" s="496">
        <f t="shared" si="10"/>
        <v>0</v>
      </c>
      <c r="Q57" s="497">
        <v>0</v>
      </c>
      <c r="R57" s="497">
        <v>0</v>
      </c>
      <c r="S57" s="266">
        <f t="shared" si="11"/>
        <v>0</v>
      </c>
      <c r="T57" s="265">
        <v>0</v>
      </c>
      <c r="U57" s="305">
        <f t="shared" si="12"/>
        <v>0</v>
      </c>
      <c r="V57" s="306">
        <f t="shared" si="13"/>
        <v>0</v>
      </c>
      <c r="W57" s="498">
        <v>0</v>
      </c>
      <c r="X57" s="499">
        <f t="shared" si="14"/>
        <v>0</v>
      </c>
      <c r="Y57" s="500">
        <f t="shared" si="15"/>
        <v>0</v>
      </c>
      <c r="Z57" s="501">
        <v>0</v>
      </c>
      <c r="AA57" s="502">
        <f t="shared" si="16"/>
        <v>0</v>
      </c>
      <c r="AB57" s="503">
        <f t="shared" si="17"/>
        <v>0</v>
      </c>
      <c r="AC57" s="504">
        <f t="shared" si="18"/>
        <v>0</v>
      </c>
      <c r="AD57" s="277">
        <f t="shared" si="19"/>
        <v>0</v>
      </c>
      <c r="AE57" s="505">
        <f t="shared" si="20"/>
        <v>0</v>
      </c>
      <c r="AF57" s="279">
        <v>0</v>
      </c>
      <c r="AG57" s="280">
        <v>0</v>
      </c>
      <c r="AH57" s="1">
        <f t="shared" si="21"/>
        <v>0</v>
      </c>
      <c r="AI57" s="1">
        <v>1.1722999999999999</v>
      </c>
      <c r="AJ57" s="2">
        <v>0.78379999999999994</v>
      </c>
      <c r="AK57" s="281">
        <f t="shared" si="22"/>
        <v>0</v>
      </c>
      <c r="AL57" s="3">
        <f t="shared" si="23"/>
        <v>1.4957</v>
      </c>
      <c r="AM57" s="307">
        <v>1.7746999999999999</v>
      </c>
      <c r="AN57" s="283">
        <v>0.78380000000000005</v>
      </c>
      <c r="AO57" s="283" t="s">
        <v>1652</v>
      </c>
      <c r="AP57" s="284">
        <v>1.4957</v>
      </c>
      <c r="AQ57" s="28">
        <v>1.7746999999999999</v>
      </c>
      <c r="AR57" s="267">
        <f t="shared" si="24"/>
        <v>0</v>
      </c>
      <c r="AS57" s="267">
        <f t="shared" si="25"/>
        <v>0</v>
      </c>
      <c r="AT57" s="4">
        <v>0.78379999999999994</v>
      </c>
      <c r="AU57" s="4">
        <f t="shared" si="26"/>
        <v>0</v>
      </c>
      <c r="AV57" s="5">
        <v>1.4957</v>
      </c>
      <c r="AW57" s="404">
        <f t="shared" si="27"/>
        <v>0</v>
      </c>
      <c r="AX57" s="405">
        <v>1</v>
      </c>
      <c r="AY57" s="1">
        <f t="shared" si="28"/>
        <v>1.1722999999999999</v>
      </c>
      <c r="AZ57" s="28">
        <f t="shared" si="29"/>
        <v>1.4957</v>
      </c>
      <c r="BA57" s="5">
        <f t="shared" si="29"/>
        <v>1.7746999999999999</v>
      </c>
      <c r="BB57" s="277">
        <f t="shared" si="30"/>
        <v>0</v>
      </c>
      <c r="BC57" s="492">
        <f t="shared" si="31"/>
        <v>0</v>
      </c>
      <c r="BD57" s="492">
        <f t="shared" si="32"/>
        <v>0</v>
      </c>
      <c r="BE57" s="286">
        <f t="shared" si="33"/>
        <v>2.06E-2</v>
      </c>
      <c r="BF57" s="286">
        <v>2.06E-2</v>
      </c>
      <c r="BG57" s="308">
        <f t="shared" si="34"/>
        <v>0</v>
      </c>
      <c r="BH57" s="287">
        <f t="shared" si="35"/>
        <v>0</v>
      </c>
      <c r="BI57" s="287">
        <f t="shared" si="36"/>
        <v>1</v>
      </c>
      <c r="BJ57" s="453"/>
    </row>
    <row r="58" spans="1:62" x14ac:dyDescent="0.2">
      <c r="A58" s="32" t="s">
        <v>198</v>
      </c>
      <c r="B58" s="309" t="s">
        <v>199</v>
      </c>
      <c r="C58" s="521" t="s">
        <v>1336</v>
      </c>
      <c r="D58" s="311" t="s">
        <v>1567</v>
      </c>
      <c r="E58" s="522" t="s">
        <v>1337</v>
      </c>
      <c r="F58" s="313" t="s">
        <v>201</v>
      </c>
      <c r="G58" s="314">
        <v>4</v>
      </c>
      <c r="H58" s="315"/>
      <c r="I58" s="316">
        <v>0</v>
      </c>
      <c r="J58" s="316">
        <v>0</v>
      </c>
      <c r="K58" s="316">
        <v>0</v>
      </c>
      <c r="L58" s="316">
        <v>0</v>
      </c>
      <c r="M58" s="316">
        <f t="shared" si="7"/>
        <v>0</v>
      </c>
      <c r="N58" s="316">
        <f t="shared" si="8"/>
        <v>0</v>
      </c>
      <c r="O58" s="508">
        <f t="shared" si="9"/>
        <v>0</v>
      </c>
      <c r="P58" s="508">
        <f t="shared" si="10"/>
        <v>0</v>
      </c>
      <c r="Q58" s="509">
        <v>0</v>
      </c>
      <c r="R58" s="509">
        <v>0</v>
      </c>
      <c r="S58" s="318">
        <f t="shared" si="11"/>
        <v>0</v>
      </c>
      <c r="T58" s="317">
        <v>0</v>
      </c>
      <c r="U58" s="319">
        <f t="shared" si="12"/>
        <v>0</v>
      </c>
      <c r="V58" s="320">
        <f t="shared" si="13"/>
        <v>0</v>
      </c>
      <c r="W58" s="498">
        <v>0</v>
      </c>
      <c r="X58" s="499">
        <f t="shared" si="14"/>
        <v>0</v>
      </c>
      <c r="Y58" s="500">
        <f t="shared" si="15"/>
        <v>0</v>
      </c>
      <c r="Z58" s="501">
        <v>0</v>
      </c>
      <c r="AA58" s="502">
        <f t="shared" si="16"/>
        <v>0</v>
      </c>
      <c r="AB58" s="503">
        <f t="shared" si="17"/>
        <v>0</v>
      </c>
      <c r="AC58" s="510">
        <f t="shared" si="18"/>
        <v>0</v>
      </c>
      <c r="AD58" s="321">
        <f t="shared" si="19"/>
        <v>0</v>
      </c>
      <c r="AE58" s="278">
        <f t="shared" si="20"/>
        <v>0</v>
      </c>
      <c r="AF58" s="322">
        <v>0</v>
      </c>
      <c r="AG58" s="323">
        <v>1</v>
      </c>
      <c r="AH58" s="6">
        <f t="shared" si="21"/>
        <v>1.1722999999999999</v>
      </c>
      <c r="AI58" s="6">
        <v>0</v>
      </c>
      <c r="AJ58" s="2">
        <v>0</v>
      </c>
      <c r="AK58" s="281">
        <f t="shared" si="22"/>
        <v>1.3258000000000001</v>
      </c>
      <c r="AL58" s="3">
        <f t="shared" si="23"/>
        <v>0</v>
      </c>
      <c r="AM58" s="307">
        <v>0</v>
      </c>
      <c r="AN58" s="283">
        <v>0</v>
      </c>
      <c r="AO58" s="283" t="s">
        <v>1316</v>
      </c>
      <c r="AP58" s="284">
        <v>0</v>
      </c>
      <c r="AQ58" s="28">
        <v>0</v>
      </c>
      <c r="AR58" s="267">
        <f t="shared" si="24"/>
        <v>0</v>
      </c>
      <c r="AS58" s="267">
        <f t="shared" si="25"/>
        <v>0</v>
      </c>
      <c r="AT58" s="4">
        <v>0</v>
      </c>
      <c r="AU58" s="4">
        <f t="shared" si="26"/>
        <v>0</v>
      </c>
      <c r="AV58" s="5">
        <v>0</v>
      </c>
      <c r="AW58" s="404">
        <f t="shared" si="27"/>
        <v>0</v>
      </c>
      <c r="AX58" s="405">
        <v>0</v>
      </c>
      <c r="AY58" s="6">
        <f t="shared" si="28"/>
        <v>0</v>
      </c>
      <c r="AZ58" s="28">
        <f t="shared" si="29"/>
        <v>0</v>
      </c>
      <c r="BA58" s="5">
        <f t="shared" si="29"/>
        <v>0</v>
      </c>
      <c r="BB58" s="321">
        <f t="shared" si="30"/>
        <v>0</v>
      </c>
      <c r="BC58" s="511">
        <f t="shared" si="31"/>
        <v>0</v>
      </c>
      <c r="BD58" s="511">
        <f t="shared" si="32"/>
        <v>2.06E-2</v>
      </c>
      <c r="BE58" s="286">
        <f t="shared" si="33"/>
        <v>0</v>
      </c>
      <c r="BF58" s="286">
        <v>0</v>
      </c>
      <c r="BG58" s="308">
        <f t="shared" si="34"/>
        <v>0</v>
      </c>
      <c r="BH58" s="512">
        <f t="shared" si="35"/>
        <v>1</v>
      </c>
      <c r="BI58" s="512">
        <f t="shared" si="36"/>
        <v>0</v>
      </c>
      <c r="BJ58" s="453"/>
    </row>
    <row r="59" spans="1:62" x14ac:dyDescent="0.2">
      <c r="A59" s="32" t="s">
        <v>202</v>
      </c>
      <c r="B59" s="309" t="s">
        <v>203</v>
      </c>
      <c r="C59" s="521" t="s">
        <v>1336</v>
      </c>
      <c r="D59" s="311" t="s">
        <v>1567</v>
      </c>
      <c r="E59" s="522" t="s">
        <v>1338</v>
      </c>
      <c r="F59" s="313" t="s">
        <v>201</v>
      </c>
      <c r="G59" s="314">
        <v>4</v>
      </c>
      <c r="H59" s="315"/>
      <c r="I59" s="316">
        <v>0</v>
      </c>
      <c r="J59" s="316">
        <v>0</v>
      </c>
      <c r="K59" s="316">
        <v>0</v>
      </c>
      <c r="L59" s="316">
        <v>0</v>
      </c>
      <c r="M59" s="316">
        <f t="shared" si="7"/>
        <v>0</v>
      </c>
      <c r="N59" s="316">
        <f t="shared" si="8"/>
        <v>0</v>
      </c>
      <c r="O59" s="508">
        <f t="shared" si="9"/>
        <v>0</v>
      </c>
      <c r="P59" s="508">
        <f t="shared" si="10"/>
        <v>0</v>
      </c>
      <c r="Q59" s="509">
        <v>0</v>
      </c>
      <c r="R59" s="509">
        <v>0</v>
      </c>
      <c r="S59" s="318">
        <f t="shared" si="11"/>
        <v>0</v>
      </c>
      <c r="T59" s="317">
        <v>0</v>
      </c>
      <c r="U59" s="319">
        <f t="shared" si="12"/>
        <v>0</v>
      </c>
      <c r="V59" s="320">
        <f t="shared" si="13"/>
        <v>0</v>
      </c>
      <c r="W59" s="498">
        <v>0</v>
      </c>
      <c r="X59" s="499">
        <f t="shared" si="14"/>
        <v>0</v>
      </c>
      <c r="Y59" s="500">
        <f t="shared" si="15"/>
        <v>0</v>
      </c>
      <c r="Z59" s="501">
        <v>0</v>
      </c>
      <c r="AA59" s="502">
        <f t="shared" si="16"/>
        <v>0</v>
      </c>
      <c r="AB59" s="503">
        <f t="shared" si="17"/>
        <v>0</v>
      </c>
      <c r="AC59" s="510">
        <f t="shared" si="18"/>
        <v>0</v>
      </c>
      <c r="AD59" s="321">
        <f t="shared" si="19"/>
        <v>0</v>
      </c>
      <c r="AE59" s="278">
        <f t="shared" si="20"/>
        <v>0</v>
      </c>
      <c r="AF59" s="322">
        <v>0</v>
      </c>
      <c r="AG59" s="323">
        <v>1</v>
      </c>
      <c r="AH59" s="6">
        <f t="shared" si="21"/>
        <v>1.1722999999999999</v>
      </c>
      <c r="AI59" s="6">
        <v>0</v>
      </c>
      <c r="AJ59" s="2">
        <v>0</v>
      </c>
      <c r="AK59" s="281">
        <f t="shared" si="22"/>
        <v>1.4622999999999999</v>
      </c>
      <c r="AL59" s="3">
        <f t="shared" si="23"/>
        <v>0</v>
      </c>
      <c r="AM59" s="307">
        <v>0</v>
      </c>
      <c r="AN59" s="283">
        <v>0</v>
      </c>
      <c r="AO59" s="283" t="s">
        <v>1316</v>
      </c>
      <c r="AP59" s="284">
        <v>0</v>
      </c>
      <c r="AQ59" s="28">
        <v>0</v>
      </c>
      <c r="AR59" s="267">
        <f t="shared" si="24"/>
        <v>0</v>
      </c>
      <c r="AS59" s="267">
        <f t="shared" si="25"/>
        <v>0</v>
      </c>
      <c r="AT59" s="4">
        <v>0</v>
      </c>
      <c r="AU59" s="4">
        <f t="shared" si="26"/>
        <v>0</v>
      </c>
      <c r="AV59" s="5">
        <v>0</v>
      </c>
      <c r="AW59" s="404">
        <f t="shared" si="27"/>
        <v>0</v>
      </c>
      <c r="AX59" s="405">
        <v>0</v>
      </c>
      <c r="AY59" s="6">
        <f t="shared" si="28"/>
        <v>0</v>
      </c>
      <c r="AZ59" s="28">
        <f t="shared" si="29"/>
        <v>0</v>
      </c>
      <c r="BA59" s="5">
        <f t="shared" si="29"/>
        <v>0</v>
      </c>
      <c r="BB59" s="321">
        <f t="shared" si="30"/>
        <v>0</v>
      </c>
      <c r="BC59" s="511">
        <f t="shared" si="31"/>
        <v>0</v>
      </c>
      <c r="BD59" s="511">
        <f t="shared" si="32"/>
        <v>2.06E-2</v>
      </c>
      <c r="BE59" s="286">
        <f t="shared" si="33"/>
        <v>0</v>
      </c>
      <c r="BF59" s="286">
        <v>0</v>
      </c>
      <c r="BG59" s="308">
        <f t="shared" si="34"/>
        <v>0</v>
      </c>
      <c r="BH59" s="512">
        <f t="shared" si="35"/>
        <v>1</v>
      </c>
      <c r="BI59" s="512">
        <f t="shared" si="36"/>
        <v>0</v>
      </c>
      <c r="BJ59" s="453"/>
    </row>
    <row r="60" spans="1:62" x14ac:dyDescent="0.2">
      <c r="A60" s="32" t="s">
        <v>205</v>
      </c>
      <c r="B60" s="309" t="s">
        <v>206</v>
      </c>
      <c r="C60" s="521" t="s">
        <v>1336</v>
      </c>
      <c r="D60" s="311" t="s">
        <v>1567</v>
      </c>
      <c r="E60" s="522" t="s">
        <v>1339</v>
      </c>
      <c r="F60" s="313" t="s">
        <v>201</v>
      </c>
      <c r="G60" s="314">
        <v>4</v>
      </c>
      <c r="H60" s="315"/>
      <c r="I60" s="316">
        <v>0</v>
      </c>
      <c r="J60" s="316">
        <v>0</v>
      </c>
      <c r="K60" s="316">
        <v>0</v>
      </c>
      <c r="L60" s="316">
        <v>0</v>
      </c>
      <c r="M60" s="316">
        <f t="shared" si="7"/>
        <v>0</v>
      </c>
      <c r="N60" s="316">
        <f t="shared" si="8"/>
        <v>0</v>
      </c>
      <c r="O60" s="508">
        <f t="shared" si="9"/>
        <v>0</v>
      </c>
      <c r="P60" s="508">
        <f t="shared" si="10"/>
        <v>0</v>
      </c>
      <c r="Q60" s="509">
        <v>0</v>
      </c>
      <c r="R60" s="509">
        <v>0</v>
      </c>
      <c r="S60" s="318">
        <f t="shared" si="11"/>
        <v>0</v>
      </c>
      <c r="T60" s="317">
        <v>0</v>
      </c>
      <c r="U60" s="319">
        <f t="shared" si="12"/>
        <v>0</v>
      </c>
      <c r="V60" s="320">
        <f t="shared" si="13"/>
        <v>0</v>
      </c>
      <c r="W60" s="498">
        <v>0</v>
      </c>
      <c r="X60" s="499">
        <f t="shared" si="14"/>
        <v>0</v>
      </c>
      <c r="Y60" s="500">
        <f t="shared" si="15"/>
        <v>0</v>
      </c>
      <c r="Z60" s="501">
        <v>0</v>
      </c>
      <c r="AA60" s="502">
        <f t="shared" si="16"/>
        <v>0</v>
      </c>
      <c r="AB60" s="503">
        <f t="shared" si="17"/>
        <v>0</v>
      </c>
      <c r="AC60" s="510">
        <f t="shared" si="18"/>
        <v>0</v>
      </c>
      <c r="AD60" s="321">
        <f t="shared" si="19"/>
        <v>0</v>
      </c>
      <c r="AE60" s="278">
        <f t="shared" si="20"/>
        <v>0</v>
      </c>
      <c r="AF60" s="322">
        <v>0</v>
      </c>
      <c r="AG60" s="323">
        <v>1</v>
      </c>
      <c r="AH60" s="6">
        <f t="shared" si="21"/>
        <v>1.1722999999999999</v>
      </c>
      <c r="AI60" s="6">
        <v>0</v>
      </c>
      <c r="AJ60" s="2">
        <v>0</v>
      </c>
      <c r="AK60" s="281">
        <f t="shared" si="22"/>
        <v>1.26</v>
      </c>
      <c r="AL60" s="3">
        <f t="shared" si="23"/>
        <v>0</v>
      </c>
      <c r="AM60" s="307">
        <v>0</v>
      </c>
      <c r="AN60" s="283">
        <v>0</v>
      </c>
      <c r="AO60" s="283" t="s">
        <v>1316</v>
      </c>
      <c r="AP60" s="284">
        <v>0</v>
      </c>
      <c r="AQ60" s="28">
        <v>0</v>
      </c>
      <c r="AR60" s="267">
        <f t="shared" si="24"/>
        <v>0</v>
      </c>
      <c r="AS60" s="267">
        <f t="shared" si="25"/>
        <v>0</v>
      </c>
      <c r="AT60" s="4">
        <v>0</v>
      </c>
      <c r="AU60" s="4">
        <f t="shared" si="26"/>
        <v>0</v>
      </c>
      <c r="AV60" s="5">
        <v>0</v>
      </c>
      <c r="AW60" s="404">
        <f t="shared" si="27"/>
        <v>0</v>
      </c>
      <c r="AX60" s="405">
        <v>0</v>
      </c>
      <c r="AY60" s="6">
        <f t="shared" si="28"/>
        <v>0</v>
      </c>
      <c r="AZ60" s="28">
        <f t="shared" si="29"/>
        <v>0</v>
      </c>
      <c r="BA60" s="5">
        <f t="shared" si="29"/>
        <v>0</v>
      </c>
      <c r="BB60" s="321">
        <f t="shared" si="30"/>
        <v>0</v>
      </c>
      <c r="BC60" s="511">
        <f t="shared" si="31"/>
        <v>0</v>
      </c>
      <c r="BD60" s="511">
        <f t="shared" si="32"/>
        <v>2.06E-2</v>
      </c>
      <c r="BE60" s="286">
        <f t="shared" si="33"/>
        <v>0</v>
      </c>
      <c r="BF60" s="286">
        <v>0</v>
      </c>
      <c r="BG60" s="308">
        <f t="shared" si="34"/>
        <v>0</v>
      </c>
      <c r="BH60" s="512">
        <f t="shared" si="35"/>
        <v>1</v>
      </c>
      <c r="BI60" s="512">
        <f t="shared" si="36"/>
        <v>0</v>
      </c>
      <c r="BJ60" s="453"/>
    </row>
    <row r="61" spans="1:62" x14ac:dyDescent="0.2">
      <c r="A61" s="32" t="s">
        <v>208</v>
      </c>
      <c r="B61" s="309" t="s">
        <v>209</v>
      </c>
      <c r="C61" s="521" t="s">
        <v>1336</v>
      </c>
      <c r="D61" s="311" t="s">
        <v>1567</v>
      </c>
      <c r="E61" s="522" t="s">
        <v>1340</v>
      </c>
      <c r="F61" s="313" t="s">
        <v>201</v>
      </c>
      <c r="G61" s="314">
        <v>4</v>
      </c>
      <c r="H61" s="315"/>
      <c r="I61" s="316">
        <v>0</v>
      </c>
      <c r="J61" s="316">
        <v>0</v>
      </c>
      <c r="K61" s="316">
        <v>0</v>
      </c>
      <c r="L61" s="316">
        <v>0</v>
      </c>
      <c r="M61" s="316">
        <f t="shared" si="7"/>
        <v>0</v>
      </c>
      <c r="N61" s="316">
        <f t="shared" si="8"/>
        <v>0</v>
      </c>
      <c r="O61" s="508">
        <f t="shared" si="9"/>
        <v>0</v>
      </c>
      <c r="P61" s="508">
        <f t="shared" si="10"/>
        <v>0</v>
      </c>
      <c r="Q61" s="509">
        <v>0</v>
      </c>
      <c r="R61" s="509">
        <v>0</v>
      </c>
      <c r="S61" s="318">
        <f t="shared" si="11"/>
        <v>0</v>
      </c>
      <c r="T61" s="317">
        <v>0</v>
      </c>
      <c r="U61" s="319">
        <f t="shared" si="12"/>
        <v>0</v>
      </c>
      <c r="V61" s="320">
        <f t="shared" si="13"/>
        <v>0</v>
      </c>
      <c r="W61" s="498">
        <v>0</v>
      </c>
      <c r="X61" s="499">
        <f t="shared" si="14"/>
        <v>0</v>
      </c>
      <c r="Y61" s="500">
        <f t="shared" si="15"/>
        <v>0</v>
      </c>
      <c r="Z61" s="501">
        <v>0</v>
      </c>
      <c r="AA61" s="502">
        <f t="shared" si="16"/>
        <v>0</v>
      </c>
      <c r="AB61" s="503">
        <f t="shared" si="17"/>
        <v>0</v>
      </c>
      <c r="AC61" s="510">
        <f t="shared" si="18"/>
        <v>0</v>
      </c>
      <c r="AD61" s="321">
        <f t="shared" si="19"/>
        <v>0</v>
      </c>
      <c r="AE61" s="278">
        <f t="shared" si="20"/>
        <v>0</v>
      </c>
      <c r="AF61" s="322">
        <v>0</v>
      </c>
      <c r="AG61" s="323">
        <v>1</v>
      </c>
      <c r="AH61" s="6">
        <f t="shared" si="21"/>
        <v>1.1722999999999999</v>
      </c>
      <c r="AI61" s="6">
        <v>0</v>
      </c>
      <c r="AJ61" s="2">
        <v>0</v>
      </c>
      <c r="AK61" s="281">
        <f t="shared" si="22"/>
        <v>1.4938</v>
      </c>
      <c r="AL61" s="3">
        <f t="shared" si="23"/>
        <v>0</v>
      </c>
      <c r="AM61" s="307">
        <v>0</v>
      </c>
      <c r="AN61" s="283">
        <v>0</v>
      </c>
      <c r="AO61" s="283" t="s">
        <v>1316</v>
      </c>
      <c r="AP61" s="284">
        <v>0</v>
      </c>
      <c r="AQ61" s="28">
        <v>0</v>
      </c>
      <c r="AR61" s="267">
        <f t="shared" si="24"/>
        <v>0</v>
      </c>
      <c r="AS61" s="267">
        <f t="shared" si="25"/>
        <v>0</v>
      </c>
      <c r="AT61" s="4">
        <v>0</v>
      </c>
      <c r="AU61" s="4">
        <f t="shared" si="26"/>
        <v>0</v>
      </c>
      <c r="AV61" s="5">
        <v>0</v>
      </c>
      <c r="AW61" s="404">
        <f t="shared" si="27"/>
        <v>0</v>
      </c>
      <c r="AX61" s="405">
        <v>0</v>
      </c>
      <c r="AY61" s="6">
        <f t="shared" si="28"/>
        <v>0</v>
      </c>
      <c r="AZ61" s="28">
        <f t="shared" si="29"/>
        <v>0</v>
      </c>
      <c r="BA61" s="5">
        <f t="shared" si="29"/>
        <v>0</v>
      </c>
      <c r="BB61" s="321">
        <f t="shared" si="30"/>
        <v>0</v>
      </c>
      <c r="BC61" s="511">
        <f t="shared" si="31"/>
        <v>0</v>
      </c>
      <c r="BD61" s="511">
        <f t="shared" si="32"/>
        <v>2.06E-2</v>
      </c>
      <c r="BE61" s="286">
        <f t="shared" si="33"/>
        <v>0</v>
      </c>
      <c r="BF61" s="286">
        <v>0</v>
      </c>
      <c r="BG61" s="308">
        <f t="shared" si="34"/>
        <v>0</v>
      </c>
      <c r="BH61" s="512">
        <f t="shared" si="35"/>
        <v>1</v>
      </c>
      <c r="BI61" s="512">
        <f t="shared" si="36"/>
        <v>0</v>
      </c>
      <c r="BJ61" s="453"/>
    </row>
    <row r="62" spans="1:62" x14ac:dyDescent="0.2">
      <c r="A62" s="32" t="s">
        <v>211</v>
      </c>
      <c r="B62" s="309" t="s">
        <v>212</v>
      </c>
      <c r="C62" s="521" t="s">
        <v>1336</v>
      </c>
      <c r="D62" s="523" t="s">
        <v>1567</v>
      </c>
      <c r="E62" s="522" t="s">
        <v>1341</v>
      </c>
      <c r="F62" s="313" t="s">
        <v>147</v>
      </c>
      <c r="G62" s="314">
        <v>4</v>
      </c>
      <c r="H62" s="315"/>
      <c r="I62" s="316">
        <v>0</v>
      </c>
      <c r="J62" s="316">
        <v>0</v>
      </c>
      <c r="K62" s="316">
        <v>0</v>
      </c>
      <c r="L62" s="316">
        <v>0</v>
      </c>
      <c r="M62" s="316">
        <f t="shared" si="7"/>
        <v>0</v>
      </c>
      <c r="N62" s="316">
        <f t="shared" si="8"/>
        <v>0</v>
      </c>
      <c r="O62" s="508">
        <f t="shared" si="9"/>
        <v>0</v>
      </c>
      <c r="P62" s="508">
        <f t="shared" si="10"/>
        <v>0</v>
      </c>
      <c r="Q62" s="509">
        <v>0</v>
      </c>
      <c r="R62" s="509">
        <v>0</v>
      </c>
      <c r="S62" s="318">
        <f t="shared" si="11"/>
        <v>0</v>
      </c>
      <c r="T62" s="317">
        <v>0</v>
      </c>
      <c r="U62" s="319">
        <f t="shared" si="12"/>
        <v>0</v>
      </c>
      <c r="V62" s="320">
        <f t="shared" si="13"/>
        <v>0</v>
      </c>
      <c r="W62" s="498">
        <v>0</v>
      </c>
      <c r="X62" s="499">
        <f t="shared" si="14"/>
        <v>0</v>
      </c>
      <c r="Y62" s="500">
        <f t="shared" si="15"/>
        <v>0</v>
      </c>
      <c r="Z62" s="501">
        <v>0</v>
      </c>
      <c r="AA62" s="502">
        <f t="shared" si="16"/>
        <v>0</v>
      </c>
      <c r="AB62" s="503">
        <f t="shared" si="17"/>
        <v>0</v>
      </c>
      <c r="AC62" s="510">
        <f t="shared" si="18"/>
        <v>0</v>
      </c>
      <c r="AD62" s="321">
        <f t="shared" si="19"/>
        <v>0</v>
      </c>
      <c r="AE62" s="278">
        <f t="shared" si="20"/>
        <v>0</v>
      </c>
      <c r="AF62" s="322">
        <v>0</v>
      </c>
      <c r="AG62" s="323">
        <v>1</v>
      </c>
      <c r="AH62" s="6">
        <f t="shared" si="21"/>
        <v>1.1722999999999999</v>
      </c>
      <c r="AI62" s="6">
        <v>0</v>
      </c>
      <c r="AJ62" s="2">
        <v>0</v>
      </c>
      <c r="AK62" s="281">
        <f t="shared" si="22"/>
        <v>1.3150999999999999</v>
      </c>
      <c r="AL62" s="3">
        <f t="shared" si="23"/>
        <v>0</v>
      </c>
      <c r="AM62" s="307">
        <v>0</v>
      </c>
      <c r="AN62" s="283">
        <v>0</v>
      </c>
      <c r="AO62" s="283" t="s">
        <v>1316</v>
      </c>
      <c r="AP62" s="284">
        <v>0</v>
      </c>
      <c r="AQ62" s="28">
        <v>0</v>
      </c>
      <c r="AR62" s="267">
        <f t="shared" si="24"/>
        <v>0</v>
      </c>
      <c r="AS62" s="267">
        <f t="shared" si="25"/>
        <v>0</v>
      </c>
      <c r="AT62" s="4">
        <v>0</v>
      </c>
      <c r="AU62" s="4">
        <f t="shared" si="26"/>
        <v>0</v>
      </c>
      <c r="AV62" s="5">
        <v>0</v>
      </c>
      <c r="AW62" s="404">
        <f t="shared" si="27"/>
        <v>0</v>
      </c>
      <c r="AX62" s="405">
        <v>0</v>
      </c>
      <c r="AY62" s="6">
        <f t="shared" si="28"/>
        <v>0</v>
      </c>
      <c r="AZ62" s="28">
        <f t="shared" si="29"/>
        <v>0</v>
      </c>
      <c r="BA62" s="5">
        <f t="shared" si="29"/>
        <v>0</v>
      </c>
      <c r="BB62" s="321">
        <f t="shared" si="30"/>
        <v>0</v>
      </c>
      <c r="BC62" s="511">
        <f t="shared" si="31"/>
        <v>0</v>
      </c>
      <c r="BD62" s="511">
        <f t="shared" si="32"/>
        <v>2.06E-2</v>
      </c>
      <c r="BE62" s="286">
        <f t="shared" si="33"/>
        <v>0</v>
      </c>
      <c r="BF62" s="286">
        <v>0</v>
      </c>
      <c r="BG62" s="308">
        <f t="shared" si="34"/>
        <v>0</v>
      </c>
      <c r="BH62" s="512">
        <f t="shared" si="35"/>
        <v>1</v>
      </c>
      <c r="BI62" s="512">
        <f t="shared" si="36"/>
        <v>0</v>
      </c>
      <c r="BJ62" s="453"/>
    </row>
    <row r="63" spans="1:62" x14ac:dyDescent="0.2">
      <c r="A63" s="32" t="s">
        <v>214</v>
      </c>
      <c r="B63" s="309" t="s">
        <v>215</v>
      </c>
      <c r="C63" s="521" t="s">
        <v>1336</v>
      </c>
      <c r="D63" s="311" t="s">
        <v>1567</v>
      </c>
      <c r="E63" s="522" t="s">
        <v>1342</v>
      </c>
      <c r="F63" s="313" t="s">
        <v>201</v>
      </c>
      <c r="G63" s="314">
        <v>4</v>
      </c>
      <c r="H63" s="315"/>
      <c r="I63" s="316">
        <v>0</v>
      </c>
      <c r="J63" s="316">
        <v>0</v>
      </c>
      <c r="K63" s="316">
        <v>0</v>
      </c>
      <c r="L63" s="316">
        <v>0</v>
      </c>
      <c r="M63" s="316">
        <f t="shared" si="7"/>
        <v>0</v>
      </c>
      <c r="N63" s="316">
        <f t="shared" si="8"/>
        <v>0</v>
      </c>
      <c r="O63" s="508">
        <f t="shared" si="9"/>
        <v>0</v>
      </c>
      <c r="P63" s="508">
        <f t="shared" si="10"/>
        <v>0</v>
      </c>
      <c r="Q63" s="509">
        <v>0</v>
      </c>
      <c r="R63" s="509">
        <v>0</v>
      </c>
      <c r="S63" s="318">
        <f t="shared" si="11"/>
        <v>0</v>
      </c>
      <c r="T63" s="317">
        <v>0</v>
      </c>
      <c r="U63" s="319">
        <f t="shared" si="12"/>
        <v>0</v>
      </c>
      <c r="V63" s="320">
        <f t="shared" si="13"/>
        <v>0</v>
      </c>
      <c r="W63" s="498">
        <v>0</v>
      </c>
      <c r="X63" s="499">
        <f t="shared" si="14"/>
        <v>0</v>
      </c>
      <c r="Y63" s="500">
        <f t="shared" si="15"/>
        <v>0</v>
      </c>
      <c r="Z63" s="501">
        <v>0</v>
      </c>
      <c r="AA63" s="502">
        <f t="shared" si="16"/>
        <v>0</v>
      </c>
      <c r="AB63" s="503">
        <f t="shared" si="17"/>
        <v>0</v>
      </c>
      <c r="AC63" s="510">
        <f t="shared" si="18"/>
        <v>0</v>
      </c>
      <c r="AD63" s="321">
        <f t="shared" si="19"/>
        <v>0</v>
      </c>
      <c r="AE63" s="278">
        <f t="shared" si="20"/>
        <v>0</v>
      </c>
      <c r="AF63" s="322">
        <v>0</v>
      </c>
      <c r="AG63" s="323">
        <v>1</v>
      </c>
      <c r="AH63" s="6">
        <f t="shared" si="21"/>
        <v>1.1722999999999999</v>
      </c>
      <c r="AI63" s="6">
        <v>0</v>
      </c>
      <c r="AJ63" s="2">
        <v>0</v>
      </c>
      <c r="AK63" s="281">
        <f t="shared" si="22"/>
        <v>1.4957</v>
      </c>
      <c r="AL63" s="3">
        <f t="shared" si="23"/>
        <v>0</v>
      </c>
      <c r="AM63" s="307">
        <v>0</v>
      </c>
      <c r="AN63" s="283">
        <v>0</v>
      </c>
      <c r="AO63" s="283" t="s">
        <v>1316</v>
      </c>
      <c r="AP63" s="284">
        <v>0</v>
      </c>
      <c r="AQ63" s="28">
        <v>0</v>
      </c>
      <c r="AR63" s="267">
        <f t="shared" si="24"/>
        <v>0</v>
      </c>
      <c r="AS63" s="267">
        <f t="shared" si="25"/>
        <v>0</v>
      </c>
      <c r="AT63" s="4">
        <v>0</v>
      </c>
      <c r="AU63" s="4">
        <f t="shared" si="26"/>
        <v>0</v>
      </c>
      <c r="AV63" s="5">
        <v>0</v>
      </c>
      <c r="AW63" s="404">
        <f t="shared" si="27"/>
        <v>0</v>
      </c>
      <c r="AX63" s="405">
        <v>0</v>
      </c>
      <c r="AY63" s="6">
        <f t="shared" si="28"/>
        <v>0</v>
      </c>
      <c r="AZ63" s="28">
        <f t="shared" si="29"/>
        <v>0</v>
      </c>
      <c r="BA63" s="5">
        <f t="shared" si="29"/>
        <v>0</v>
      </c>
      <c r="BB63" s="321">
        <f t="shared" si="30"/>
        <v>0</v>
      </c>
      <c r="BC63" s="511">
        <f t="shared" si="31"/>
        <v>0</v>
      </c>
      <c r="BD63" s="511">
        <f t="shared" si="32"/>
        <v>2.06E-2</v>
      </c>
      <c r="BE63" s="286">
        <f t="shared" si="33"/>
        <v>0</v>
      </c>
      <c r="BF63" s="286">
        <v>0</v>
      </c>
      <c r="BG63" s="308">
        <f t="shared" si="34"/>
        <v>0</v>
      </c>
      <c r="BH63" s="512">
        <f t="shared" si="35"/>
        <v>1</v>
      </c>
      <c r="BI63" s="512">
        <f t="shared" si="36"/>
        <v>0</v>
      </c>
      <c r="BJ63" s="453"/>
    </row>
    <row r="64" spans="1:62" x14ac:dyDescent="0.2">
      <c r="A64" s="358" t="s">
        <v>1336</v>
      </c>
      <c r="B64" s="359" t="s">
        <v>1343</v>
      </c>
      <c r="C64" s="471" t="s">
        <v>1336</v>
      </c>
      <c r="D64" s="472" t="s">
        <v>1567</v>
      </c>
      <c r="E64" s="473" t="s">
        <v>1344</v>
      </c>
      <c r="F64" s="363" t="s">
        <v>201</v>
      </c>
      <c r="G64" s="513">
        <v>4</v>
      </c>
      <c r="H64" s="233"/>
      <c r="I64" s="364">
        <v>28056400</v>
      </c>
      <c r="J64" s="364">
        <v>4781475</v>
      </c>
      <c r="K64" s="364">
        <v>0</v>
      </c>
      <c r="L64" s="364">
        <v>0</v>
      </c>
      <c r="M64" s="364">
        <f t="shared" si="7"/>
        <v>0</v>
      </c>
      <c r="N64" s="364">
        <f t="shared" si="8"/>
        <v>28056400</v>
      </c>
      <c r="O64" s="514">
        <f t="shared" si="9"/>
        <v>4781475</v>
      </c>
      <c r="P64" s="514">
        <f t="shared" si="10"/>
        <v>23274925</v>
      </c>
      <c r="Q64" s="515">
        <v>1285.6899999999998</v>
      </c>
      <c r="R64" s="515">
        <v>32.269999999999996</v>
      </c>
      <c r="S64" s="366">
        <f t="shared" si="11"/>
        <v>350969</v>
      </c>
      <c r="T64" s="365">
        <v>0</v>
      </c>
      <c r="U64" s="367">
        <f t="shared" si="12"/>
        <v>23274925</v>
      </c>
      <c r="V64" s="368">
        <f t="shared" si="13"/>
        <v>18103.060000000001</v>
      </c>
      <c r="W64" s="498">
        <v>180174</v>
      </c>
      <c r="X64" s="499">
        <f t="shared" si="14"/>
        <v>140.13999999999999</v>
      </c>
      <c r="Y64" s="500">
        <f t="shared" si="15"/>
        <v>17962.920000000002</v>
      </c>
      <c r="Z64" s="501">
        <v>0</v>
      </c>
      <c r="AA64" s="502">
        <f t="shared" si="16"/>
        <v>0</v>
      </c>
      <c r="AB64" s="503">
        <f t="shared" si="17"/>
        <v>23274925</v>
      </c>
      <c r="AC64" s="516">
        <f t="shared" si="18"/>
        <v>18103.060000000001</v>
      </c>
      <c r="AD64" s="369">
        <f t="shared" si="19"/>
        <v>1.17225</v>
      </c>
      <c r="AE64" s="370">
        <f t="shared" si="20"/>
        <v>1.1722999999999999</v>
      </c>
      <c r="AF64" s="371">
        <v>1.1722999999999999</v>
      </c>
      <c r="AG64" s="372">
        <v>0</v>
      </c>
      <c r="AH64" s="373">
        <f t="shared" si="21"/>
        <v>0</v>
      </c>
      <c r="AI64" s="373">
        <v>0</v>
      </c>
      <c r="AJ64" s="2">
        <v>0</v>
      </c>
      <c r="AK64" s="281">
        <f t="shared" si="22"/>
        <v>0</v>
      </c>
      <c r="AL64" s="3">
        <f t="shared" si="23"/>
        <v>0</v>
      </c>
      <c r="AM64" s="307">
        <v>0</v>
      </c>
      <c r="AN64" s="283">
        <v>0</v>
      </c>
      <c r="AO64" s="283" t="s">
        <v>1316</v>
      </c>
      <c r="AP64" s="284">
        <v>0</v>
      </c>
      <c r="AQ64" s="28">
        <v>0</v>
      </c>
      <c r="AR64" s="267">
        <f t="shared" si="24"/>
        <v>0</v>
      </c>
      <c r="AS64" s="267">
        <f t="shared" si="25"/>
        <v>0</v>
      </c>
      <c r="AT64" s="4">
        <v>0</v>
      </c>
      <c r="AU64" s="4">
        <f t="shared" si="26"/>
        <v>0</v>
      </c>
      <c r="AV64" s="5">
        <v>0</v>
      </c>
      <c r="AW64" s="404">
        <f t="shared" si="27"/>
        <v>0</v>
      </c>
      <c r="AX64" s="405">
        <v>0</v>
      </c>
      <c r="AY64" s="373">
        <f t="shared" si="28"/>
        <v>0</v>
      </c>
      <c r="AZ64" s="28">
        <f t="shared" si="29"/>
        <v>0</v>
      </c>
      <c r="BA64" s="5">
        <f t="shared" si="29"/>
        <v>0</v>
      </c>
      <c r="BB64" s="369">
        <f t="shared" si="30"/>
        <v>1.0322800000000001</v>
      </c>
      <c r="BC64" s="517">
        <f t="shared" si="31"/>
        <v>2.06E-2</v>
      </c>
      <c r="BD64" s="517">
        <f t="shared" si="32"/>
        <v>0</v>
      </c>
      <c r="BE64" s="286">
        <f t="shared" si="33"/>
        <v>0</v>
      </c>
      <c r="BF64" s="286">
        <v>0</v>
      </c>
      <c r="BG64" s="308">
        <f t="shared" si="34"/>
        <v>0</v>
      </c>
      <c r="BH64" s="518">
        <f t="shared" si="35"/>
        <v>0</v>
      </c>
      <c r="BI64" s="518">
        <f t="shared" si="36"/>
        <v>0</v>
      </c>
      <c r="BJ64" s="453"/>
    </row>
    <row r="65" spans="1:62" x14ac:dyDescent="0.2">
      <c r="A65" s="297" t="s">
        <v>1011</v>
      </c>
      <c r="B65" s="298" t="s">
        <v>1012</v>
      </c>
      <c r="C65" s="299" t="s">
        <v>1011</v>
      </c>
      <c r="D65" s="300" t="s">
        <v>1012</v>
      </c>
      <c r="E65" s="301" t="s">
        <v>1013</v>
      </c>
      <c r="F65" s="302" t="s">
        <v>224</v>
      </c>
      <c r="G65" s="519">
        <v>5</v>
      </c>
      <c r="H65" s="233"/>
      <c r="I65" s="304">
        <v>8142943</v>
      </c>
      <c r="J65" s="304">
        <v>915982</v>
      </c>
      <c r="K65" s="304">
        <v>0</v>
      </c>
      <c r="L65" s="304">
        <v>0</v>
      </c>
      <c r="M65" s="304">
        <f t="shared" si="7"/>
        <v>0</v>
      </c>
      <c r="N65" s="304">
        <f t="shared" si="8"/>
        <v>8142943</v>
      </c>
      <c r="O65" s="496">
        <f t="shared" si="9"/>
        <v>915982</v>
      </c>
      <c r="P65" s="496">
        <f t="shared" si="10"/>
        <v>7226961</v>
      </c>
      <c r="Q65" s="497">
        <v>358.1</v>
      </c>
      <c r="R65" s="497">
        <v>6.54</v>
      </c>
      <c r="S65" s="266">
        <f t="shared" si="11"/>
        <v>71129</v>
      </c>
      <c r="T65" s="265">
        <v>0</v>
      </c>
      <c r="U65" s="305">
        <f t="shared" si="12"/>
        <v>7226961</v>
      </c>
      <c r="V65" s="306">
        <f t="shared" si="13"/>
        <v>20181.400000000001</v>
      </c>
      <c r="W65" s="498">
        <v>58931</v>
      </c>
      <c r="X65" s="499">
        <f t="shared" si="14"/>
        <v>164.57</v>
      </c>
      <c r="Y65" s="500">
        <f t="shared" si="15"/>
        <v>20016.830000000002</v>
      </c>
      <c r="Z65" s="501">
        <v>39.830000000001746</v>
      </c>
      <c r="AA65" s="502">
        <f t="shared" si="16"/>
        <v>14263</v>
      </c>
      <c r="AB65" s="503">
        <f t="shared" si="17"/>
        <v>7241224</v>
      </c>
      <c r="AC65" s="504">
        <f t="shared" si="18"/>
        <v>20221.23</v>
      </c>
      <c r="AD65" s="277">
        <f t="shared" si="19"/>
        <v>1.3068299999999999</v>
      </c>
      <c r="AE65" s="505">
        <f t="shared" si="20"/>
        <v>1.3068</v>
      </c>
      <c r="AF65" s="279">
        <v>1.3068</v>
      </c>
      <c r="AG65" s="280">
        <v>1</v>
      </c>
      <c r="AH65" s="1">
        <f t="shared" si="21"/>
        <v>1.3068</v>
      </c>
      <c r="AI65" s="1">
        <v>1.3068</v>
      </c>
      <c r="AJ65" s="2">
        <v>0.87749999999999995</v>
      </c>
      <c r="AK65" s="281">
        <f t="shared" si="22"/>
        <v>1.4892000000000001</v>
      </c>
      <c r="AL65" s="3">
        <f t="shared" si="23"/>
        <v>1.4892000000000001</v>
      </c>
      <c r="AM65" s="307">
        <v>1.5851999999999999</v>
      </c>
      <c r="AN65" s="283">
        <v>0.87749999999999995</v>
      </c>
      <c r="AO65" s="283" t="s">
        <v>1652</v>
      </c>
      <c r="AP65" s="284">
        <v>1.4892000000000001</v>
      </c>
      <c r="AQ65" s="28">
        <v>1.5851999999999999</v>
      </c>
      <c r="AR65" s="267">
        <f t="shared" si="24"/>
        <v>0</v>
      </c>
      <c r="AS65" s="267">
        <f t="shared" si="25"/>
        <v>0</v>
      </c>
      <c r="AT65" s="4">
        <v>0.87749999999999995</v>
      </c>
      <c r="AU65" s="4">
        <f t="shared" si="26"/>
        <v>0</v>
      </c>
      <c r="AV65" s="5">
        <v>1.4892000000000001</v>
      </c>
      <c r="AW65" s="404">
        <f t="shared" si="27"/>
        <v>0</v>
      </c>
      <c r="AX65" s="405">
        <v>0</v>
      </c>
      <c r="AY65" s="1">
        <f t="shared" si="28"/>
        <v>1.3068</v>
      </c>
      <c r="AZ65" s="28">
        <f t="shared" si="29"/>
        <v>1.4892000000000001</v>
      </c>
      <c r="BA65" s="5">
        <f t="shared" si="29"/>
        <v>1.5851999999999999</v>
      </c>
      <c r="BB65" s="277">
        <f t="shared" si="30"/>
        <v>1.15079</v>
      </c>
      <c r="BC65" s="492">
        <f t="shared" si="31"/>
        <v>2.3E-2</v>
      </c>
      <c r="BD65" s="492">
        <f t="shared" si="32"/>
        <v>2.3E-2</v>
      </c>
      <c r="BE65" s="286">
        <f t="shared" si="33"/>
        <v>2.3E-2</v>
      </c>
      <c r="BF65" s="286">
        <v>2.3E-2</v>
      </c>
      <c r="BG65" s="308">
        <f>IF(AND($A65=$C65,LEFT($C65,1)="T"),IF(SUMIF($A$17:$A$574,$C65,$BH$17:$BH$574)&gt;0,0,IF(AND(LEFT($C65,1)="T",$BI65&lt;&gt;1),IF(SUMIF($A$17:$A$574,$C65,$I$17:$I$574)&gt;0,0,1),1)))</f>
        <v>0</v>
      </c>
      <c r="BH65" s="287">
        <f t="shared" si="35"/>
        <v>0</v>
      </c>
      <c r="BI65" s="287">
        <f t="shared" ref="BI65:BI72" si="37">IF($A65=$C65,SUMIF($A$17:$A$574,$C65,$BH$17:$BH$574),IF(LEFT($C65,1)="T",IF(SUMIF($A$17:$A$574,$C65,$I$17:$I$574)&gt;0,1,0),0))</f>
        <v>0</v>
      </c>
      <c r="BJ65" s="453"/>
    </row>
    <row r="66" spans="1:62" x14ac:dyDescent="0.2">
      <c r="A66" s="297" t="s">
        <v>221</v>
      </c>
      <c r="B66" s="298" t="s">
        <v>222</v>
      </c>
      <c r="C66" s="299" t="s">
        <v>221</v>
      </c>
      <c r="D66" s="300" t="s">
        <v>222</v>
      </c>
      <c r="E66" s="301" t="s">
        <v>223</v>
      </c>
      <c r="F66" s="302" t="s">
        <v>224</v>
      </c>
      <c r="G66" s="519">
        <v>5</v>
      </c>
      <c r="H66" s="233"/>
      <c r="I66" s="304">
        <v>0</v>
      </c>
      <c r="J66" s="304">
        <v>0</v>
      </c>
      <c r="K66" s="304">
        <v>0</v>
      </c>
      <c r="L66" s="304">
        <v>0</v>
      </c>
      <c r="M66" s="304">
        <f t="shared" si="7"/>
        <v>0</v>
      </c>
      <c r="N66" s="304">
        <f t="shared" si="8"/>
        <v>0</v>
      </c>
      <c r="O66" s="496">
        <f t="shared" si="9"/>
        <v>0</v>
      </c>
      <c r="P66" s="496">
        <f t="shared" si="10"/>
        <v>0</v>
      </c>
      <c r="Q66" s="497">
        <v>0</v>
      </c>
      <c r="R66" s="497">
        <v>0</v>
      </c>
      <c r="S66" s="266">
        <f t="shared" si="11"/>
        <v>0</v>
      </c>
      <c r="T66" s="265">
        <v>0</v>
      </c>
      <c r="U66" s="305">
        <f t="shared" si="12"/>
        <v>0</v>
      </c>
      <c r="V66" s="306">
        <f t="shared" si="13"/>
        <v>0</v>
      </c>
      <c r="W66" s="498">
        <v>0</v>
      </c>
      <c r="X66" s="499">
        <f t="shared" si="14"/>
        <v>0</v>
      </c>
      <c r="Y66" s="500">
        <f t="shared" si="15"/>
        <v>0</v>
      </c>
      <c r="Z66" s="501">
        <v>0</v>
      </c>
      <c r="AA66" s="502">
        <f t="shared" si="16"/>
        <v>0</v>
      </c>
      <c r="AB66" s="503">
        <f t="shared" si="17"/>
        <v>0</v>
      </c>
      <c r="AC66" s="504">
        <f t="shared" si="18"/>
        <v>0</v>
      </c>
      <c r="AD66" s="277">
        <f t="shared" si="19"/>
        <v>0</v>
      </c>
      <c r="AE66" s="505">
        <f t="shared" si="20"/>
        <v>0</v>
      </c>
      <c r="AF66" s="279">
        <v>0</v>
      </c>
      <c r="AG66" s="280">
        <v>0</v>
      </c>
      <c r="AH66" s="1">
        <f t="shared" si="21"/>
        <v>0</v>
      </c>
      <c r="AI66" s="1">
        <v>1.1003000000000001</v>
      </c>
      <c r="AJ66" s="2">
        <v>0.76239999999999997</v>
      </c>
      <c r="AK66" s="281">
        <f t="shared" si="22"/>
        <v>0</v>
      </c>
      <c r="AL66" s="3">
        <f t="shared" si="23"/>
        <v>1.4432</v>
      </c>
      <c r="AM66" s="307">
        <v>1.8245</v>
      </c>
      <c r="AN66" s="283">
        <v>0.76239999999999997</v>
      </c>
      <c r="AO66" s="283" t="s">
        <v>1652</v>
      </c>
      <c r="AP66" s="284">
        <v>1.4432</v>
      </c>
      <c r="AQ66" s="28">
        <v>1.8245</v>
      </c>
      <c r="AR66" s="267">
        <f t="shared" si="24"/>
        <v>0</v>
      </c>
      <c r="AS66" s="267">
        <f t="shared" si="25"/>
        <v>0</v>
      </c>
      <c r="AT66" s="4">
        <v>0.76239999999999997</v>
      </c>
      <c r="AU66" s="4">
        <f t="shared" si="26"/>
        <v>0</v>
      </c>
      <c r="AV66" s="5">
        <v>1.4432</v>
      </c>
      <c r="AW66" s="404">
        <f t="shared" si="27"/>
        <v>0</v>
      </c>
      <c r="AX66" s="405">
        <v>1</v>
      </c>
      <c r="AY66" s="1">
        <f t="shared" si="28"/>
        <v>1.1003000000000001</v>
      </c>
      <c r="AZ66" s="28">
        <f t="shared" si="29"/>
        <v>1.4432</v>
      </c>
      <c r="BA66" s="5">
        <f t="shared" si="29"/>
        <v>1.8245</v>
      </c>
      <c r="BB66" s="277">
        <f t="shared" si="30"/>
        <v>0</v>
      </c>
      <c r="BC66" s="492">
        <f t="shared" si="31"/>
        <v>0</v>
      </c>
      <c r="BD66" s="492">
        <f t="shared" si="32"/>
        <v>0</v>
      </c>
      <c r="BE66" s="286">
        <f t="shared" si="33"/>
        <v>2.07E-2</v>
      </c>
      <c r="BF66" s="286">
        <v>2.07E-2</v>
      </c>
      <c r="BG66" s="308">
        <f t="shared" ref="BG66:BG129" si="38">IF(AND($A66=$C66,LEFT($C66,1)="T"),IF(SUMIF($A$17:$A$574,$C66,$BH$17:$BH$574)&gt;0,0,1),0)+IF(AND(LEFT($C66,1)="T",$BI66&lt;&gt;1),IF(SUMIF($A$17:$A$574,$C66,$I$17:$I$574)&gt;0,0,1),0)</f>
        <v>1</v>
      </c>
      <c r="BH66" s="287">
        <f t="shared" si="35"/>
        <v>0</v>
      </c>
      <c r="BI66" s="287">
        <f t="shared" si="37"/>
        <v>2</v>
      </c>
      <c r="BJ66" s="453"/>
    </row>
    <row r="67" spans="1:62" x14ac:dyDescent="0.2">
      <c r="A67" s="297" t="s">
        <v>225</v>
      </c>
      <c r="B67" s="298" t="s">
        <v>226</v>
      </c>
      <c r="C67" s="299" t="s">
        <v>225</v>
      </c>
      <c r="D67" s="300" t="s">
        <v>226</v>
      </c>
      <c r="E67" s="301" t="s">
        <v>227</v>
      </c>
      <c r="F67" s="302" t="s">
        <v>224</v>
      </c>
      <c r="G67" s="519">
        <v>5</v>
      </c>
      <c r="H67" s="233"/>
      <c r="I67" s="304">
        <v>3176603</v>
      </c>
      <c r="J67" s="304">
        <v>199912</v>
      </c>
      <c r="K67" s="304">
        <v>0</v>
      </c>
      <c r="L67" s="304">
        <v>0</v>
      </c>
      <c r="M67" s="304">
        <f t="shared" si="7"/>
        <v>0</v>
      </c>
      <c r="N67" s="304">
        <f t="shared" si="8"/>
        <v>3176603</v>
      </c>
      <c r="O67" s="496">
        <f t="shared" si="9"/>
        <v>199912</v>
      </c>
      <c r="P67" s="496">
        <f t="shared" si="10"/>
        <v>2976691</v>
      </c>
      <c r="Q67" s="497">
        <v>160.77000000000001</v>
      </c>
      <c r="R67" s="497">
        <v>0</v>
      </c>
      <c r="S67" s="266">
        <f t="shared" si="11"/>
        <v>0</v>
      </c>
      <c r="T67" s="265">
        <v>0</v>
      </c>
      <c r="U67" s="305">
        <f t="shared" si="12"/>
        <v>2976691</v>
      </c>
      <c r="V67" s="306">
        <f t="shared" si="13"/>
        <v>18515.21</v>
      </c>
      <c r="W67" s="498">
        <v>2409</v>
      </c>
      <c r="X67" s="499">
        <f t="shared" si="14"/>
        <v>14.98</v>
      </c>
      <c r="Y67" s="500">
        <f t="shared" si="15"/>
        <v>18500.23</v>
      </c>
      <c r="Z67" s="501">
        <v>0</v>
      </c>
      <c r="AA67" s="502">
        <f t="shared" si="16"/>
        <v>0</v>
      </c>
      <c r="AB67" s="503">
        <f t="shared" si="17"/>
        <v>2976691</v>
      </c>
      <c r="AC67" s="504">
        <f t="shared" si="18"/>
        <v>18515.21</v>
      </c>
      <c r="AD67" s="277">
        <f t="shared" si="19"/>
        <v>1.1989399999999999</v>
      </c>
      <c r="AE67" s="505">
        <f t="shared" si="20"/>
        <v>1.1989000000000001</v>
      </c>
      <c r="AF67" s="279">
        <v>1.1989000000000001</v>
      </c>
      <c r="AG67" s="280">
        <v>0.59219999999999995</v>
      </c>
      <c r="AH67" s="1">
        <f t="shared" si="21"/>
        <v>0.71</v>
      </c>
      <c r="AI67" s="1">
        <v>1.1177999999999999</v>
      </c>
      <c r="AJ67" s="2" t="s">
        <v>1071</v>
      </c>
      <c r="AK67" s="281" t="str">
        <f t="shared" si="22"/>
        <v>NA</v>
      </c>
      <c r="AL67" s="3" t="str">
        <f t="shared" si="23"/>
        <v>NA</v>
      </c>
      <c r="AM67" s="307" t="s">
        <v>1071</v>
      </c>
      <c r="AN67" s="283">
        <v>0.69469999999999998</v>
      </c>
      <c r="AO67" s="283" t="s">
        <v>1652</v>
      </c>
      <c r="AP67" s="284">
        <v>2.9173</v>
      </c>
      <c r="AQ67" s="28">
        <v>3.6303000000000001</v>
      </c>
      <c r="AR67" s="267">
        <f t="shared" si="24"/>
        <v>1</v>
      </c>
      <c r="AS67" s="267">
        <f t="shared" si="25"/>
        <v>1</v>
      </c>
      <c r="AT67" s="4">
        <v>0</v>
      </c>
      <c r="AU67" s="4">
        <f t="shared" si="26"/>
        <v>0</v>
      </c>
      <c r="AV67" s="5">
        <v>0</v>
      </c>
      <c r="AW67" s="404" t="e">
        <f t="shared" si="27"/>
        <v>#VALUE!</v>
      </c>
      <c r="AX67" s="405">
        <v>0</v>
      </c>
      <c r="AY67" s="1">
        <f t="shared" si="28"/>
        <v>1.1177999999999999</v>
      </c>
      <c r="AZ67" s="28">
        <f t="shared" si="29"/>
        <v>2.9173</v>
      </c>
      <c r="BA67" s="5">
        <f t="shared" si="29"/>
        <v>3.6303000000000001</v>
      </c>
      <c r="BB67" s="277">
        <f t="shared" si="30"/>
        <v>1.0557799999999999</v>
      </c>
      <c r="BC67" s="492">
        <f t="shared" si="31"/>
        <v>2.1100000000000001E-2</v>
      </c>
      <c r="BD67" s="492">
        <f t="shared" si="32"/>
        <v>1.2500000000000001E-2</v>
      </c>
      <c r="BE67" s="286">
        <f t="shared" si="33"/>
        <v>2.0700000000000003E-2</v>
      </c>
      <c r="BF67" s="286">
        <v>2.0700000000000003E-2</v>
      </c>
      <c r="BG67" s="308">
        <f t="shared" si="38"/>
        <v>0</v>
      </c>
      <c r="BH67" s="287">
        <f t="shared" si="35"/>
        <v>0</v>
      </c>
      <c r="BI67" s="287">
        <f t="shared" si="37"/>
        <v>1</v>
      </c>
      <c r="BJ67" s="453"/>
    </row>
    <row r="68" spans="1:62" x14ac:dyDescent="0.2">
      <c r="A68" s="297" t="s">
        <v>228</v>
      </c>
      <c r="B68" s="298" t="s">
        <v>229</v>
      </c>
      <c r="C68" s="299" t="s">
        <v>228</v>
      </c>
      <c r="D68" s="300" t="s">
        <v>229</v>
      </c>
      <c r="E68" s="301" t="s">
        <v>230</v>
      </c>
      <c r="F68" s="302" t="s">
        <v>224</v>
      </c>
      <c r="G68" s="519">
        <v>5</v>
      </c>
      <c r="H68" s="233"/>
      <c r="I68" s="304">
        <v>0</v>
      </c>
      <c r="J68" s="304">
        <v>0</v>
      </c>
      <c r="K68" s="304">
        <v>0</v>
      </c>
      <c r="L68" s="304">
        <v>0</v>
      </c>
      <c r="M68" s="304">
        <f t="shared" si="7"/>
        <v>0</v>
      </c>
      <c r="N68" s="304">
        <f t="shared" si="8"/>
        <v>0</v>
      </c>
      <c r="O68" s="496">
        <f t="shared" si="9"/>
        <v>0</v>
      </c>
      <c r="P68" s="496">
        <f t="shared" si="10"/>
        <v>0</v>
      </c>
      <c r="Q68" s="497">
        <v>0</v>
      </c>
      <c r="R68" s="497">
        <v>0</v>
      </c>
      <c r="S68" s="266">
        <f t="shared" si="11"/>
        <v>0</v>
      </c>
      <c r="T68" s="265">
        <v>0</v>
      </c>
      <c r="U68" s="305">
        <f t="shared" si="12"/>
        <v>0</v>
      </c>
      <c r="V68" s="306">
        <f t="shared" si="13"/>
        <v>0</v>
      </c>
      <c r="W68" s="498">
        <v>0</v>
      </c>
      <c r="X68" s="499">
        <f t="shared" si="14"/>
        <v>0</v>
      </c>
      <c r="Y68" s="500">
        <f t="shared" si="15"/>
        <v>0</v>
      </c>
      <c r="Z68" s="501">
        <v>0</v>
      </c>
      <c r="AA68" s="502">
        <f t="shared" si="16"/>
        <v>0</v>
      </c>
      <c r="AB68" s="503">
        <f t="shared" si="17"/>
        <v>0</v>
      </c>
      <c r="AC68" s="504">
        <f t="shared" si="18"/>
        <v>0</v>
      </c>
      <c r="AD68" s="277">
        <f t="shared" si="19"/>
        <v>0</v>
      </c>
      <c r="AE68" s="505">
        <f t="shared" si="20"/>
        <v>0</v>
      </c>
      <c r="AF68" s="279">
        <v>0</v>
      </c>
      <c r="AG68" s="280">
        <v>0</v>
      </c>
      <c r="AH68" s="1">
        <f t="shared" si="21"/>
        <v>0</v>
      </c>
      <c r="AI68" s="1">
        <v>1.1297000000000001</v>
      </c>
      <c r="AJ68" s="2">
        <v>0.94030000000000002</v>
      </c>
      <c r="AK68" s="281">
        <f t="shared" si="22"/>
        <v>0</v>
      </c>
      <c r="AL68" s="3">
        <f t="shared" si="23"/>
        <v>1.2014</v>
      </c>
      <c r="AM68" s="307">
        <v>1.4793000000000001</v>
      </c>
      <c r="AN68" s="283">
        <v>0.94030000000000002</v>
      </c>
      <c r="AO68" s="283" t="s">
        <v>1652</v>
      </c>
      <c r="AP68" s="284">
        <v>1.2014</v>
      </c>
      <c r="AQ68" s="28">
        <v>1.4793000000000001</v>
      </c>
      <c r="AR68" s="267">
        <f t="shared" si="24"/>
        <v>0</v>
      </c>
      <c r="AS68" s="267">
        <f t="shared" si="25"/>
        <v>0</v>
      </c>
      <c r="AT68" s="4">
        <v>0.94030000000000002</v>
      </c>
      <c r="AU68" s="4">
        <f t="shared" si="26"/>
        <v>0</v>
      </c>
      <c r="AV68" s="5">
        <v>1.2014</v>
      </c>
      <c r="AW68" s="404">
        <f t="shared" si="27"/>
        <v>0</v>
      </c>
      <c r="AX68" s="405">
        <v>1</v>
      </c>
      <c r="AY68" s="1">
        <f t="shared" si="28"/>
        <v>1.1297000000000001</v>
      </c>
      <c r="AZ68" s="28">
        <f t="shared" si="29"/>
        <v>1.2014</v>
      </c>
      <c r="BA68" s="5">
        <f t="shared" si="29"/>
        <v>1.4793000000000001</v>
      </c>
      <c r="BB68" s="277">
        <f t="shared" si="30"/>
        <v>0</v>
      </c>
      <c r="BC68" s="492">
        <f t="shared" si="31"/>
        <v>0</v>
      </c>
      <c r="BD68" s="492">
        <f t="shared" si="32"/>
        <v>0</v>
      </c>
      <c r="BE68" s="286">
        <f t="shared" si="33"/>
        <v>2.0999999999999998E-2</v>
      </c>
      <c r="BF68" s="286">
        <v>2.0999999999999998E-2</v>
      </c>
      <c r="BG68" s="308">
        <f t="shared" si="38"/>
        <v>1</v>
      </c>
      <c r="BH68" s="287">
        <f t="shared" si="35"/>
        <v>0</v>
      </c>
      <c r="BI68" s="287">
        <f t="shared" si="37"/>
        <v>2</v>
      </c>
      <c r="BJ68" s="453"/>
    </row>
    <row r="69" spans="1:62" x14ac:dyDescent="0.2">
      <c r="A69" s="297" t="s">
        <v>1014</v>
      </c>
      <c r="B69" s="298" t="s">
        <v>1015</v>
      </c>
      <c r="C69" s="299" t="s">
        <v>1014</v>
      </c>
      <c r="D69" s="300" t="s">
        <v>1015</v>
      </c>
      <c r="E69" s="301" t="s">
        <v>1016</v>
      </c>
      <c r="F69" s="302" t="s">
        <v>224</v>
      </c>
      <c r="G69" s="519">
        <v>5</v>
      </c>
      <c r="H69" s="233"/>
      <c r="I69" s="304">
        <v>1301140</v>
      </c>
      <c r="J69" s="304">
        <v>800</v>
      </c>
      <c r="K69" s="304">
        <v>0</v>
      </c>
      <c r="L69" s="304">
        <v>0</v>
      </c>
      <c r="M69" s="304">
        <f t="shared" si="7"/>
        <v>0</v>
      </c>
      <c r="N69" s="304">
        <f t="shared" si="8"/>
        <v>1301140</v>
      </c>
      <c r="O69" s="496">
        <f t="shared" si="9"/>
        <v>800</v>
      </c>
      <c r="P69" s="496">
        <f t="shared" si="10"/>
        <v>1300340</v>
      </c>
      <c r="Q69" s="497">
        <v>63.4</v>
      </c>
      <c r="R69" s="497">
        <v>1.06</v>
      </c>
      <c r="S69" s="266">
        <f t="shared" si="11"/>
        <v>11529</v>
      </c>
      <c r="T69" s="265">
        <v>0</v>
      </c>
      <c r="U69" s="305">
        <f t="shared" si="12"/>
        <v>1300340</v>
      </c>
      <c r="V69" s="306">
        <f t="shared" si="13"/>
        <v>20510.09</v>
      </c>
      <c r="W69" s="498">
        <v>0</v>
      </c>
      <c r="X69" s="499">
        <f t="shared" si="14"/>
        <v>0</v>
      </c>
      <c r="Y69" s="500">
        <f t="shared" si="15"/>
        <v>20510.09</v>
      </c>
      <c r="Z69" s="501" t="s">
        <v>13</v>
      </c>
      <c r="AA69" s="502" t="str">
        <f t="shared" si="16"/>
        <v>Exempt</v>
      </c>
      <c r="AB69" s="503">
        <f t="shared" si="17"/>
        <v>1300340</v>
      </c>
      <c r="AC69" s="504">
        <f t="shared" si="18"/>
        <v>20510.09</v>
      </c>
      <c r="AD69" s="277">
        <f t="shared" si="19"/>
        <v>1.32812</v>
      </c>
      <c r="AE69" s="505">
        <f t="shared" si="20"/>
        <v>1.3281000000000001</v>
      </c>
      <c r="AF69" s="279">
        <v>1.3281000000000001</v>
      </c>
      <c r="AG69" s="280">
        <v>1</v>
      </c>
      <c r="AH69" s="1">
        <f t="shared" si="21"/>
        <v>1.3281000000000001</v>
      </c>
      <c r="AI69" s="1">
        <v>1.3281000000000001</v>
      </c>
      <c r="AJ69" s="2">
        <v>0.97750000000000004</v>
      </c>
      <c r="AK69" s="281">
        <f t="shared" si="22"/>
        <v>1.3587</v>
      </c>
      <c r="AL69" s="3">
        <f t="shared" si="23"/>
        <v>1.3587</v>
      </c>
      <c r="AM69" s="307">
        <v>1.423</v>
      </c>
      <c r="AN69" s="283">
        <v>0.97750000000000004</v>
      </c>
      <c r="AO69" s="283" t="s">
        <v>1652</v>
      </c>
      <c r="AP69" s="284">
        <v>1.3587</v>
      </c>
      <c r="AQ69" s="28">
        <v>1.423</v>
      </c>
      <c r="AR69" s="267">
        <f t="shared" si="24"/>
        <v>0</v>
      </c>
      <c r="AS69" s="267">
        <f t="shared" si="25"/>
        <v>0</v>
      </c>
      <c r="AT69" s="4">
        <v>0.97750000000000004</v>
      </c>
      <c r="AU69" s="4">
        <f t="shared" si="26"/>
        <v>0</v>
      </c>
      <c r="AV69" s="5">
        <v>1.3587</v>
      </c>
      <c r="AW69" s="404">
        <f t="shared" si="27"/>
        <v>0</v>
      </c>
      <c r="AX69" s="405">
        <v>0</v>
      </c>
      <c r="AY69" s="1">
        <f t="shared" si="28"/>
        <v>1.3281000000000001</v>
      </c>
      <c r="AZ69" s="28">
        <f t="shared" si="29"/>
        <v>1.3587</v>
      </c>
      <c r="BA69" s="5">
        <f t="shared" si="29"/>
        <v>1.423</v>
      </c>
      <c r="BB69" s="277">
        <f t="shared" si="30"/>
        <v>1.16953</v>
      </c>
      <c r="BC69" s="492">
        <f t="shared" si="31"/>
        <v>2.3400000000000001E-2</v>
      </c>
      <c r="BD69" s="492">
        <f t="shared" si="32"/>
        <v>2.3400000000000001E-2</v>
      </c>
      <c r="BE69" s="286">
        <f t="shared" si="33"/>
        <v>2.3400000000000001E-2</v>
      </c>
      <c r="BF69" s="286">
        <v>2.3400000000000001E-2</v>
      </c>
      <c r="BG69" s="308">
        <f t="shared" si="38"/>
        <v>1</v>
      </c>
      <c r="BH69" s="287">
        <f t="shared" si="35"/>
        <v>0</v>
      </c>
      <c r="BI69" s="287">
        <f t="shared" si="37"/>
        <v>0</v>
      </c>
      <c r="BJ69" s="453"/>
    </row>
    <row r="70" spans="1:62" x14ac:dyDescent="0.2">
      <c r="A70" s="297" t="s">
        <v>231</v>
      </c>
      <c r="B70" s="298" t="s">
        <v>232</v>
      </c>
      <c r="C70" s="299" t="s">
        <v>231</v>
      </c>
      <c r="D70" s="300" t="s">
        <v>232</v>
      </c>
      <c r="E70" s="301" t="s">
        <v>233</v>
      </c>
      <c r="F70" s="302" t="s">
        <v>224</v>
      </c>
      <c r="G70" s="519">
        <v>5</v>
      </c>
      <c r="H70" s="233"/>
      <c r="I70" s="304">
        <v>0</v>
      </c>
      <c r="J70" s="304">
        <v>0</v>
      </c>
      <c r="K70" s="304">
        <v>0</v>
      </c>
      <c r="L70" s="304">
        <v>0</v>
      </c>
      <c r="M70" s="304">
        <f t="shared" si="7"/>
        <v>0</v>
      </c>
      <c r="N70" s="304">
        <f t="shared" si="8"/>
        <v>0</v>
      </c>
      <c r="O70" s="496">
        <f t="shared" si="9"/>
        <v>0</v>
      </c>
      <c r="P70" s="496">
        <f t="shared" si="10"/>
        <v>0</v>
      </c>
      <c r="Q70" s="497">
        <v>0</v>
      </c>
      <c r="R70" s="497">
        <v>0</v>
      </c>
      <c r="S70" s="266">
        <f t="shared" si="11"/>
        <v>0</v>
      </c>
      <c r="T70" s="265">
        <v>0</v>
      </c>
      <c r="U70" s="305">
        <f t="shared" si="12"/>
        <v>0</v>
      </c>
      <c r="V70" s="306">
        <f t="shared" si="13"/>
        <v>0</v>
      </c>
      <c r="W70" s="498">
        <v>0</v>
      </c>
      <c r="X70" s="499">
        <f t="shared" si="14"/>
        <v>0</v>
      </c>
      <c r="Y70" s="500">
        <f t="shared" si="15"/>
        <v>0</v>
      </c>
      <c r="Z70" s="501">
        <v>0</v>
      </c>
      <c r="AA70" s="502">
        <f t="shared" si="16"/>
        <v>0</v>
      </c>
      <c r="AB70" s="503">
        <f t="shared" si="17"/>
        <v>0</v>
      </c>
      <c r="AC70" s="504">
        <f t="shared" si="18"/>
        <v>0</v>
      </c>
      <c r="AD70" s="277">
        <f t="shared" si="19"/>
        <v>0</v>
      </c>
      <c r="AE70" s="505">
        <f t="shared" si="20"/>
        <v>0</v>
      </c>
      <c r="AF70" s="279">
        <v>0</v>
      </c>
      <c r="AG70" s="280">
        <v>0</v>
      </c>
      <c r="AH70" s="1">
        <f t="shared" si="21"/>
        <v>0</v>
      </c>
      <c r="AI70" s="1">
        <v>1.1191</v>
      </c>
      <c r="AJ70" s="2">
        <v>0.84160000000000001</v>
      </c>
      <c r="AK70" s="281">
        <f t="shared" si="22"/>
        <v>0</v>
      </c>
      <c r="AL70" s="3">
        <f t="shared" si="23"/>
        <v>1.3297000000000001</v>
      </c>
      <c r="AM70" s="307">
        <v>1.6528</v>
      </c>
      <c r="AN70" s="283">
        <v>0.84160000000000001</v>
      </c>
      <c r="AO70" s="283" t="s">
        <v>1652</v>
      </c>
      <c r="AP70" s="284">
        <v>1.3297000000000001</v>
      </c>
      <c r="AQ70" s="28">
        <v>1.6528</v>
      </c>
      <c r="AR70" s="267">
        <f t="shared" si="24"/>
        <v>0</v>
      </c>
      <c r="AS70" s="267">
        <f t="shared" si="25"/>
        <v>0</v>
      </c>
      <c r="AT70" s="4">
        <v>0.84160000000000001</v>
      </c>
      <c r="AU70" s="4">
        <f t="shared" si="26"/>
        <v>0</v>
      </c>
      <c r="AV70" s="5">
        <v>1.3297000000000001</v>
      </c>
      <c r="AW70" s="404">
        <f t="shared" si="27"/>
        <v>0</v>
      </c>
      <c r="AX70" s="405">
        <v>1</v>
      </c>
      <c r="AY70" s="1">
        <f t="shared" si="28"/>
        <v>1.1191</v>
      </c>
      <c r="AZ70" s="28">
        <f t="shared" si="29"/>
        <v>1.3297000000000001</v>
      </c>
      <c r="BA70" s="5">
        <f t="shared" si="29"/>
        <v>1.6528</v>
      </c>
      <c r="BB70" s="277">
        <f t="shared" si="30"/>
        <v>0</v>
      </c>
      <c r="BC70" s="492">
        <f t="shared" si="31"/>
        <v>0</v>
      </c>
      <c r="BD70" s="492">
        <f t="shared" si="32"/>
        <v>0</v>
      </c>
      <c r="BE70" s="286">
        <f t="shared" si="33"/>
        <v>2.0900000000000002E-2</v>
      </c>
      <c r="BF70" s="286">
        <v>2.0900000000000002E-2</v>
      </c>
      <c r="BG70" s="308">
        <f t="shared" si="38"/>
        <v>1</v>
      </c>
      <c r="BH70" s="287">
        <f t="shared" si="35"/>
        <v>0</v>
      </c>
      <c r="BI70" s="287">
        <f t="shared" si="37"/>
        <v>2</v>
      </c>
      <c r="BJ70" s="453"/>
    </row>
    <row r="71" spans="1:62" x14ac:dyDescent="0.2">
      <c r="A71" s="297" t="s">
        <v>234</v>
      </c>
      <c r="B71" s="298" t="s">
        <v>235</v>
      </c>
      <c r="C71" s="299" t="s">
        <v>234</v>
      </c>
      <c r="D71" s="300" t="s">
        <v>235</v>
      </c>
      <c r="E71" s="301" t="s">
        <v>236</v>
      </c>
      <c r="F71" s="302" t="s">
        <v>224</v>
      </c>
      <c r="G71" s="519">
        <v>5</v>
      </c>
      <c r="H71" s="233"/>
      <c r="I71" s="304">
        <v>0</v>
      </c>
      <c r="J71" s="304">
        <v>0</v>
      </c>
      <c r="K71" s="304">
        <v>0</v>
      </c>
      <c r="L71" s="304">
        <v>0</v>
      </c>
      <c r="M71" s="304">
        <f t="shared" si="7"/>
        <v>0</v>
      </c>
      <c r="N71" s="304">
        <f t="shared" si="8"/>
        <v>0</v>
      </c>
      <c r="O71" s="496">
        <f t="shared" si="9"/>
        <v>0</v>
      </c>
      <c r="P71" s="496">
        <f t="shared" si="10"/>
        <v>0</v>
      </c>
      <c r="Q71" s="497">
        <v>0</v>
      </c>
      <c r="R71" s="497">
        <v>0</v>
      </c>
      <c r="S71" s="266">
        <f t="shared" si="11"/>
        <v>0</v>
      </c>
      <c r="T71" s="265">
        <v>0</v>
      </c>
      <c r="U71" s="305">
        <f t="shared" si="12"/>
        <v>0</v>
      </c>
      <c r="V71" s="306">
        <f t="shared" si="13"/>
        <v>0</v>
      </c>
      <c r="W71" s="498">
        <v>0</v>
      </c>
      <c r="X71" s="499">
        <f t="shared" si="14"/>
        <v>0</v>
      </c>
      <c r="Y71" s="500">
        <f t="shared" si="15"/>
        <v>0</v>
      </c>
      <c r="Z71" s="501">
        <v>0</v>
      </c>
      <c r="AA71" s="502">
        <f t="shared" si="16"/>
        <v>0</v>
      </c>
      <c r="AB71" s="503">
        <f t="shared" si="17"/>
        <v>0</v>
      </c>
      <c r="AC71" s="504">
        <f t="shared" si="18"/>
        <v>0</v>
      </c>
      <c r="AD71" s="277">
        <f t="shared" si="19"/>
        <v>0</v>
      </c>
      <c r="AE71" s="505">
        <f t="shared" si="20"/>
        <v>0</v>
      </c>
      <c r="AF71" s="279">
        <v>0</v>
      </c>
      <c r="AG71" s="280">
        <v>0</v>
      </c>
      <c r="AH71" s="1">
        <f t="shared" si="21"/>
        <v>0</v>
      </c>
      <c r="AI71" s="1">
        <v>1.1136999999999999</v>
      </c>
      <c r="AJ71" s="2">
        <v>0.86730000000000007</v>
      </c>
      <c r="AK71" s="281">
        <f t="shared" si="22"/>
        <v>0</v>
      </c>
      <c r="AL71" s="3">
        <f t="shared" si="23"/>
        <v>1.2841</v>
      </c>
      <c r="AM71" s="307">
        <v>1.6037999999999999</v>
      </c>
      <c r="AN71" s="283">
        <v>0.86729999999999996</v>
      </c>
      <c r="AO71" s="283" t="s">
        <v>1652</v>
      </c>
      <c r="AP71" s="284">
        <v>1.2841</v>
      </c>
      <c r="AQ71" s="28">
        <v>1.6037999999999999</v>
      </c>
      <c r="AR71" s="267">
        <f t="shared" si="24"/>
        <v>0</v>
      </c>
      <c r="AS71" s="267">
        <f t="shared" si="25"/>
        <v>0</v>
      </c>
      <c r="AT71" s="4">
        <v>0.86730000000000007</v>
      </c>
      <c r="AU71" s="4">
        <f t="shared" si="26"/>
        <v>0</v>
      </c>
      <c r="AV71" s="5">
        <v>1.2841</v>
      </c>
      <c r="AW71" s="404">
        <f t="shared" si="27"/>
        <v>0</v>
      </c>
      <c r="AX71" s="405">
        <v>1</v>
      </c>
      <c r="AY71" s="1">
        <f t="shared" si="28"/>
        <v>1.1136999999999999</v>
      </c>
      <c r="AZ71" s="28">
        <f t="shared" si="29"/>
        <v>1.2841</v>
      </c>
      <c r="BA71" s="5">
        <f t="shared" si="29"/>
        <v>1.6037999999999999</v>
      </c>
      <c r="BB71" s="277">
        <f t="shared" si="30"/>
        <v>0</v>
      </c>
      <c r="BC71" s="492">
        <f t="shared" si="31"/>
        <v>0</v>
      </c>
      <c r="BD71" s="492">
        <f t="shared" si="32"/>
        <v>0</v>
      </c>
      <c r="BE71" s="286">
        <f t="shared" si="33"/>
        <v>2.0799999999999999E-2</v>
      </c>
      <c r="BF71" s="286">
        <v>2.0799999999999999E-2</v>
      </c>
      <c r="BG71" s="308">
        <f t="shared" si="38"/>
        <v>1</v>
      </c>
      <c r="BH71" s="287">
        <f t="shared" si="35"/>
        <v>0</v>
      </c>
      <c r="BI71" s="287">
        <f t="shared" si="37"/>
        <v>2</v>
      </c>
      <c r="BJ71" s="453"/>
    </row>
    <row r="72" spans="1:62" x14ac:dyDescent="0.2">
      <c r="A72" s="297" t="s">
        <v>237</v>
      </c>
      <c r="B72" s="298" t="s">
        <v>238</v>
      </c>
      <c r="C72" s="299" t="s">
        <v>237</v>
      </c>
      <c r="D72" s="300" t="s">
        <v>238</v>
      </c>
      <c r="E72" s="301" t="s">
        <v>239</v>
      </c>
      <c r="F72" s="302" t="s">
        <v>224</v>
      </c>
      <c r="G72" s="519">
        <v>5</v>
      </c>
      <c r="H72" s="233"/>
      <c r="I72" s="304">
        <v>0</v>
      </c>
      <c r="J72" s="304">
        <v>0</v>
      </c>
      <c r="K72" s="304">
        <v>0</v>
      </c>
      <c r="L72" s="304">
        <v>0</v>
      </c>
      <c r="M72" s="304">
        <f t="shared" si="7"/>
        <v>0</v>
      </c>
      <c r="N72" s="304">
        <f t="shared" si="8"/>
        <v>0</v>
      </c>
      <c r="O72" s="496">
        <f t="shared" si="9"/>
        <v>0</v>
      </c>
      <c r="P72" s="496">
        <f t="shared" si="10"/>
        <v>0</v>
      </c>
      <c r="Q72" s="497">
        <v>0</v>
      </c>
      <c r="R72" s="497">
        <v>0</v>
      </c>
      <c r="S72" s="266">
        <f t="shared" si="11"/>
        <v>0</v>
      </c>
      <c r="T72" s="265">
        <v>0</v>
      </c>
      <c r="U72" s="305">
        <f t="shared" si="12"/>
        <v>0</v>
      </c>
      <c r="V72" s="306">
        <f t="shared" si="13"/>
        <v>0</v>
      </c>
      <c r="W72" s="498">
        <v>0</v>
      </c>
      <c r="X72" s="499">
        <f t="shared" si="14"/>
        <v>0</v>
      </c>
      <c r="Y72" s="500">
        <f t="shared" si="15"/>
        <v>0</v>
      </c>
      <c r="Z72" s="501">
        <v>0</v>
      </c>
      <c r="AA72" s="502">
        <f t="shared" si="16"/>
        <v>0</v>
      </c>
      <c r="AB72" s="503">
        <f t="shared" si="17"/>
        <v>0</v>
      </c>
      <c r="AC72" s="504">
        <f t="shared" si="18"/>
        <v>0</v>
      </c>
      <c r="AD72" s="277">
        <f t="shared" si="19"/>
        <v>1</v>
      </c>
      <c r="AE72" s="505">
        <f t="shared" si="20"/>
        <v>1</v>
      </c>
      <c r="AF72" s="279">
        <v>1</v>
      </c>
      <c r="AG72" s="280">
        <v>0</v>
      </c>
      <c r="AH72" s="1">
        <f t="shared" si="21"/>
        <v>0</v>
      </c>
      <c r="AI72" s="1">
        <v>1</v>
      </c>
      <c r="AJ72" s="2">
        <v>0.79220000000000002</v>
      </c>
      <c r="AK72" s="281">
        <f t="shared" si="22"/>
        <v>1.2623</v>
      </c>
      <c r="AL72" s="3">
        <f t="shared" si="23"/>
        <v>1.2623</v>
      </c>
      <c r="AM72" s="307">
        <v>1.7559</v>
      </c>
      <c r="AN72" s="283">
        <v>0.79220000000000002</v>
      </c>
      <c r="AO72" s="283" t="s">
        <v>1652</v>
      </c>
      <c r="AP72" s="284">
        <v>1.2623</v>
      </c>
      <c r="AQ72" s="28">
        <v>1.7559</v>
      </c>
      <c r="AR72" s="267">
        <f t="shared" si="24"/>
        <v>0</v>
      </c>
      <c r="AS72" s="267">
        <f t="shared" si="25"/>
        <v>0</v>
      </c>
      <c r="AT72" s="4">
        <v>0.79220000000000002</v>
      </c>
      <c r="AU72" s="4">
        <f t="shared" si="26"/>
        <v>0</v>
      </c>
      <c r="AV72" s="5">
        <v>1.2623</v>
      </c>
      <c r="AW72" s="404">
        <f t="shared" si="27"/>
        <v>0</v>
      </c>
      <c r="AX72" s="405">
        <v>0</v>
      </c>
      <c r="AY72" s="1">
        <f t="shared" si="28"/>
        <v>1</v>
      </c>
      <c r="AZ72" s="28">
        <f t="shared" si="29"/>
        <v>1.2623</v>
      </c>
      <c r="BA72" s="5">
        <f t="shared" si="29"/>
        <v>1.7559</v>
      </c>
      <c r="BB72" s="277">
        <f t="shared" si="30"/>
        <v>1</v>
      </c>
      <c r="BC72" s="492">
        <f t="shared" si="31"/>
        <v>0.02</v>
      </c>
      <c r="BD72" s="524">
        <f t="shared" si="32"/>
        <v>0</v>
      </c>
      <c r="BE72" s="286">
        <f t="shared" si="33"/>
        <v>0</v>
      </c>
      <c r="BF72" s="286">
        <v>0</v>
      </c>
      <c r="BG72" s="308">
        <f t="shared" si="38"/>
        <v>2</v>
      </c>
      <c r="BH72" s="287">
        <f t="shared" si="35"/>
        <v>0</v>
      </c>
      <c r="BI72" s="287">
        <f t="shared" si="37"/>
        <v>0</v>
      </c>
      <c r="BJ72" s="453"/>
    </row>
    <row r="73" spans="1:62" x14ac:dyDescent="0.2">
      <c r="A73" s="32" t="s">
        <v>221</v>
      </c>
      <c r="B73" s="309" t="s">
        <v>222</v>
      </c>
      <c r="C73" s="310" t="s">
        <v>240</v>
      </c>
      <c r="D73" s="311" t="s">
        <v>247</v>
      </c>
      <c r="E73" s="312" t="s">
        <v>242</v>
      </c>
      <c r="F73" s="313" t="s">
        <v>224</v>
      </c>
      <c r="G73" s="520">
        <v>5</v>
      </c>
      <c r="H73" s="315"/>
      <c r="I73" s="316">
        <v>0</v>
      </c>
      <c r="J73" s="316">
        <v>0</v>
      </c>
      <c r="K73" s="316">
        <v>0</v>
      </c>
      <c r="L73" s="316">
        <v>0</v>
      </c>
      <c r="M73" s="316">
        <f t="shared" si="7"/>
        <v>0</v>
      </c>
      <c r="N73" s="316">
        <f t="shared" si="8"/>
        <v>0</v>
      </c>
      <c r="O73" s="508">
        <f t="shared" si="9"/>
        <v>0</v>
      </c>
      <c r="P73" s="508">
        <f t="shared" si="10"/>
        <v>0</v>
      </c>
      <c r="Q73" s="509">
        <v>0</v>
      </c>
      <c r="R73" s="509">
        <v>0</v>
      </c>
      <c r="S73" s="318">
        <f t="shared" si="11"/>
        <v>0</v>
      </c>
      <c r="T73" s="317">
        <v>0</v>
      </c>
      <c r="U73" s="319">
        <f t="shared" si="12"/>
        <v>0</v>
      </c>
      <c r="V73" s="320">
        <f t="shared" si="13"/>
        <v>0</v>
      </c>
      <c r="W73" s="498">
        <v>0</v>
      </c>
      <c r="X73" s="499">
        <f t="shared" si="14"/>
        <v>0</v>
      </c>
      <c r="Y73" s="500">
        <f t="shared" si="15"/>
        <v>0</v>
      </c>
      <c r="Z73" s="501">
        <v>0</v>
      </c>
      <c r="AA73" s="502">
        <f t="shared" si="16"/>
        <v>0</v>
      </c>
      <c r="AB73" s="503">
        <f t="shared" si="17"/>
        <v>0</v>
      </c>
      <c r="AC73" s="510">
        <f t="shared" si="18"/>
        <v>0</v>
      </c>
      <c r="AD73" s="321">
        <f t="shared" si="19"/>
        <v>0</v>
      </c>
      <c r="AE73" s="278">
        <f t="shared" si="20"/>
        <v>0</v>
      </c>
      <c r="AF73" s="322">
        <v>0</v>
      </c>
      <c r="AG73" s="323">
        <v>0.59140000000000004</v>
      </c>
      <c r="AH73" s="6">
        <f t="shared" si="21"/>
        <v>0.59140000000000004</v>
      </c>
      <c r="AI73" s="6">
        <v>0</v>
      </c>
      <c r="AJ73" s="2">
        <v>0</v>
      </c>
      <c r="AK73" s="281">
        <f t="shared" si="22"/>
        <v>0.77569999999999995</v>
      </c>
      <c r="AL73" s="3">
        <f t="shared" si="23"/>
        <v>0</v>
      </c>
      <c r="AM73" s="307">
        <v>0</v>
      </c>
      <c r="AN73" s="283">
        <v>0</v>
      </c>
      <c r="AO73" s="283" t="s">
        <v>1316</v>
      </c>
      <c r="AP73" s="284">
        <v>0</v>
      </c>
      <c r="AQ73" s="28">
        <v>0</v>
      </c>
      <c r="AR73" s="267">
        <f t="shared" si="24"/>
        <v>0</v>
      </c>
      <c r="AS73" s="267">
        <f t="shared" si="25"/>
        <v>0</v>
      </c>
      <c r="AT73" s="4">
        <v>0</v>
      </c>
      <c r="AU73" s="4">
        <f t="shared" si="26"/>
        <v>0</v>
      </c>
      <c r="AV73" s="5">
        <v>0</v>
      </c>
      <c r="AW73" s="404">
        <f t="shared" si="27"/>
        <v>0</v>
      </c>
      <c r="AX73" s="405">
        <v>0</v>
      </c>
      <c r="AY73" s="6">
        <f t="shared" si="28"/>
        <v>0</v>
      </c>
      <c r="AZ73" s="28">
        <f t="shared" si="29"/>
        <v>0</v>
      </c>
      <c r="BA73" s="5">
        <f t="shared" si="29"/>
        <v>0</v>
      </c>
      <c r="BB73" s="321">
        <f t="shared" si="30"/>
        <v>0</v>
      </c>
      <c r="BC73" s="511">
        <f t="shared" si="31"/>
        <v>0</v>
      </c>
      <c r="BD73" s="511">
        <f t="shared" si="32"/>
        <v>1.18E-2</v>
      </c>
      <c r="BE73" s="286">
        <f t="shared" si="33"/>
        <v>0</v>
      </c>
      <c r="BF73" s="286">
        <v>0</v>
      </c>
      <c r="BG73" s="308">
        <f t="shared" si="38"/>
        <v>0</v>
      </c>
      <c r="BH73" s="512">
        <f t="shared" si="35"/>
        <v>1</v>
      </c>
      <c r="BI73" s="512">
        <f t="shared" ref="BI73:BI136" si="39">IF($A73=$C73,SUMIF($A$17:$A$574,$C73,$BH$17:$BH$574),0)+IF(LEFT($C73,1)="T",IF(SUMIF($A$17:$A$574,$C73,$I$17:$I$574)&gt;0,1,0),0)</f>
        <v>0</v>
      </c>
      <c r="BJ73" s="453"/>
    </row>
    <row r="74" spans="1:62" x14ac:dyDescent="0.2">
      <c r="A74" s="32" t="s">
        <v>225</v>
      </c>
      <c r="B74" s="309" t="s">
        <v>226</v>
      </c>
      <c r="C74" s="310" t="s">
        <v>240</v>
      </c>
      <c r="D74" s="311" t="s">
        <v>247</v>
      </c>
      <c r="E74" s="312" t="s">
        <v>243</v>
      </c>
      <c r="F74" s="313" t="s">
        <v>224</v>
      </c>
      <c r="G74" s="520">
        <v>5</v>
      </c>
      <c r="H74" s="315"/>
      <c r="I74" s="316">
        <v>0</v>
      </c>
      <c r="J74" s="316">
        <v>0</v>
      </c>
      <c r="K74" s="316">
        <v>0</v>
      </c>
      <c r="L74" s="316">
        <v>0</v>
      </c>
      <c r="M74" s="316">
        <f t="shared" si="7"/>
        <v>0</v>
      </c>
      <c r="N74" s="316">
        <f t="shared" si="8"/>
        <v>0</v>
      </c>
      <c r="O74" s="508">
        <f t="shared" si="9"/>
        <v>0</v>
      </c>
      <c r="P74" s="508">
        <f t="shared" si="10"/>
        <v>0</v>
      </c>
      <c r="Q74" s="509">
        <v>0</v>
      </c>
      <c r="R74" s="509">
        <v>0</v>
      </c>
      <c r="S74" s="318">
        <f t="shared" si="11"/>
        <v>0</v>
      </c>
      <c r="T74" s="317">
        <v>0</v>
      </c>
      <c r="U74" s="319">
        <f t="shared" si="12"/>
        <v>0</v>
      </c>
      <c r="V74" s="320">
        <f t="shared" si="13"/>
        <v>0</v>
      </c>
      <c r="W74" s="498">
        <v>0</v>
      </c>
      <c r="X74" s="499">
        <f t="shared" si="14"/>
        <v>0</v>
      </c>
      <c r="Y74" s="500">
        <f t="shared" si="15"/>
        <v>0</v>
      </c>
      <c r="Z74" s="501">
        <v>0</v>
      </c>
      <c r="AA74" s="502">
        <f t="shared" si="16"/>
        <v>0</v>
      </c>
      <c r="AB74" s="503">
        <f t="shared" si="17"/>
        <v>0</v>
      </c>
      <c r="AC74" s="510">
        <f t="shared" si="18"/>
        <v>0</v>
      </c>
      <c r="AD74" s="321">
        <f t="shared" si="19"/>
        <v>0</v>
      </c>
      <c r="AE74" s="278">
        <f t="shared" si="20"/>
        <v>0</v>
      </c>
      <c r="AF74" s="322">
        <v>0</v>
      </c>
      <c r="AG74" s="323">
        <v>0.4078</v>
      </c>
      <c r="AH74" s="6">
        <f t="shared" si="21"/>
        <v>0.4078</v>
      </c>
      <c r="AI74" s="6">
        <v>0</v>
      </c>
      <c r="AJ74" s="2" t="s">
        <v>1071</v>
      </c>
      <c r="AK74" s="281" t="str">
        <f t="shared" si="22"/>
        <v>NA</v>
      </c>
      <c r="AL74" s="3" t="str">
        <f t="shared" si="23"/>
        <v>NA</v>
      </c>
      <c r="AM74" s="307" t="s">
        <v>1071</v>
      </c>
      <c r="AN74" s="283">
        <v>0</v>
      </c>
      <c r="AO74" s="283" t="s">
        <v>1316</v>
      </c>
      <c r="AP74" s="284">
        <v>0</v>
      </c>
      <c r="AQ74" s="28">
        <v>0</v>
      </c>
      <c r="AR74" s="267">
        <f t="shared" si="24"/>
        <v>1</v>
      </c>
      <c r="AS74" s="267">
        <f t="shared" si="25"/>
        <v>1</v>
      </c>
      <c r="AT74" s="4">
        <v>0</v>
      </c>
      <c r="AU74" s="4">
        <f t="shared" si="26"/>
        <v>0</v>
      </c>
      <c r="AV74" s="5">
        <v>0</v>
      </c>
      <c r="AW74" s="404" t="e">
        <f t="shared" si="27"/>
        <v>#VALUE!</v>
      </c>
      <c r="AX74" s="405">
        <v>0</v>
      </c>
      <c r="AY74" s="6">
        <f t="shared" si="28"/>
        <v>0</v>
      </c>
      <c r="AZ74" s="28">
        <f t="shared" si="29"/>
        <v>0</v>
      </c>
      <c r="BA74" s="5">
        <f t="shared" si="29"/>
        <v>0</v>
      </c>
      <c r="BB74" s="321">
        <f t="shared" si="30"/>
        <v>0</v>
      </c>
      <c r="BC74" s="511">
        <f t="shared" si="31"/>
        <v>0</v>
      </c>
      <c r="BD74" s="511">
        <f t="shared" si="32"/>
        <v>8.2000000000000007E-3</v>
      </c>
      <c r="BE74" s="286">
        <f t="shared" si="33"/>
        <v>0</v>
      </c>
      <c r="BF74" s="286">
        <v>0</v>
      </c>
      <c r="BG74" s="308">
        <f t="shared" si="38"/>
        <v>0</v>
      </c>
      <c r="BH74" s="512">
        <f t="shared" si="35"/>
        <v>1</v>
      </c>
      <c r="BI74" s="512">
        <f t="shared" si="39"/>
        <v>0</v>
      </c>
      <c r="BJ74" s="453"/>
    </row>
    <row r="75" spans="1:62" x14ac:dyDescent="0.2">
      <c r="A75" s="32" t="s">
        <v>228</v>
      </c>
      <c r="B75" s="309" t="s">
        <v>229</v>
      </c>
      <c r="C75" s="310" t="s">
        <v>240</v>
      </c>
      <c r="D75" s="311" t="s">
        <v>247</v>
      </c>
      <c r="E75" s="312" t="s">
        <v>244</v>
      </c>
      <c r="F75" s="313" t="s">
        <v>224</v>
      </c>
      <c r="G75" s="520">
        <v>5</v>
      </c>
      <c r="H75" s="315"/>
      <c r="I75" s="316">
        <v>0</v>
      </c>
      <c r="J75" s="316">
        <v>0</v>
      </c>
      <c r="K75" s="316">
        <v>0</v>
      </c>
      <c r="L75" s="316">
        <v>0</v>
      </c>
      <c r="M75" s="316">
        <f t="shared" si="7"/>
        <v>0</v>
      </c>
      <c r="N75" s="316">
        <f t="shared" si="8"/>
        <v>0</v>
      </c>
      <c r="O75" s="508">
        <f t="shared" si="9"/>
        <v>0</v>
      </c>
      <c r="P75" s="508">
        <f t="shared" si="10"/>
        <v>0</v>
      </c>
      <c r="Q75" s="509">
        <v>0</v>
      </c>
      <c r="R75" s="509">
        <v>0</v>
      </c>
      <c r="S75" s="318">
        <f t="shared" si="11"/>
        <v>0</v>
      </c>
      <c r="T75" s="317">
        <v>0</v>
      </c>
      <c r="U75" s="319">
        <f t="shared" si="12"/>
        <v>0</v>
      </c>
      <c r="V75" s="320">
        <f t="shared" si="13"/>
        <v>0</v>
      </c>
      <c r="W75" s="498">
        <v>0</v>
      </c>
      <c r="X75" s="499">
        <f t="shared" si="14"/>
        <v>0</v>
      </c>
      <c r="Y75" s="500">
        <f t="shared" si="15"/>
        <v>0</v>
      </c>
      <c r="Z75" s="501">
        <v>0</v>
      </c>
      <c r="AA75" s="502">
        <f t="shared" si="16"/>
        <v>0</v>
      </c>
      <c r="AB75" s="503">
        <f t="shared" si="17"/>
        <v>0</v>
      </c>
      <c r="AC75" s="510">
        <f t="shared" si="18"/>
        <v>0</v>
      </c>
      <c r="AD75" s="321">
        <f t="shared" si="19"/>
        <v>0</v>
      </c>
      <c r="AE75" s="278">
        <f t="shared" si="20"/>
        <v>0</v>
      </c>
      <c r="AF75" s="322">
        <v>0</v>
      </c>
      <c r="AG75" s="323">
        <v>0.47160000000000002</v>
      </c>
      <c r="AH75" s="6">
        <f t="shared" si="21"/>
        <v>0.47160000000000002</v>
      </c>
      <c r="AI75" s="6">
        <v>0</v>
      </c>
      <c r="AJ75" s="2">
        <v>0</v>
      </c>
      <c r="AK75" s="281">
        <f t="shared" si="22"/>
        <v>0.50149999999999995</v>
      </c>
      <c r="AL75" s="3">
        <f t="shared" si="23"/>
        <v>0</v>
      </c>
      <c r="AM75" s="307">
        <v>0</v>
      </c>
      <c r="AN75" s="283">
        <v>0</v>
      </c>
      <c r="AO75" s="283" t="s">
        <v>1316</v>
      </c>
      <c r="AP75" s="284">
        <v>0</v>
      </c>
      <c r="AQ75" s="28">
        <v>0</v>
      </c>
      <c r="AR75" s="267">
        <f t="shared" si="24"/>
        <v>0</v>
      </c>
      <c r="AS75" s="267">
        <f t="shared" si="25"/>
        <v>0</v>
      </c>
      <c r="AT75" s="4">
        <v>0</v>
      </c>
      <c r="AU75" s="4">
        <f t="shared" si="26"/>
        <v>0</v>
      </c>
      <c r="AV75" s="5">
        <v>0</v>
      </c>
      <c r="AW75" s="404">
        <f t="shared" si="27"/>
        <v>0</v>
      </c>
      <c r="AX75" s="405">
        <v>0</v>
      </c>
      <c r="AY75" s="6">
        <f t="shared" si="28"/>
        <v>0</v>
      </c>
      <c r="AZ75" s="28">
        <f t="shared" si="29"/>
        <v>0</v>
      </c>
      <c r="BA75" s="5">
        <f t="shared" si="29"/>
        <v>0</v>
      </c>
      <c r="BB75" s="321">
        <f t="shared" si="30"/>
        <v>0</v>
      </c>
      <c r="BC75" s="511">
        <f t="shared" si="31"/>
        <v>0</v>
      </c>
      <c r="BD75" s="511">
        <f t="shared" si="32"/>
        <v>9.4000000000000004E-3</v>
      </c>
      <c r="BE75" s="286">
        <f t="shared" si="33"/>
        <v>0</v>
      </c>
      <c r="BF75" s="286">
        <v>0</v>
      </c>
      <c r="BG75" s="308">
        <f t="shared" si="38"/>
        <v>0</v>
      </c>
      <c r="BH75" s="512">
        <f t="shared" si="35"/>
        <v>1</v>
      </c>
      <c r="BI75" s="512">
        <f t="shared" si="39"/>
        <v>0</v>
      </c>
      <c r="BJ75" s="453"/>
    </row>
    <row r="76" spans="1:62" x14ac:dyDescent="0.2">
      <c r="A76" s="32" t="s">
        <v>231</v>
      </c>
      <c r="B76" s="309" t="s">
        <v>232</v>
      </c>
      <c r="C76" s="310" t="s">
        <v>240</v>
      </c>
      <c r="D76" s="311" t="s">
        <v>247</v>
      </c>
      <c r="E76" s="312" t="s">
        <v>245</v>
      </c>
      <c r="F76" s="313" t="s">
        <v>224</v>
      </c>
      <c r="G76" s="520">
        <v>5</v>
      </c>
      <c r="H76" s="315"/>
      <c r="I76" s="316">
        <v>0</v>
      </c>
      <c r="J76" s="316">
        <v>0</v>
      </c>
      <c r="K76" s="316">
        <v>0</v>
      </c>
      <c r="L76" s="316">
        <v>0</v>
      </c>
      <c r="M76" s="316">
        <f t="shared" si="7"/>
        <v>0</v>
      </c>
      <c r="N76" s="316">
        <f t="shared" si="8"/>
        <v>0</v>
      </c>
      <c r="O76" s="508">
        <f t="shared" si="9"/>
        <v>0</v>
      </c>
      <c r="P76" s="508">
        <f t="shared" si="10"/>
        <v>0</v>
      </c>
      <c r="Q76" s="509">
        <v>0</v>
      </c>
      <c r="R76" s="509">
        <v>0</v>
      </c>
      <c r="S76" s="318">
        <f t="shared" si="11"/>
        <v>0</v>
      </c>
      <c r="T76" s="317">
        <v>0</v>
      </c>
      <c r="U76" s="319">
        <f t="shared" si="12"/>
        <v>0</v>
      </c>
      <c r="V76" s="320">
        <f t="shared" si="13"/>
        <v>0</v>
      </c>
      <c r="W76" s="498">
        <v>0</v>
      </c>
      <c r="X76" s="499">
        <f t="shared" si="14"/>
        <v>0</v>
      </c>
      <c r="Y76" s="500">
        <f t="shared" si="15"/>
        <v>0</v>
      </c>
      <c r="Z76" s="501">
        <v>0</v>
      </c>
      <c r="AA76" s="502">
        <f t="shared" si="16"/>
        <v>0</v>
      </c>
      <c r="AB76" s="503">
        <f t="shared" si="17"/>
        <v>0</v>
      </c>
      <c r="AC76" s="510">
        <f t="shared" si="18"/>
        <v>0</v>
      </c>
      <c r="AD76" s="321">
        <f t="shared" si="19"/>
        <v>0</v>
      </c>
      <c r="AE76" s="278">
        <f t="shared" si="20"/>
        <v>0</v>
      </c>
      <c r="AF76" s="322">
        <v>0</v>
      </c>
      <c r="AG76" s="323">
        <v>0.51500000000000001</v>
      </c>
      <c r="AH76" s="6">
        <f t="shared" si="21"/>
        <v>0.51500000000000001</v>
      </c>
      <c r="AI76" s="6">
        <v>0</v>
      </c>
      <c r="AJ76" s="2">
        <v>0</v>
      </c>
      <c r="AK76" s="281">
        <f t="shared" si="22"/>
        <v>0.6119</v>
      </c>
      <c r="AL76" s="3">
        <f t="shared" si="23"/>
        <v>0</v>
      </c>
      <c r="AM76" s="307">
        <v>0</v>
      </c>
      <c r="AN76" s="283">
        <v>0</v>
      </c>
      <c r="AO76" s="283" t="s">
        <v>1316</v>
      </c>
      <c r="AP76" s="284">
        <v>0</v>
      </c>
      <c r="AQ76" s="28">
        <v>0</v>
      </c>
      <c r="AR76" s="267">
        <f t="shared" si="24"/>
        <v>0</v>
      </c>
      <c r="AS76" s="267">
        <f t="shared" si="25"/>
        <v>0</v>
      </c>
      <c r="AT76" s="4">
        <v>0</v>
      </c>
      <c r="AU76" s="4">
        <f t="shared" si="26"/>
        <v>0</v>
      </c>
      <c r="AV76" s="5">
        <v>0</v>
      </c>
      <c r="AW76" s="404">
        <f t="shared" si="27"/>
        <v>0</v>
      </c>
      <c r="AX76" s="405">
        <v>0</v>
      </c>
      <c r="AY76" s="6">
        <f t="shared" si="28"/>
        <v>0</v>
      </c>
      <c r="AZ76" s="28">
        <f t="shared" si="29"/>
        <v>0</v>
      </c>
      <c r="BA76" s="5">
        <f t="shared" si="29"/>
        <v>0</v>
      </c>
      <c r="BB76" s="321">
        <f t="shared" si="30"/>
        <v>0</v>
      </c>
      <c r="BC76" s="511">
        <f t="shared" si="31"/>
        <v>0</v>
      </c>
      <c r="BD76" s="511">
        <f t="shared" si="32"/>
        <v>1.03E-2</v>
      </c>
      <c r="BE76" s="286">
        <f t="shared" si="33"/>
        <v>0</v>
      </c>
      <c r="BF76" s="286">
        <v>0</v>
      </c>
      <c r="BG76" s="308">
        <f t="shared" si="38"/>
        <v>0</v>
      </c>
      <c r="BH76" s="512">
        <f t="shared" si="35"/>
        <v>1</v>
      </c>
      <c r="BI76" s="512">
        <f t="shared" si="39"/>
        <v>0</v>
      </c>
      <c r="BJ76" s="453"/>
    </row>
    <row r="77" spans="1:62" x14ac:dyDescent="0.2">
      <c r="A77" s="32" t="s">
        <v>234</v>
      </c>
      <c r="B77" s="309" t="s">
        <v>235</v>
      </c>
      <c r="C77" s="310" t="s">
        <v>240</v>
      </c>
      <c r="D77" s="311" t="s">
        <v>247</v>
      </c>
      <c r="E77" s="312" t="s">
        <v>246</v>
      </c>
      <c r="F77" s="313" t="s">
        <v>224</v>
      </c>
      <c r="G77" s="520">
        <v>5</v>
      </c>
      <c r="H77" s="315"/>
      <c r="I77" s="316">
        <v>0</v>
      </c>
      <c r="J77" s="316">
        <v>0</v>
      </c>
      <c r="K77" s="316">
        <v>0</v>
      </c>
      <c r="L77" s="316">
        <v>0</v>
      </c>
      <c r="M77" s="316">
        <f t="shared" si="7"/>
        <v>0</v>
      </c>
      <c r="N77" s="316">
        <f t="shared" si="8"/>
        <v>0</v>
      </c>
      <c r="O77" s="508">
        <f t="shared" si="9"/>
        <v>0</v>
      </c>
      <c r="P77" s="508">
        <f t="shared" si="10"/>
        <v>0</v>
      </c>
      <c r="Q77" s="509">
        <v>0</v>
      </c>
      <c r="R77" s="509">
        <v>0</v>
      </c>
      <c r="S77" s="318">
        <f t="shared" si="11"/>
        <v>0</v>
      </c>
      <c r="T77" s="317">
        <v>0</v>
      </c>
      <c r="U77" s="319">
        <f t="shared" si="12"/>
        <v>0</v>
      </c>
      <c r="V77" s="320">
        <f t="shared" si="13"/>
        <v>0</v>
      </c>
      <c r="W77" s="498">
        <v>0</v>
      </c>
      <c r="X77" s="499">
        <f t="shared" si="14"/>
        <v>0</v>
      </c>
      <c r="Y77" s="500">
        <f t="shared" si="15"/>
        <v>0</v>
      </c>
      <c r="Z77" s="501">
        <v>0</v>
      </c>
      <c r="AA77" s="502">
        <f t="shared" si="16"/>
        <v>0</v>
      </c>
      <c r="AB77" s="503">
        <f t="shared" si="17"/>
        <v>0</v>
      </c>
      <c r="AC77" s="510">
        <f t="shared" si="18"/>
        <v>0</v>
      </c>
      <c r="AD77" s="321">
        <f t="shared" si="19"/>
        <v>0</v>
      </c>
      <c r="AE77" s="278">
        <f t="shared" si="20"/>
        <v>0</v>
      </c>
      <c r="AF77" s="322">
        <v>0</v>
      </c>
      <c r="AG77" s="323">
        <v>0.53669999999999995</v>
      </c>
      <c r="AH77" s="6">
        <f t="shared" si="21"/>
        <v>0.53669999999999995</v>
      </c>
      <c r="AI77" s="6">
        <v>0</v>
      </c>
      <c r="AJ77" s="2">
        <v>0</v>
      </c>
      <c r="AK77" s="281">
        <f t="shared" si="22"/>
        <v>0.61880000000000002</v>
      </c>
      <c r="AL77" s="3">
        <f t="shared" si="23"/>
        <v>0</v>
      </c>
      <c r="AM77" s="307">
        <v>0</v>
      </c>
      <c r="AN77" s="283">
        <v>0</v>
      </c>
      <c r="AO77" s="283" t="s">
        <v>1316</v>
      </c>
      <c r="AP77" s="284">
        <v>0</v>
      </c>
      <c r="AQ77" s="28">
        <v>0</v>
      </c>
      <c r="AR77" s="267">
        <f t="shared" si="24"/>
        <v>0</v>
      </c>
      <c r="AS77" s="267">
        <f t="shared" si="25"/>
        <v>0</v>
      </c>
      <c r="AT77" s="4">
        <v>0</v>
      </c>
      <c r="AU77" s="4">
        <f t="shared" si="26"/>
        <v>0</v>
      </c>
      <c r="AV77" s="5">
        <v>0</v>
      </c>
      <c r="AW77" s="404">
        <f t="shared" si="27"/>
        <v>0</v>
      </c>
      <c r="AX77" s="405">
        <v>0</v>
      </c>
      <c r="AY77" s="6">
        <f t="shared" si="28"/>
        <v>0</v>
      </c>
      <c r="AZ77" s="28">
        <f t="shared" si="29"/>
        <v>0</v>
      </c>
      <c r="BA77" s="5">
        <f t="shared" si="29"/>
        <v>0</v>
      </c>
      <c r="BB77" s="321">
        <f t="shared" si="30"/>
        <v>0</v>
      </c>
      <c r="BC77" s="511">
        <f t="shared" si="31"/>
        <v>0</v>
      </c>
      <c r="BD77" s="511">
        <f t="shared" si="32"/>
        <v>1.0699999999999999E-2</v>
      </c>
      <c r="BE77" s="286">
        <f t="shared" si="33"/>
        <v>0</v>
      </c>
      <c r="BF77" s="286">
        <v>0</v>
      </c>
      <c r="BG77" s="308">
        <f t="shared" si="38"/>
        <v>0</v>
      </c>
      <c r="BH77" s="512">
        <f t="shared" si="35"/>
        <v>1</v>
      </c>
      <c r="BI77" s="512">
        <f t="shared" si="39"/>
        <v>0</v>
      </c>
      <c r="BJ77" s="453"/>
    </row>
    <row r="78" spans="1:62" x14ac:dyDescent="0.2">
      <c r="A78" s="324" t="s">
        <v>240</v>
      </c>
      <c r="B78" s="325" t="s">
        <v>247</v>
      </c>
      <c r="C78" s="326" t="s">
        <v>240</v>
      </c>
      <c r="D78" s="327" t="s">
        <v>247</v>
      </c>
      <c r="E78" s="328" t="s">
        <v>248</v>
      </c>
      <c r="F78" s="329" t="s">
        <v>224</v>
      </c>
      <c r="G78" s="525">
        <v>5</v>
      </c>
      <c r="H78" s="315"/>
      <c r="I78" s="331">
        <v>28629524</v>
      </c>
      <c r="J78" s="331">
        <v>3341300</v>
      </c>
      <c r="K78" s="331">
        <v>0</v>
      </c>
      <c r="L78" s="331">
        <v>0</v>
      </c>
      <c r="M78" s="331">
        <f t="shared" si="7"/>
        <v>0</v>
      </c>
      <c r="N78" s="331">
        <f t="shared" si="8"/>
        <v>28629524</v>
      </c>
      <c r="O78" s="526">
        <f t="shared" si="9"/>
        <v>3341300</v>
      </c>
      <c r="P78" s="526">
        <f t="shared" si="10"/>
        <v>25288224</v>
      </c>
      <c r="Q78" s="527">
        <v>1678.2200000000003</v>
      </c>
      <c r="R78" s="527">
        <v>135.77000000000001</v>
      </c>
      <c r="S78" s="333">
        <f t="shared" si="11"/>
        <v>1476635</v>
      </c>
      <c r="T78" s="332">
        <v>0</v>
      </c>
      <c r="U78" s="334">
        <f t="shared" si="12"/>
        <v>25288224</v>
      </c>
      <c r="V78" s="335">
        <f t="shared" si="13"/>
        <v>15068.48</v>
      </c>
      <c r="W78" s="498">
        <v>117218</v>
      </c>
      <c r="X78" s="499">
        <f t="shared" si="14"/>
        <v>69.849999999999994</v>
      </c>
      <c r="Y78" s="500">
        <f t="shared" si="15"/>
        <v>14998.63</v>
      </c>
      <c r="Z78" s="501">
        <v>0</v>
      </c>
      <c r="AA78" s="502">
        <f t="shared" si="16"/>
        <v>0</v>
      </c>
      <c r="AB78" s="503">
        <f t="shared" si="17"/>
        <v>25288224</v>
      </c>
      <c r="AC78" s="528">
        <f t="shared" si="18"/>
        <v>15068.48</v>
      </c>
      <c r="AD78" s="336">
        <f t="shared" si="19"/>
        <v>1</v>
      </c>
      <c r="AE78" s="337">
        <f t="shared" si="20"/>
        <v>1</v>
      </c>
      <c r="AF78" s="338">
        <v>1</v>
      </c>
      <c r="AG78" s="339">
        <v>0</v>
      </c>
      <c r="AH78" s="340">
        <f t="shared" si="21"/>
        <v>0</v>
      </c>
      <c r="AI78" s="340">
        <v>0</v>
      </c>
      <c r="AJ78" s="2">
        <v>0</v>
      </c>
      <c r="AK78" s="281">
        <f t="shared" si="22"/>
        <v>0</v>
      </c>
      <c r="AL78" s="3">
        <f t="shared" si="23"/>
        <v>0</v>
      </c>
      <c r="AM78" s="307">
        <v>0</v>
      </c>
      <c r="AN78" s="283">
        <v>0</v>
      </c>
      <c r="AO78" s="283" t="s">
        <v>1316</v>
      </c>
      <c r="AP78" s="284">
        <v>0</v>
      </c>
      <c r="AQ78" s="28">
        <v>0</v>
      </c>
      <c r="AR78" s="267">
        <f t="shared" si="24"/>
        <v>0</v>
      </c>
      <c r="AS78" s="267">
        <f t="shared" si="25"/>
        <v>0</v>
      </c>
      <c r="AT78" s="4">
        <v>0</v>
      </c>
      <c r="AU78" s="4">
        <f t="shared" si="26"/>
        <v>0</v>
      </c>
      <c r="AV78" s="5">
        <v>0</v>
      </c>
      <c r="AW78" s="404">
        <f t="shared" si="27"/>
        <v>0</v>
      </c>
      <c r="AX78" s="405">
        <v>0</v>
      </c>
      <c r="AY78" s="340">
        <f t="shared" si="28"/>
        <v>0</v>
      </c>
      <c r="AZ78" s="28">
        <f t="shared" si="29"/>
        <v>0</v>
      </c>
      <c r="BA78" s="5">
        <f t="shared" si="29"/>
        <v>0</v>
      </c>
      <c r="BB78" s="336">
        <f t="shared" si="30"/>
        <v>1</v>
      </c>
      <c r="BC78" s="529">
        <f t="shared" si="31"/>
        <v>0.02</v>
      </c>
      <c r="BD78" s="529">
        <f t="shared" si="32"/>
        <v>0</v>
      </c>
      <c r="BE78" s="286">
        <f t="shared" si="33"/>
        <v>0</v>
      </c>
      <c r="BF78" s="286">
        <v>0</v>
      </c>
      <c r="BG78" s="308">
        <f t="shared" si="38"/>
        <v>0</v>
      </c>
      <c r="BH78" s="308">
        <f t="shared" si="35"/>
        <v>0</v>
      </c>
      <c r="BI78" s="308">
        <f t="shared" si="39"/>
        <v>0</v>
      </c>
      <c r="BJ78" s="453"/>
    </row>
    <row r="79" spans="1:62" x14ac:dyDescent="0.2">
      <c r="A79" s="32" t="s">
        <v>221</v>
      </c>
      <c r="B79" s="309" t="s">
        <v>222</v>
      </c>
      <c r="C79" s="521" t="s">
        <v>1345</v>
      </c>
      <c r="D79" s="523" t="s">
        <v>1351</v>
      </c>
      <c r="E79" s="522" t="s">
        <v>1347</v>
      </c>
      <c r="F79" s="313" t="s">
        <v>224</v>
      </c>
      <c r="G79" s="520">
        <v>5</v>
      </c>
      <c r="H79" s="315"/>
      <c r="I79" s="316">
        <v>0</v>
      </c>
      <c r="J79" s="316">
        <v>0</v>
      </c>
      <c r="K79" s="316">
        <v>0</v>
      </c>
      <c r="L79" s="316">
        <v>0</v>
      </c>
      <c r="M79" s="316">
        <f t="shared" si="7"/>
        <v>0</v>
      </c>
      <c r="N79" s="316">
        <f t="shared" si="8"/>
        <v>0</v>
      </c>
      <c r="O79" s="508">
        <f t="shared" si="9"/>
        <v>0</v>
      </c>
      <c r="P79" s="508">
        <f t="shared" si="10"/>
        <v>0</v>
      </c>
      <c r="Q79" s="509">
        <v>0</v>
      </c>
      <c r="R79" s="509">
        <v>0</v>
      </c>
      <c r="S79" s="318">
        <f t="shared" si="11"/>
        <v>0</v>
      </c>
      <c r="T79" s="317">
        <v>0</v>
      </c>
      <c r="U79" s="319">
        <f t="shared" si="12"/>
        <v>0</v>
      </c>
      <c r="V79" s="320">
        <f t="shared" si="13"/>
        <v>0</v>
      </c>
      <c r="W79" s="498">
        <v>0</v>
      </c>
      <c r="X79" s="499">
        <f t="shared" si="14"/>
        <v>0</v>
      </c>
      <c r="Y79" s="500">
        <f t="shared" si="15"/>
        <v>0</v>
      </c>
      <c r="Z79" s="501">
        <v>0</v>
      </c>
      <c r="AA79" s="502">
        <f t="shared" si="16"/>
        <v>0</v>
      </c>
      <c r="AB79" s="503">
        <f t="shared" si="17"/>
        <v>0</v>
      </c>
      <c r="AC79" s="510">
        <f t="shared" si="18"/>
        <v>0</v>
      </c>
      <c r="AD79" s="321">
        <f t="shared" si="19"/>
        <v>0</v>
      </c>
      <c r="AE79" s="278">
        <f t="shared" si="20"/>
        <v>0</v>
      </c>
      <c r="AF79" s="322">
        <v>0</v>
      </c>
      <c r="AG79" s="323">
        <v>0.40860000000000002</v>
      </c>
      <c r="AH79" s="6">
        <f t="shared" si="21"/>
        <v>0.50890000000000002</v>
      </c>
      <c r="AI79" s="6">
        <v>0</v>
      </c>
      <c r="AJ79" s="2">
        <v>0</v>
      </c>
      <c r="AK79" s="281">
        <f t="shared" si="22"/>
        <v>0.66749999999999998</v>
      </c>
      <c r="AL79" s="3">
        <f t="shared" si="23"/>
        <v>0</v>
      </c>
      <c r="AM79" s="307">
        <v>0</v>
      </c>
      <c r="AN79" s="283">
        <v>0</v>
      </c>
      <c r="AO79" s="283" t="s">
        <v>1316</v>
      </c>
      <c r="AP79" s="284">
        <v>0</v>
      </c>
      <c r="AQ79" s="28">
        <v>0</v>
      </c>
      <c r="AR79" s="267">
        <f t="shared" si="24"/>
        <v>0</v>
      </c>
      <c r="AS79" s="267">
        <f t="shared" si="25"/>
        <v>0</v>
      </c>
      <c r="AT79" s="4">
        <v>0</v>
      </c>
      <c r="AU79" s="4">
        <f t="shared" si="26"/>
        <v>0</v>
      </c>
      <c r="AV79" s="5">
        <v>0</v>
      </c>
      <c r="AW79" s="404">
        <f t="shared" si="27"/>
        <v>0</v>
      </c>
      <c r="AX79" s="405">
        <v>0</v>
      </c>
      <c r="AY79" s="6">
        <f t="shared" si="28"/>
        <v>0</v>
      </c>
      <c r="AZ79" s="28">
        <f t="shared" si="29"/>
        <v>0</v>
      </c>
      <c r="BA79" s="5">
        <f t="shared" si="29"/>
        <v>0</v>
      </c>
      <c r="BB79" s="321">
        <f t="shared" si="30"/>
        <v>0</v>
      </c>
      <c r="BC79" s="511">
        <f t="shared" si="31"/>
        <v>0</v>
      </c>
      <c r="BD79" s="511">
        <f t="shared" si="32"/>
        <v>8.8999999999999999E-3</v>
      </c>
      <c r="BE79" s="286">
        <f t="shared" si="33"/>
        <v>0</v>
      </c>
      <c r="BF79" s="286">
        <v>0</v>
      </c>
      <c r="BG79" s="308">
        <f t="shared" si="38"/>
        <v>0</v>
      </c>
      <c r="BH79" s="512">
        <f t="shared" si="35"/>
        <v>1</v>
      </c>
      <c r="BI79" s="512">
        <f t="shared" si="39"/>
        <v>0</v>
      </c>
      <c r="BJ79" s="453"/>
    </row>
    <row r="80" spans="1:62" x14ac:dyDescent="0.2">
      <c r="A80" s="32" t="s">
        <v>228</v>
      </c>
      <c r="B80" s="309" t="s">
        <v>229</v>
      </c>
      <c r="C80" s="521" t="s">
        <v>1345</v>
      </c>
      <c r="D80" s="523" t="s">
        <v>1351</v>
      </c>
      <c r="E80" s="522" t="s">
        <v>1348</v>
      </c>
      <c r="F80" s="313" t="s">
        <v>224</v>
      </c>
      <c r="G80" s="520">
        <v>5</v>
      </c>
      <c r="H80" s="315"/>
      <c r="I80" s="316">
        <v>0</v>
      </c>
      <c r="J80" s="316">
        <v>0</v>
      </c>
      <c r="K80" s="316">
        <v>0</v>
      </c>
      <c r="L80" s="316">
        <v>0</v>
      </c>
      <c r="M80" s="316">
        <f t="shared" si="7"/>
        <v>0</v>
      </c>
      <c r="N80" s="316">
        <f t="shared" si="8"/>
        <v>0</v>
      </c>
      <c r="O80" s="508">
        <f t="shared" si="9"/>
        <v>0</v>
      </c>
      <c r="P80" s="508">
        <f t="shared" si="10"/>
        <v>0</v>
      </c>
      <c r="Q80" s="509">
        <v>0</v>
      </c>
      <c r="R80" s="509">
        <v>0</v>
      </c>
      <c r="S80" s="318">
        <f t="shared" si="11"/>
        <v>0</v>
      </c>
      <c r="T80" s="317">
        <v>0</v>
      </c>
      <c r="U80" s="319">
        <f t="shared" si="12"/>
        <v>0</v>
      </c>
      <c r="V80" s="320">
        <f t="shared" si="13"/>
        <v>0</v>
      </c>
      <c r="W80" s="498">
        <v>0</v>
      </c>
      <c r="X80" s="499">
        <f t="shared" si="14"/>
        <v>0</v>
      </c>
      <c r="Y80" s="500">
        <f t="shared" si="15"/>
        <v>0</v>
      </c>
      <c r="Z80" s="501">
        <v>0</v>
      </c>
      <c r="AA80" s="502">
        <f t="shared" si="16"/>
        <v>0</v>
      </c>
      <c r="AB80" s="503">
        <f t="shared" si="17"/>
        <v>0</v>
      </c>
      <c r="AC80" s="510">
        <f t="shared" si="18"/>
        <v>0</v>
      </c>
      <c r="AD80" s="321">
        <f t="shared" si="19"/>
        <v>0</v>
      </c>
      <c r="AE80" s="278">
        <f t="shared" si="20"/>
        <v>0</v>
      </c>
      <c r="AF80" s="322">
        <v>0</v>
      </c>
      <c r="AG80" s="323">
        <v>0.52839999999999998</v>
      </c>
      <c r="AH80" s="6">
        <f t="shared" si="21"/>
        <v>0.65810000000000002</v>
      </c>
      <c r="AI80" s="6">
        <v>0</v>
      </c>
      <c r="AJ80" s="2">
        <v>0</v>
      </c>
      <c r="AK80" s="281">
        <f t="shared" si="22"/>
        <v>0.69989999999999997</v>
      </c>
      <c r="AL80" s="3">
        <f t="shared" si="23"/>
        <v>0</v>
      </c>
      <c r="AM80" s="307">
        <v>0</v>
      </c>
      <c r="AN80" s="283">
        <v>0</v>
      </c>
      <c r="AO80" s="283" t="s">
        <v>1316</v>
      </c>
      <c r="AP80" s="284">
        <v>0</v>
      </c>
      <c r="AQ80" s="28">
        <v>0</v>
      </c>
      <c r="AR80" s="267">
        <f t="shared" si="24"/>
        <v>0</v>
      </c>
      <c r="AS80" s="267">
        <f t="shared" si="25"/>
        <v>0</v>
      </c>
      <c r="AT80" s="4">
        <v>0</v>
      </c>
      <c r="AU80" s="4">
        <f t="shared" si="26"/>
        <v>0</v>
      </c>
      <c r="AV80" s="5">
        <v>0</v>
      </c>
      <c r="AW80" s="404">
        <f t="shared" si="27"/>
        <v>0</v>
      </c>
      <c r="AX80" s="405">
        <v>0</v>
      </c>
      <c r="AY80" s="6">
        <f t="shared" si="28"/>
        <v>0</v>
      </c>
      <c r="AZ80" s="28">
        <f t="shared" si="29"/>
        <v>0</v>
      </c>
      <c r="BA80" s="5">
        <f t="shared" si="29"/>
        <v>0</v>
      </c>
      <c r="BB80" s="321">
        <f t="shared" si="30"/>
        <v>0</v>
      </c>
      <c r="BC80" s="511">
        <f t="shared" si="31"/>
        <v>0</v>
      </c>
      <c r="BD80" s="511">
        <f t="shared" si="32"/>
        <v>1.1599999999999999E-2</v>
      </c>
      <c r="BE80" s="286">
        <f t="shared" si="33"/>
        <v>0</v>
      </c>
      <c r="BF80" s="286">
        <v>0</v>
      </c>
      <c r="BG80" s="308">
        <f t="shared" si="38"/>
        <v>0</v>
      </c>
      <c r="BH80" s="512">
        <f t="shared" si="35"/>
        <v>1</v>
      </c>
      <c r="BI80" s="512">
        <f t="shared" si="39"/>
        <v>0</v>
      </c>
      <c r="BJ80" s="453"/>
    </row>
    <row r="81" spans="1:62" x14ac:dyDescent="0.2">
      <c r="A81" s="32" t="s">
        <v>231</v>
      </c>
      <c r="B81" s="309" t="s">
        <v>232</v>
      </c>
      <c r="C81" s="521" t="s">
        <v>1345</v>
      </c>
      <c r="D81" s="523" t="s">
        <v>1351</v>
      </c>
      <c r="E81" s="522" t="s">
        <v>1349</v>
      </c>
      <c r="F81" s="313" t="s">
        <v>224</v>
      </c>
      <c r="G81" s="314">
        <v>5</v>
      </c>
      <c r="H81" s="315"/>
      <c r="I81" s="316">
        <v>0</v>
      </c>
      <c r="J81" s="316">
        <v>0</v>
      </c>
      <c r="K81" s="316">
        <v>0</v>
      </c>
      <c r="L81" s="316">
        <v>0</v>
      </c>
      <c r="M81" s="316">
        <f t="shared" ref="M81:M144" si="40">K81-L81</f>
        <v>0</v>
      </c>
      <c r="N81" s="316">
        <f t="shared" ref="N81:N144" si="41">I81-K81</f>
        <v>0</v>
      </c>
      <c r="O81" s="508">
        <f t="shared" ref="O81:O144" si="42">J81-(L81+M81)</f>
        <v>0</v>
      </c>
      <c r="P81" s="508">
        <f t="shared" ref="P81:P144" si="43">I81-J81</f>
        <v>0</v>
      </c>
      <c r="Q81" s="509">
        <v>0</v>
      </c>
      <c r="R81" s="509">
        <v>0</v>
      </c>
      <c r="S81" s="318">
        <f t="shared" ref="S81:S144" si="44">IF($S$4&lt;&gt;0,0,ROUND($S$11*$R81,0))</f>
        <v>0</v>
      </c>
      <c r="T81" s="317">
        <v>0</v>
      </c>
      <c r="U81" s="319">
        <f t="shared" ref="U81:U144" si="45">IF(P81-T81&gt;0,P81-T81,0)</f>
        <v>0</v>
      </c>
      <c r="V81" s="320">
        <f t="shared" ref="V81:V144" si="46">IF($Q81&gt;0,ROUND(U81/$Q81,2),0)</f>
        <v>0</v>
      </c>
      <c r="W81" s="498">
        <v>0</v>
      </c>
      <c r="X81" s="499">
        <f t="shared" ref="X81:X144" si="47">IF(Q81&gt;0,ROUND(W81/Q81,2),0)</f>
        <v>0</v>
      </c>
      <c r="Y81" s="500">
        <f t="shared" ref="Y81:Y144" si="48">IF(U81&gt;0,V81-X81,0)</f>
        <v>0</v>
      </c>
      <c r="Z81" s="501">
        <v>0</v>
      </c>
      <c r="AA81" s="502">
        <f t="shared" ref="AA81:AA144" si="49">IF(Z81="Exempt","Exempt",ROUND(Z81*Q81,0))</f>
        <v>0</v>
      </c>
      <c r="AB81" s="503">
        <f t="shared" ref="AB81:AB144" si="50">IF(Z81="Exempt",U81,U81+AA81)</f>
        <v>0</v>
      </c>
      <c r="AC81" s="510">
        <f t="shared" ref="AC81:AC144" si="51">IF(Z81="Exempt",V81,IF($Q81&gt;0,ROUND(V81+Z81,2),0))</f>
        <v>0</v>
      </c>
      <c r="AD81" s="321">
        <f t="shared" ref="AD81:AD144" si="52">IF(AND($A81&gt;"T254",$A81&lt;"U001"),1,IF($V81&gt;0,MAX(1,ROUND(V81/$AD$12,5)),0))</f>
        <v>0</v>
      </c>
      <c r="AE81" s="278">
        <f t="shared" ref="AE81:AE144" si="53">ROUND(AD81*$AE$12,4)</f>
        <v>0</v>
      </c>
      <c r="AF81" s="322">
        <v>0</v>
      </c>
      <c r="AG81" s="323">
        <v>0.48499999999999999</v>
      </c>
      <c r="AH81" s="6">
        <f t="shared" ref="AH81:AH144" si="54">IF(LEFT($C81,1)="T",ROUND(AF81*AG81,4),0)+IF(LEFT($C81,1)="U",IF(AND($A81&lt;&gt;"T099",SUMIF($C$17:$C$574,$A81,$V$17:$V$574)&gt;0),ROUND(AG81*SUMIF($C$17:$C$574,$C81,$AE$17:$AE$574),4),ROUND(AG81*SUMIF($C$17:$C$574,$C81,$AF$17:$AF$574),4)))</f>
        <v>0.60409999999999997</v>
      </c>
      <c r="AI81" s="6">
        <v>0</v>
      </c>
      <c r="AJ81" s="2">
        <v>0</v>
      </c>
      <c r="AK81" s="281">
        <f t="shared" ref="AK81:AK144" si="55">IF($A81&lt;&gt;"T141",IF(AH81&gt;0,ROUND(AH81/SUMIF($C$17:$C$574,$A81,$AJ$17:$AJ$574),4),IF(LEFT(A81,1)="U",0,IF(A81&gt;"T254",ROUND(AF81/AJ81,4),0))),"NA")</f>
        <v>0.71779999999999999</v>
      </c>
      <c r="AL81" s="3">
        <f t="shared" ref="AL81:AL144" si="56">IF($A81&lt;&gt;"T141",IF($AJ81&gt;0,ROUND(AI81/$AJ81,4),0),"NA")</f>
        <v>0</v>
      </c>
      <c r="AM81" s="307">
        <v>0</v>
      </c>
      <c r="AN81" s="283">
        <v>0</v>
      </c>
      <c r="AO81" s="283" t="s">
        <v>1316</v>
      </c>
      <c r="AP81" s="284">
        <v>0</v>
      </c>
      <c r="AQ81" s="28">
        <v>0</v>
      </c>
      <c r="AR81" s="267">
        <f t="shared" ref="AR81:AR144" si="57">IF(OR(AP81=AL81,AP81+0.0001=AL81,AP81-0.0001=AL81),0,1)</f>
        <v>0</v>
      </c>
      <c r="AS81" s="267">
        <f t="shared" ref="AS81:AS144" si="58">IF(AQ81=AM81,0,1)</f>
        <v>0</v>
      </c>
      <c r="AT81" s="4">
        <v>0</v>
      </c>
      <c r="AU81" s="4">
        <f t="shared" ref="AU81:AU144" si="59">IF(ISNUMBER(AJ81)=FALSE,0,AT81-AJ81)</f>
        <v>0</v>
      </c>
      <c r="AV81" s="5">
        <v>0</v>
      </c>
      <c r="AW81" s="404">
        <f t="shared" ref="AW81:AW144" si="60">AV81-AL81</f>
        <v>0</v>
      </c>
      <c r="AX81" s="405">
        <v>0</v>
      </c>
      <c r="AY81" s="6">
        <f t="shared" ref="AY81:AY144" si="61">AI81</f>
        <v>0</v>
      </c>
      <c r="AZ81" s="28">
        <f t="shared" ref="AZ81:BA144" si="62">AP81</f>
        <v>0</v>
      </c>
      <c r="BA81" s="5">
        <f t="shared" si="62"/>
        <v>0</v>
      </c>
      <c r="BB81" s="321">
        <f t="shared" ref="BB81:BB144" si="63">IF(AND($A81&gt;="T255",$A81&lt;="T263"),1,IF($A81="T086",ROUND($V81/$BA$4,5),IF($AF81&gt;0,MAX(1,ROUND($V81/$BA$4,5)),0)))</f>
        <v>0</v>
      </c>
      <c r="BC81" s="511">
        <f t="shared" ref="BC81:BC144" si="64">IF($AF81&lt;&gt;$AE81,ROUND($AF81*$BA$3/$BA$4*$BC$10,4),ROUND(BB81*$BC$10,4))</f>
        <v>0</v>
      </c>
      <c r="BD81" s="511">
        <f t="shared" ref="BD81:BD144" si="65">IF(LEFT($C81,1)="T",ROUND($AG81*$BC81,4),0)+IF(LEFT($C81,1)="U",IF(AND($A81&lt;&gt;"T099",SUMIF($C$17:$C$574,$A81,$V$17:$V$574)&gt;0),ROUND(ROUND(MAX(1,ROUND(SUMIF($C$17:$C$574,$C81,$V$17:$V$574)/$BA$4,5))*$BC$10,4)*$AG81,4),ROUND(SUMIF($C$17:$C$574,$C81,$BC$17:$BC$574)*$AG81,4)),0)</f>
        <v>1.06E-2</v>
      </c>
      <c r="BE81" s="286">
        <f t="shared" ref="BE81:BE144" si="66">IF(AI81=0,0,SUMIF($A$17:$A$574,$C81,$BD$17:$BD$574))</f>
        <v>0</v>
      </c>
      <c r="BF81" s="286">
        <v>0</v>
      </c>
      <c r="BG81" s="308">
        <f t="shared" si="38"/>
        <v>0</v>
      </c>
      <c r="BH81" s="512">
        <f t="shared" ref="BH81:BH144" si="67">IF($A81&lt;&gt;$C81,IF(SUMIF($A$17:$A$574,$C81,$I$17:$I$574)&gt;0,1,0),0)</f>
        <v>1</v>
      </c>
      <c r="BI81" s="512">
        <f t="shared" si="39"/>
        <v>0</v>
      </c>
      <c r="BJ81" s="453"/>
    </row>
    <row r="82" spans="1:62" x14ac:dyDescent="0.2">
      <c r="A82" s="32" t="s">
        <v>234</v>
      </c>
      <c r="B82" s="309" t="s">
        <v>235</v>
      </c>
      <c r="C82" s="521" t="s">
        <v>1345</v>
      </c>
      <c r="D82" s="523" t="s">
        <v>1351</v>
      </c>
      <c r="E82" s="522" t="s">
        <v>1350</v>
      </c>
      <c r="F82" s="313" t="s">
        <v>224</v>
      </c>
      <c r="G82" s="520">
        <v>5</v>
      </c>
      <c r="H82" s="315"/>
      <c r="I82" s="316">
        <v>0</v>
      </c>
      <c r="J82" s="316">
        <v>0</v>
      </c>
      <c r="K82" s="316">
        <v>0</v>
      </c>
      <c r="L82" s="316">
        <v>0</v>
      </c>
      <c r="M82" s="316">
        <f t="shared" si="40"/>
        <v>0</v>
      </c>
      <c r="N82" s="316">
        <f t="shared" si="41"/>
        <v>0</v>
      </c>
      <c r="O82" s="508">
        <f t="shared" si="42"/>
        <v>0</v>
      </c>
      <c r="P82" s="508">
        <f t="shared" si="43"/>
        <v>0</v>
      </c>
      <c r="Q82" s="509">
        <v>0</v>
      </c>
      <c r="R82" s="509">
        <v>0</v>
      </c>
      <c r="S82" s="318">
        <f t="shared" si="44"/>
        <v>0</v>
      </c>
      <c r="T82" s="317">
        <v>0</v>
      </c>
      <c r="U82" s="319">
        <f t="shared" si="45"/>
        <v>0</v>
      </c>
      <c r="V82" s="320">
        <f t="shared" si="46"/>
        <v>0</v>
      </c>
      <c r="W82" s="498">
        <v>0</v>
      </c>
      <c r="X82" s="499">
        <f t="shared" si="47"/>
        <v>0</v>
      </c>
      <c r="Y82" s="500">
        <f t="shared" si="48"/>
        <v>0</v>
      </c>
      <c r="Z82" s="501">
        <v>0</v>
      </c>
      <c r="AA82" s="502">
        <f t="shared" si="49"/>
        <v>0</v>
      </c>
      <c r="AB82" s="503">
        <f t="shared" si="50"/>
        <v>0</v>
      </c>
      <c r="AC82" s="510">
        <f t="shared" si="51"/>
        <v>0</v>
      </c>
      <c r="AD82" s="321">
        <f t="shared" si="52"/>
        <v>0</v>
      </c>
      <c r="AE82" s="278">
        <f t="shared" si="53"/>
        <v>0</v>
      </c>
      <c r="AF82" s="322">
        <v>0</v>
      </c>
      <c r="AG82" s="323">
        <v>0.46329999999999999</v>
      </c>
      <c r="AH82" s="6">
        <f t="shared" si="54"/>
        <v>0.57699999999999996</v>
      </c>
      <c r="AI82" s="6">
        <v>0</v>
      </c>
      <c r="AJ82" s="2">
        <v>0</v>
      </c>
      <c r="AK82" s="281">
        <f t="shared" si="55"/>
        <v>0.6653</v>
      </c>
      <c r="AL82" s="3">
        <f t="shared" si="56"/>
        <v>0</v>
      </c>
      <c r="AM82" s="307">
        <v>0</v>
      </c>
      <c r="AN82" s="283">
        <v>0</v>
      </c>
      <c r="AO82" s="283" t="s">
        <v>1316</v>
      </c>
      <c r="AP82" s="284">
        <v>0</v>
      </c>
      <c r="AQ82" s="28">
        <v>0</v>
      </c>
      <c r="AR82" s="267">
        <f t="shared" si="57"/>
        <v>0</v>
      </c>
      <c r="AS82" s="267">
        <f t="shared" si="58"/>
        <v>0</v>
      </c>
      <c r="AT82" s="4">
        <v>0</v>
      </c>
      <c r="AU82" s="4">
        <f t="shared" si="59"/>
        <v>0</v>
      </c>
      <c r="AV82" s="5">
        <v>0</v>
      </c>
      <c r="AW82" s="404">
        <f t="shared" si="60"/>
        <v>0</v>
      </c>
      <c r="AX82" s="405">
        <v>0</v>
      </c>
      <c r="AY82" s="6">
        <f t="shared" si="61"/>
        <v>0</v>
      </c>
      <c r="AZ82" s="28">
        <f t="shared" si="62"/>
        <v>0</v>
      </c>
      <c r="BA82" s="5">
        <f t="shared" si="62"/>
        <v>0</v>
      </c>
      <c r="BB82" s="321">
        <f t="shared" si="63"/>
        <v>0</v>
      </c>
      <c r="BC82" s="511">
        <f t="shared" si="64"/>
        <v>0</v>
      </c>
      <c r="BD82" s="511">
        <f t="shared" si="65"/>
        <v>1.01E-2</v>
      </c>
      <c r="BE82" s="286">
        <f t="shared" si="66"/>
        <v>0</v>
      </c>
      <c r="BF82" s="286">
        <v>0</v>
      </c>
      <c r="BG82" s="308">
        <f t="shared" si="38"/>
        <v>0</v>
      </c>
      <c r="BH82" s="512">
        <f t="shared" si="67"/>
        <v>1</v>
      </c>
      <c r="BI82" s="512">
        <f t="shared" si="39"/>
        <v>0</v>
      </c>
      <c r="BJ82" s="453"/>
    </row>
    <row r="83" spans="1:62" x14ac:dyDescent="0.2">
      <c r="A83" s="530" t="s">
        <v>1345</v>
      </c>
      <c r="B83" s="531" t="s">
        <v>1351</v>
      </c>
      <c r="C83" s="532" t="s">
        <v>1345</v>
      </c>
      <c r="D83" s="533" t="s">
        <v>1351</v>
      </c>
      <c r="E83" s="534" t="s">
        <v>1352</v>
      </c>
      <c r="F83" s="535" t="s">
        <v>224</v>
      </c>
      <c r="G83" s="536">
        <v>5</v>
      </c>
      <c r="H83" s="315"/>
      <c r="I83" s="347">
        <v>27167856</v>
      </c>
      <c r="J83" s="347">
        <v>3456361</v>
      </c>
      <c r="K83" s="347">
        <v>0</v>
      </c>
      <c r="L83" s="347">
        <v>0</v>
      </c>
      <c r="M83" s="347">
        <f t="shared" si="40"/>
        <v>0</v>
      </c>
      <c r="N83" s="347">
        <f t="shared" si="41"/>
        <v>27167856</v>
      </c>
      <c r="O83" s="537">
        <f t="shared" si="42"/>
        <v>3456361</v>
      </c>
      <c r="P83" s="537">
        <f t="shared" si="43"/>
        <v>23711495</v>
      </c>
      <c r="Q83" s="538">
        <v>1232.73</v>
      </c>
      <c r="R83" s="538">
        <v>0</v>
      </c>
      <c r="S83" s="349">
        <f t="shared" si="44"/>
        <v>0</v>
      </c>
      <c r="T83" s="348">
        <v>0</v>
      </c>
      <c r="U83" s="350">
        <f t="shared" si="45"/>
        <v>23711495</v>
      </c>
      <c r="V83" s="351">
        <f t="shared" si="46"/>
        <v>19234.95</v>
      </c>
      <c r="W83" s="498">
        <v>95208</v>
      </c>
      <c r="X83" s="499">
        <f t="shared" si="47"/>
        <v>77.23</v>
      </c>
      <c r="Y83" s="500">
        <f t="shared" si="48"/>
        <v>19157.72</v>
      </c>
      <c r="Z83" s="501">
        <v>0</v>
      </c>
      <c r="AA83" s="502">
        <f t="shared" si="49"/>
        <v>0</v>
      </c>
      <c r="AB83" s="503">
        <f t="shared" si="50"/>
        <v>23711495</v>
      </c>
      <c r="AC83" s="539">
        <f t="shared" si="51"/>
        <v>19234.95</v>
      </c>
      <c r="AD83" s="352">
        <f t="shared" si="52"/>
        <v>1.2455400000000001</v>
      </c>
      <c r="AE83" s="353">
        <f t="shared" si="53"/>
        <v>1.2455000000000001</v>
      </c>
      <c r="AF83" s="354">
        <v>1.2455000000000001</v>
      </c>
      <c r="AG83" s="355">
        <v>0</v>
      </c>
      <c r="AH83" s="356">
        <f t="shared" si="54"/>
        <v>0</v>
      </c>
      <c r="AI83" s="356">
        <v>0</v>
      </c>
      <c r="AJ83" s="2">
        <v>0</v>
      </c>
      <c r="AK83" s="281">
        <f t="shared" si="55"/>
        <v>0</v>
      </c>
      <c r="AL83" s="3">
        <f t="shared" si="56"/>
        <v>0</v>
      </c>
      <c r="AM83" s="307">
        <v>0</v>
      </c>
      <c r="AN83" s="283">
        <v>0</v>
      </c>
      <c r="AO83" s="283" t="s">
        <v>1316</v>
      </c>
      <c r="AP83" s="284">
        <v>0</v>
      </c>
      <c r="AQ83" s="28">
        <v>0</v>
      </c>
      <c r="AR83" s="267">
        <f t="shared" si="57"/>
        <v>0</v>
      </c>
      <c r="AS83" s="267">
        <f t="shared" si="58"/>
        <v>0</v>
      </c>
      <c r="AT83" s="4">
        <v>0</v>
      </c>
      <c r="AU83" s="4">
        <f t="shared" si="59"/>
        <v>0</v>
      </c>
      <c r="AV83" s="5">
        <v>0</v>
      </c>
      <c r="AW83" s="404">
        <f t="shared" si="60"/>
        <v>0</v>
      </c>
      <c r="AX83" s="405">
        <v>0</v>
      </c>
      <c r="AY83" s="356">
        <f t="shared" si="61"/>
        <v>0</v>
      </c>
      <c r="AZ83" s="28">
        <f t="shared" si="62"/>
        <v>0</v>
      </c>
      <c r="BA83" s="5">
        <f t="shared" si="62"/>
        <v>0</v>
      </c>
      <c r="BB83" s="352">
        <f t="shared" si="63"/>
        <v>1.0968199999999999</v>
      </c>
      <c r="BC83" s="540">
        <f t="shared" si="64"/>
        <v>2.1899999999999999E-2</v>
      </c>
      <c r="BD83" s="540">
        <f t="shared" si="65"/>
        <v>0</v>
      </c>
      <c r="BE83" s="286">
        <f t="shared" si="66"/>
        <v>0</v>
      </c>
      <c r="BF83" s="286">
        <v>0</v>
      </c>
      <c r="BG83" s="308">
        <f t="shared" si="38"/>
        <v>0</v>
      </c>
      <c r="BH83" s="541">
        <f t="shared" si="67"/>
        <v>0</v>
      </c>
      <c r="BI83" s="541">
        <f t="shared" si="39"/>
        <v>0</v>
      </c>
      <c r="BJ83" s="453"/>
    </row>
    <row r="84" spans="1:62" x14ac:dyDescent="0.2">
      <c r="A84" s="297" t="s">
        <v>249</v>
      </c>
      <c r="B84" s="298" t="s">
        <v>250</v>
      </c>
      <c r="C84" s="299" t="s">
        <v>249</v>
      </c>
      <c r="D84" s="300" t="s">
        <v>250</v>
      </c>
      <c r="E84" s="301" t="s">
        <v>251</v>
      </c>
      <c r="F84" s="302" t="s">
        <v>201</v>
      </c>
      <c r="G84" s="519">
        <v>6</v>
      </c>
      <c r="H84" s="233"/>
      <c r="I84" s="304">
        <v>0</v>
      </c>
      <c r="J84" s="304">
        <v>0</v>
      </c>
      <c r="K84" s="304">
        <v>0</v>
      </c>
      <c r="L84" s="304">
        <v>0</v>
      </c>
      <c r="M84" s="304">
        <f t="shared" si="40"/>
        <v>0</v>
      </c>
      <c r="N84" s="304">
        <f t="shared" si="41"/>
        <v>0</v>
      </c>
      <c r="O84" s="496">
        <f t="shared" si="42"/>
        <v>0</v>
      </c>
      <c r="P84" s="496">
        <f t="shared" si="43"/>
        <v>0</v>
      </c>
      <c r="Q84" s="497">
        <v>0</v>
      </c>
      <c r="R84" s="497">
        <v>0</v>
      </c>
      <c r="S84" s="266">
        <f t="shared" si="44"/>
        <v>0</v>
      </c>
      <c r="T84" s="265">
        <v>0</v>
      </c>
      <c r="U84" s="305">
        <f t="shared" si="45"/>
        <v>0</v>
      </c>
      <c r="V84" s="306">
        <f t="shared" si="46"/>
        <v>0</v>
      </c>
      <c r="W84" s="498">
        <v>0</v>
      </c>
      <c r="X84" s="499">
        <f t="shared" si="47"/>
        <v>0</v>
      </c>
      <c r="Y84" s="500">
        <f t="shared" si="48"/>
        <v>0</v>
      </c>
      <c r="Z84" s="501">
        <v>0</v>
      </c>
      <c r="AA84" s="502">
        <f t="shared" si="49"/>
        <v>0</v>
      </c>
      <c r="AB84" s="503">
        <f t="shared" si="50"/>
        <v>0</v>
      </c>
      <c r="AC84" s="504">
        <f t="shared" si="51"/>
        <v>0</v>
      </c>
      <c r="AD84" s="277">
        <f t="shared" si="52"/>
        <v>0</v>
      </c>
      <c r="AE84" s="505">
        <f t="shared" si="53"/>
        <v>0</v>
      </c>
      <c r="AF84" s="279">
        <v>0</v>
      </c>
      <c r="AG84" s="280">
        <v>0</v>
      </c>
      <c r="AH84" s="1">
        <f t="shared" si="54"/>
        <v>0</v>
      </c>
      <c r="AI84" s="1">
        <v>1.3507</v>
      </c>
      <c r="AJ84" s="2">
        <v>1.2214</v>
      </c>
      <c r="AK84" s="281">
        <f t="shared" si="55"/>
        <v>0</v>
      </c>
      <c r="AL84" s="3">
        <f t="shared" si="56"/>
        <v>1.1059000000000001</v>
      </c>
      <c r="AM84" s="307">
        <v>1.1389</v>
      </c>
      <c r="AN84" s="283">
        <v>1.2214</v>
      </c>
      <c r="AO84" s="283" t="s">
        <v>1653</v>
      </c>
      <c r="AP84" s="284">
        <v>1.1059000000000001</v>
      </c>
      <c r="AQ84" s="28">
        <v>1.1389</v>
      </c>
      <c r="AR84" s="267">
        <f t="shared" si="57"/>
        <v>0</v>
      </c>
      <c r="AS84" s="267">
        <f t="shared" si="58"/>
        <v>0</v>
      </c>
      <c r="AT84" s="4">
        <v>1.2214</v>
      </c>
      <c r="AU84" s="4">
        <f t="shared" si="59"/>
        <v>0</v>
      </c>
      <c r="AV84" s="5">
        <v>1.1059000000000001</v>
      </c>
      <c r="AW84" s="404">
        <f t="shared" si="60"/>
        <v>0</v>
      </c>
      <c r="AX84" s="405">
        <v>1</v>
      </c>
      <c r="AY84" s="1">
        <f t="shared" si="61"/>
        <v>1.3507</v>
      </c>
      <c r="AZ84" s="28">
        <f t="shared" si="62"/>
        <v>1.1059000000000001</v>
      </c>
      <c r="BA84" s="5">
        <f t="shared" si="62"/>
        <v>1.1389</v>
      </c>
      <c r="BB84" s="277">
        <f t="shared" si="63"/>
        <v>0</v>
      </c>
      <c r="BC84" s="492">
        <f t="shared" si="64"/>
        <v>0</v>
      </c>
      <c r="BD84" s="492">
        <f t="shared" si="65"/>
        <v>0</v>
      </c>
      <c r="BE84" s="286">
        <f t="shared" si="66"/>
        <v>2.3800000000000002E-2</v>
      </c>
      <c r="BF84" s="286">
        <v>2.3800000000000002E-2</v>
      </c>
      <c r="BG84" s="308">
        <f t="shared" si="38"/>
        <v>0</v>
      </c>
      <c r="BH84" s="287">
        <f t="shared" si="67"/>
        <v>0</v>
      </c>
      <c r="BI84" s="287">
        <f t="shared" si="39"/>
        <v>1</v>
      </c>
      <c r="BJ84" s="453"/>
    </row>
    <row r="85" spans="1:62" x14ac:dyDescent="0.2">
      <c r="A85" s="297" t="s">
        <v>252</v>
      </c>
      <c r="B85" s="298" t="s">
        <v>253</v>
      </c>
      <c r="C85" s="299" t="s">
        <v>252</v>
      </c>
      <c r="D85" s="300" t="s">
        <v>253</v>
      </c>
      <c r="E85" s="301" t="s">
        <v>254</v>
      </c>
      <c r="F85" s="302" t="s">
        <v>224</v>
      </c>
      <c r="G85" s="519">
        <v>6</v>
      </c>
      <c r="H85" s="233"/>
      <c r="I85" s="304">
        <v>0</v>
      </c>
      <c r="J85" s="304">
        <v>0</v>
      </c>
      <c r="K85" s="304">
        <v>0</v>
      </c>
      <c r="L85" s="304">
        <v>0</v>
      </c>
      <c r="M85" s="304">
        <f t="shared" si="40"/>
        <v>0</v>
      </c>
      <c r="N85" s="304">
        <f t="shared" si="41"/>
        <v>0</v>
      </c>
      <c r="O85" s="496">
        <f t="shared" si="42"/>
        <v>0</v>
      </c>
      <c r="P85" s="496">
        <f t="shared" si="43"/>
        <v>0</v>
      </c>
      <c r="Q85" s="497">
        <v>0</v>
      </c>
      <c r="R85" s="497">
        <v>0</v>
      </c>
      <c r="S85" s="266">
        <f t="shared" si="44"/>
        <v>0</v>
      </c>
      <c r="T85" s="265">
        <v>0</v>
      </c>
      <c r="U85" s="305">
        <f t="shared" si="45"/>
        <v>0</v>
      </c>
      <c r="V85" s="306">
        <f t="shared" si="46"/>
        <v>0</v>
      </c>
      <c r="W85" s="498">
        <v>0</v>
      </c>
      <c r="X85" s="499">
        <f t="shared" si="47"/>
        <v>0</v>
      </c>
      <c r="Y85" s="500">
        <f t="shared" si="48"/>
        <v>0</v>
      </c>
      <c r="Z85" s="501">
        <v>0</v>
      </c>
      <c r="AA85" s="502">
        <f t="shared" si="49"/>
        <v>0</v>
      </c>
      <c r="AB85" s="503">
        <f t="shared" si="50"/>
        <v>0</v>
      </c>
      <c r="AC85" s="504">
        <f t="shared" si="51"/>
        <v>0</v>
      </c>
      <c r="AD85" s="277">
        <f t="shared" si="52"/>
        <v>0</v>
      </c>
      <c r="AE85" s="505">
        <f t="shared" si="53"/>
        <v>0</v>
      </c>
      <c r="AF85" s="279">
        <v>0</v>
      </c>
      <c r="AG85" s="280">
        <v>0</v>
      </c>
      <c r="AH85" s="1">
        <f t="shared" si="54"/>
        <v>0</v>
      </c>
      <c r="AI85" s="1">
        <v>1.3507</v>
      </c>
      <c r="AJ85" s="2">
        <v>0.81140000000000001</v>
      </c>
      <c r="AK85" s="281">
        <f t="shared" si="55"/>
        <v>0</v>
      </c>
      <c r="AL85" s="3">
        <f t="shared" si="56"/>
        <v>1.6647000000000001</v>
      </c>
      <c r="AM85" s="307">
        <v>1.7142999999999999</v>
      </c>
      <c r="AN85" s="283">
        <v>0.81140000000000001</v>
      </c>
      <c r="AO85" s="283" t="s">
        <v>1652</v>
      </c>
      <c r="AP85" s="284">
        <v>1.6647000000000001</v>
      </c>
      <c r="AQ85" s="28">
        <v>1.7142999999999999</v>
      </c>
      <c r="AR85" s="267">
        <f t="shared" si="57"/>
        <v>0</v>
      </c>
      <c r="AS85" s="267">
        <f t="shared" si="58"/>
        <v>0</v>
      </c>
      <c r="AT85" s="4">
        <v>0.81140000000000001</v>
      </c>
      <c r="AU85" s="4">
        <f t="shared" si="59"/>
        <v>0</v>
      </c>
      <c r="AV85" s="5">
        <v>1.6647000000000001</v>
      </c>
      <c r="AW85" s="404">
        <f t="shared" si="60"/>
        <v>0</v>
      </c>
      <c r="AX85" s="405">
        <v>1</v>
      </c>
      <c r="AY85" s="1">
        <f t="shared" si="61"/>
        <v>1.3507</v>
      </c>
      <c r="AZ85" s="28">
        <f t="shared" si="62"/>
        <v>1.6647000000000001</v>
      </c>
      <c r="BA85" s="5">
        <f t="shared" si="62"/>
        <v>1.7142999999999999</v>
      </c>
      <c r="BB85" s="277">
        <f t="shared" si="63"/>
        <v>0</v>
      </c>
      <c r="BC85" s="492">
        <f t="shared" si="64"/>
        <v>0</v>
      </c>
      <c r="BD85" s="492">
        <f t="shared" si="65"/>
        <v>0</v>
      </c>
      <c r="BE85" s="286">
        <f t="shared" si="66"/>
        <v>2.3800000000000002E-2</v>
      </c>
      <c r="BF85" s="286">
        <v>2.3800000000000002E-2</v>
      </c>
      <c r="BG85" s="308">
        <f t="shared" si="38"/>
        <v>0</v>
      </c>
      <c r="BH85" s="287">
        <f t="shared" si="67"/>
        <v>0</v>
      </c>
      <c r="BI85" s="287">
        <f t="shared" si="39"/>
        <v>1</v>
      </c>
      <c r="BJ85" s="453"/>
    </row>
    <row r="86" spans="1:62" x14ac:dyDescent="0.2">
      <c r="A86" s="297" t="s">
        <v>255</v>
      </c>
      <c r="B86" s="298" t="s">
        <v>256</v>
      </c>
      <c r="C86" s="299" t="s">
        <v>255</v>
      </c>
      <c r="D86" s="300" t="s">
        <v>256</v>
      </c>
      <c r="E86" s="301" t="s">
        <v>257</v>
      </c>
      <c r="F86" s="302" t="s">
        <v>224</v>
      </c>
      <c r="G86" s="519">
        <v>6</v>
      </c>
      <c r="H86" s="233"/>
      <c r="I86" s="304">
        <v>0</v>
      </c>
      <c r="J86" s="304">
        <v>0</v>
      </c>
      <c r="K86" s="304">
        <v>0</v>
      </c>
      <c r="L86" s="304">
        <v>0</v>
      </c>
      <c r="M86" s="304">
        <f t="shared" si="40"/>
        <v>0</v>
      </c>
      <c r="N86" s="304">
        <f t="shared" si="41"/>
        <v>0</v>
      </c>
      <c r="O86" s="496">
        <f t="shared" si="42"/>
        <v>0</v>
      </c>
      <c r="P86" s="496">
        <f t="shared" si="43"/>
        <v>0</v>
      </c>
      <c r="Q86" s="497">
        <v>0</v>
      </c>
      <c r="R86" s="497">
        <v>0</v>
      </c>
      <c r="S86" s="266">
        <f t="shared" si="44"/>
        <v>0</v>
      </c>
      <c r="T86" s="265">
        <v>0</v>
      </c>
      <c r="U86" s="305">
        <f t="shared" si="45"/>
        <v>0</v>
      </c>
      <c r="V86" s="306">
        <f t="shared" si="46"/>
        <v>0</v>
      </c>
      <c r="W86" s="498">
        <v>0</v>
      </c>
      <c r="X86" s="499">
        <f t="shared" si="47"/>
        <v>0</v>
      </c>
      <c r="Y86" s="500">
        <f t="shared" si="48"/>
        <v>0</v>
      </c>
      <c r="Z86" s="501">
        <v>0</v>
      </c>
      <c r="AA86" s="502">
        <f t="shared" si="49"/>
        <v>0</v>
      </c>
      <c r="AB86" s="503">
        <f t="shared" si="50"/>
        <v>0</v>
      </c>
      <c r="AC86" s="504">
        <f t="shared" si="51"/>
        <v>0</v>
      </c>
      <c r="AD86" s="277">
        <f t="shared" si="52"/>
        <v>0</v>
      </c>
      <c r="AE86" s="505">
        <f t="shared" si="53"/>
        <v>0</v>
      </c>
      <c r="AF86" s="279">
        <v>0</v>
      </c>
      <c r="AG86" s="280">
        <v>0</v>
      </c>
      <c r="AH86" s="1">
        <f t="shared" si="54"/>
        <v>0</v>
      </c>
      <c r="AI86" s="1">
        <v>1.3507</v>
      </c>
      <c r="AJ86" s="2">
        <v>0.86319999999999997</v>
      </c>
      <c r="AK86" s="281">
        <f t="shared" si="55"/>
        <v>0</v>
      </c>
      <c r="AL86" s="3">
        <f t="shared" si="56"/>
        <v>1.5648</v>
      </c>
      <c r="AM86" s="307">
        <v>1.6113999999999999</v>
      </c>
      <c r="AN86" s="283">
        <v>0.86319999999999997</v>
      </c>
      <c r="AO86" s="283" t="s">
        <v>1652</v>
      </c>
      <c r="AP86" s="284">
        <v>1.5648</v>
      </c>
      <c r="AQ86" s="28">
        <v>1.6113999999999999</v>
      </c>
      <c r="AR86" s="267">
        <f t="shared" si="57"/>
        <v>0</v>
      </c>
      <c r="AS86" s="267">
        <f t="shared" si="58"/>
        <v>0</v>
      </c>
      <c r="AT86" s="4">
        <v>0.86319999999999997</v>
      </c>
      <c r="AU86" s="4">
        <f t="shared" si="59"/>
        <v>0</v>
      </c>
      <c r="AV86" s="5">
        <v>1.5648</v>
      </c>
      <c r="AW86" s="404">
        <f t="shared" si="60"/>
        <v>0</v>
      </c>
      <c r="AX86" s="405">
        <v>1</v>
      </c>
      <c r="AY86" s="1">
        <f t="shared" si="61"/>
        <v>1.3507</v>
      </c>
      <c r="AZ86" s="28">
        <f t="shared" si="62"/>
        <v>1.5648</v>
      </c>
      <c r="BA86" s="5">
        <f t="shared" si="62"/>
        <v>1.6113999999999999</v>
      </c>
      <c r="BB86" s="277">
        <f t="shared" si="63"/>
        <v>0</v>
      </c>
      <c r="BC86" s="492">
        <f t="shared" si="64"/>
        <v>0</v>
      </c>
      <c r="BD86" s="492">
        <f t="shared" si="65"/>
        <v>0</v>
      </c>
      <c r="BE86" s="286">
        <f t="shared" si="66"/>
        <v>2.3800000000000002E-2</v>
      </c>
      <c r="BF86" s="286">
        <v>2.3800000000000002E-2</v>
      </c>
      <c r="BG86" s="308">
        <f t="shared" si="38"/>
        <v>0</v>
      </c>
      <c r="BH86" s="287">
        <f t="shared" si="67"/>
        <v>0</v>
      </c>
      <c r="BI86" s="287">
        <f t="shared" si="39"/>
        <v>1</v>
      </c>
      <c r="BJ86" s="453"/>
    </row>
    <row r="87" spans="1:62" x14ac:dyDescent="0.2">
      <c r="A87" s="297" t="s">
        <v>258</v>
      </c>
      <c r="B87" s="298" t="s">
        <v>259</v>
      </c>
      <c r="C87" s="299" t="s">
        <v>258</v>
      </c>
      <c r="D87" s="300" t="s">
        <v>259</v>
      </c>
      <c r="E87" s="301" t="s">
        <v>260</v>
      </c>
      <c r="F87" s="302" t="s">
        <v>261</v>
      </c>
      <c r="G87" s="519">
        <v>6</v>
      </c>
      <c r="H87" s="233"/>
      <c r="I87" s="304">
        <v>0</v>
      </c>
      <c r="J87" s="304">
        <v>0</v>
      </c>
      <c r="K87" s="304">
        <v>0</v>
      </c>
      <c r="L87" s="304">
        <v>0</v>
      </c>
      <c r="M87" s="304">
        <f t="shared" si="40"/>
        <v>0</v>
      </c>
      <c r="N87" s="304">
        <f t="shared" si="41"/>
        <v>0</v>
      </c>
      <c r="O87" s="496">
        <f t="shared" si="42"/>
        <v>0</v>
      </c>
      <c r="P87" s="496">
        <f t="shared" si="43"/>
        <v>0</v>
      </c>
      <c r="Q87" s="497">
        <v>0</v>
      </c>
      <c r="R87" s="497">
        <v>0</v>
      </c>
      <c r="S87" s="266">
        <f t="shared" si="44"/>
        <v>0</v>
      </c>
      <c r="T87" s="265">
        <v>0</v>
      </c>
      <c r="U87" s="305">
        <f t="shared" si="45"/>
        <v>0</v>
      </c>
      <c r="V87" s="306">
        <f t="shared" si="46"/>
        <v>0</v>
      </c>
      <c r="W87" s="498">
        <v>0</v>
      </c>
      <c r="X87" s="499">
        <f t="shared" si="47"/>
        <v>0</v>
      </c>
      <c r="Y87" s="500">
        <f t="shared" si="48"/>
        <v>0</v>
      </c>
      <c r="Z87" s="501">
        <v>0</v>
      </c>
      <c r="AA87" s="502">
        <f t="shared" si="49"/>
        <v>0</v>
      </c>
      <c r="AB87" s="503">
        <f t="shared" si="50"/>
        <v>0</v>
      </c>
      <c r="AC87" s="504">
        <f t="shared" si="51"/>
        <v>0</v>
      </c>
      <c r="AD87" s="277">
        <f t="shared" si="52"/>
        <v>0</v>
      </c>
      <c r="AE87" s="505">
        <f t="shared" si="53"/>
        <v>0</v>
      </c>
      <c r="AF87" s="279">
        <v>0</v>
      </c>
      <c r="AG87" s="280">
        <v>0</v>
      </c>
      <c r="AH87" s="1">
        <f t="shared" si="54"/>
        <v>0</v>
      </c>
      <c r="AI87" s="1">
        <v>1.3507</v>
      </c>
      <c r="AJ87" s="2">
        <v>0.85329999999999995</v>
      </c>
      <c r="AK87" s="281">
        <f t="shared" si="55"/>
        <v>0</v>
      </c>
      <c r="AL87" s="3">
        <f t="shared" si="56"/>
        <v>1.5829</v>
      </c>
      <c r="AM87" s="307">
        <v>1.6301000000000001</v>
      </c>
      <c r="AN87" s="283">
        <v>0.85329999999999995</v>
      </c>
      <c r="AO87" s="283" t="s">
        <v>1652</v>
      </c>
      <c r="AP87" s="284">
        <v>1.5829</v>
      </c>
      <c r="AQ87" s="28">
        <v>1.6301000000000001</v>
      </c>
      <c r="AR87" s="267">
        <f t="shared" si="57"/>
        <v>0</v>
      </c>
      <c r="AS87" s="267">
        <f t="shared" si="58"/>
        <v>0</v>
      </c>
      <c r="AT87" s="4">
        <v>0.85329999999999995</v>
      </c>
      <c r="AU87" s="4">
        <f t="shared" si="59"/>
        <v>0</v>
      </c>
      <c r="AV87" s="5">
        <v>1.5829</v>
      </c>
      <c r="AW87" s="404">
        <f t="shared" si="60"/>
        <v>0</v>
      </c>
      <c r="AX87" s="405">
        <v>1</v>
      </c>
      <c r="AY87" s="1">
        <f t="shared" si="61"/>
        <v>1.3507</v>
      </c>
      <c r="AZ87" s="28">
        <f t="shared" si="62"/>
        <v>1.5829</v>
      </c>
      <c r="BA87" s="5">
        <f t="shared" si="62"/>
        <v>1.6301000000000001</v>
      </c>
      <c r="BB87" s="277">
        <f t="shared" si="63"/>
        <v>0</v>
      </c>
      <c r="BC87" s="492">
        <f t="shared" si="64"/>
        <v>0</v>
      </c>
      <c r="BD87" s="492">
        <f t="shared" si="65"/>
        <v>0</v>
      </c>
      <c r="BE87" s="286">
        <f t="shared" si="66"/>
        <v>2.3800000000000002E-2</v>
      </c>
      <c r="BF87" s="286">
        <v>2.3800000000000002E-2</v>
      </c>
      <c r="BG87" s="308">
        <f t="shared" si="38"/>
        <v>0</v>
      </c>
      <c r="BH87" s="287">
        <f t="shared" si="67"/>
        <v>0</v>
      </c>
      <c r="BI87" s="287">
        <f t="shared" si="39"/>
        <v>1</v>
      </c>
      <c r="BJ87" s="453"/>
    </row>
    <row r="88" spans="1:62" x14ac:dyDescent="0.2">
      <c r="A88" s="297" t="s">
        <v>262</v>
      </c>
      <c r="B88" s="298" t="s">
        <v>263</v>
      </c>
      <c r="C88" s="299" t="s">
        <v>262</v>
      </c>
      <c r="D88" s="300" t="s">
        <v>263</v>
      </c>
      <c r="E88" s="301" t="s">
        <v>264</v>
      </c>
      <c r="F88" s="302" t="s">
        <v>224</v>
      </c>
      <c r="G88" s="519">
        <v>6</v>
      </c>
      <c r="H88" s="233"/>
      <c r="I88" s="304">
        <v>0</v>
      </c>
      <c r="J88" s="304">
        <v>0</v>
      </c>
      <c r="K88" s="304">
        <v>0</v>
      </c>
      <c r="L88" s="304">
        <v>0</v>
      </c>
      <c r="M88" s="304">
        <f t="shared" si="40"/>
        <v>0</v>
      </c>
      <c r="N88" s="304">
        <f t="shared" si="41"/>
        <v>0</v>
      </c>
      <c r="O88" s="496">
        <f t="shared" si="42"/>
        <v>0</v>
      </c>
      <c r="P88" s="496">
        <f t="shared" si="43"/>
        <v>0</v>
      </c>
      <c r="Q88" s="497">
        <v>0</v>
      </c>
      <c r="R88" s="497">
        <v>0</v>
      </c>
      <c r="S88" s="266">
        <f t="shared" si="44"/>
        <v>0</v>
      </c>
      <c r="T88" s="265">
        <v>0</v>
      </c>
      <c r="U88" s="305">
        <f t="shared" si="45"/>
        <v>0</v>
      </c>
      <c r="V88" s="306">
        <f t="shared" si="46"/>
        <v>0</v>
      </c>
      <c r="W88" s="498">
        <v>0</v>
      </c>
      <c r="X88" s="499">
        <f t="shared" si="47"/>
        <v>0</v>
      </c>
      <c r="Y88" s="500">
        <f t="shared" si="48"/>
        <v>0</v>
      </c>
      <c r="Z88" s="501">
        <v>0</v>
      </c>
      <c r="AA88" s="502">
        <f t="shared" si="49"/>
        <v>0</v>
      </c>
      <c r="AB88" s="503">
        <f t="shared" si="50"/>
        <v>0</v>
      </c>
      <c r="AC88" s="504">
        <f t="shared" si="51"/>
        <v>0</v>
      </c>
      <c r="AD88" s="277">
        <f t="shared" si="52"/>
        <v>0</v>
      </c>
      <c r="AE88" s="505">
        <f t="shared" si="53"/>
        <v>0</v>
      </c>
      <c r="AF88" s="279">
        <v>0</v>
      </c>
      <c r="AG88" s="280">
        <v>0</v>
      </c>
      <c r="AH88" s="1">
        <f t="shared" si="54"/>
        <v>0</v>
      </c>
      <c r="AI88" s="1">
        <v>1.3507</v>
      </c>
      <c r="AJ88" s="2">
        <v>1.2268999999999999</v>
      </c>
      <c r="AK88" s="281">
        <f t="shared" si="55"/>
        <v>0</v>
      </c>
      <c r="AL88" s="3">
        <f t="shared" si="56"/>
        <v>1.1009</v>
      </c>
      <c r="AM88" s="307">
        <v>1.1337999999999999</v>
      </c>
      <c r="AN88" s="283">
        <v>1.2269000000000001</v>
      </c>
      <c r="AO88" s="283" t="s">
        <v>1653</v>
      </c>
      <c r="AP88" s="284">
        <v>1.1009</v>
      </c>
      <c r="AQ88" s="28">
        <v>1.1337999999999999</v>
      </c>
      <c r="AR88" s="267">
        <f t="shared" si="57"/>
        <v>0</v>
      </c>
      <c r="AS88" s="267">
        <f t="shared" si="58"/>
        <v>0</v>
      </c>
      <c r="AT88" s="4">
        <v>1.2268999999999999</v>
      </c>
      <c r="AU88" s="4">
        <f t="shared" si="59"/>
        <v>0</v>
      </c>
      <c r="AV88" s="5">
        <v>1.1009</v>
      </c>
      <c r="AW88" s="404">
        <f t="shared" si="60"/>
        <v>0</v>
      </c>
      <c r="AX88" s="405">
        <v>1</v>
      </c>
      <c r="AY88" s="1">
        <f t="shared" si="61"/>
        <v>1.3507</v>
      </c>
      <c r="AZ88" s="28">
        <f t="shared" si="62"/>
        <v>1.1009</v>
      </c>
      <c r="BA88" s="5">
        <f t="shared" si="62"/>
        <v>1.1337999999999999</v>
      </c>
      <c r="BB88" s="277">
        <f t="shared" si="63"/>
        <v>0</v>
      </c>
      <c r="BC88" s="492">
        <f t="shared" si="64"/>
        <v>0</v>
      </c>
      <c r="BD88" s="492">
        <f t="shared" si="65"/>
        <v>0</v>
      </c>
      <c r="BE88" s="286">
        <f t="shared" si="66"/>
        <v>2.3800000000000002E-2</v>
      </c>
      <c r="BF88" s="286">
        <v>2.3800000000000002E-2</v>
      </c>
      <c r="BG88" s="308">
        <f t="shared" si="38"/>
        <v>0</v>
      </c>
      <c r="BH88" s="287">
        <f t="shared" si="67"/>
        <v>0</v>
      </c>
      <c r="BI88" s="287">
        <f t="shared" si="39"/>
        <v>1</v>
      </c>
      <c r="BJ88" s="453"/>
    </row>
    <row r="89" spans="1:62" x14ac:dyDescent="0.2">
      <c r="A89" s="297" t="s">
        <v>265</v>
      </c>
      <c r="B89" s="298" t="s">
        <v>266</v>
      </c>
      <c r="C89" s="299" t="s">
        <v>265</v>
      </c>
      <c r="D89" s="300" t="s">
        <v>266</v>
      </c>
      <c r="E89" s="301" t="s">
        <v>267</v>
      </c>
      <c r="F89" s="302" t="s">
        <v>201</v>
      </c>
      <c r="G89" s="519">
        <v>6</v>
      </c>
      <c r="H89" s="233"/>
      <c r="I89" s="304">
        <v>0</v>
      </c>
      <c r="J89" s="304">
        <v>0</v>
      </c>
      <c r="K89" s="304">
        <v>0</v>
      </c>
      <c r="L89" s="304">
        <v>0</v>
      </c>
      <c r="M89" s="304">
        <f t="shared" si="40"/>
        <v>0</v>
      </c>
      <c r="N89" s="304">
        <f t="shared" si="41"/>
        <v>0</v>
      </c>
      <c r="O89" s="496">
        <f t="shared" si="42"/>
        <v>0</v>
      </c>
      <c r="P89" s="496">
        <f t="shared" si="43"/>
        <v>0</v>
      </c>
      <c r="Q89" s="497">
        <v>0</v>
      </c>
      <c r="R89" s="497">
        <v>0</v>
      </c>
      <c r="S89" s="266">
        <f t="shared" si="44"/>
        <v>0</v>
      </c>
      <c r="T89" s="265">
        <v>0</v>
      </c>
      <c r="U89" s="305">
        <f t="shared" si="45"/>
        <v>0</v>
      </c>
      <c r="V89" s="306">
        <f t="shared" si="46"/>
        <v>0</v>
      </c>
      <c r="W89" s="498">
        <v>0</v>
      </c>
      <c r="X89" s="499">
        <f t="shared" si="47"/>
        <v>0</v>
      </c>
      <c r="Y89" s="500">
        <f t="shared" si="48"/>
        <v>0</v>
      </c>
      <c r="Z89" s="501">
        <v>0</v>
      </c>
      <c r="AA89" s="502">
        <f t="shared" si="49"/>
        <v>0</v>
      </c>
      <c r="AB89" s="503">
        <f t="shared" si="50"/>
        <v>0</v>
      </c>
      <c r="AC89" s="504">
        <f t="shared" si="51"/>
        <v>0</v>
      </c>
      <c r="AD89" s="277">
        <f t="shared" si="52"/>
        <v>0</v>
      </c>
      <c r="AE89" s="505">
        <f t="shared" si="53"/>
        <v>0</v>
      </c>
      <c r="AF89" s="279">
        <v>0</v>
      </c>
      <c r="AG89" s="280">
        <v>0</v>
      </c>
      <c r="AH89" s="1">
        <f t="shared" si="54"/>
        <v>0</v>
      </c>
      <c r="AI89" s="1">
        <v>1.3507</v>
      </c>
      <c r="AJ89" s="2">
        <v>0.86069999999999991</v>
      </c>
      <c r="AK89" s="281">
        <f t="shared" si="55"/>
        <v>0</v>
      </c>
      <c r="AL89" s="3">
        <f t="shared" si="56"/>
        <v>1.5692999999999999</v>
      </c>
      <c r="AM89" s="307">
        <v>1.6161000000000001</v>
      </c>
      <c r="AN89" s="283">
        <v>0.86070000000000002</v>
      </c>
      <c r="AO89" s="283" t="s">
        <v>1652</v>
      </c>
      <c r="AP89" s="284">
        <v>1.5692999999999999</v>
      </c>
      <c r="AQ89" s="28">
        <v>1.6161000000000001</v>
      </c>
      <c r="AR89" s="267">
        <f t="shared" si="57"/>
        <v>0</v>
      </c>
      <c r="AS89" s="267">
        <f t="shared" si="58"/>
        <v>0</v>
      </c>
      <c r="AT89" s="4">
        <v>0.86069999999999991</v>
      </c>
      <c r="AU89" s="4">
        <f t="shared" si="59"/>
        <v>0</v>
      </c>
      <c r="AV89" s="5">
        <v>1.5692999999999999</v>
      </c>
      <c r="AW89" s="404">
        <f t="shared" si="60"/>
        <v>0</v>
      </c>
      <c r="AX89" s="405">
        <v>1</v>
      </c>
      <c r="AY89" s="1">
        <f t="shared" si="61"/>
        <v>1.3507</v>
      </c>
      <c r="AZ89" s="28">
        <f t="shared" si="62"/>
        <v>1.5692999999999999</v>
      </c>
      <c r="BA89" s="5">
        <f t="shared" si="62"/>
        <v>1.6161000000000001</v>
      </c>
      <c r="BB89" s="277">
        <f t="shared" si="63"/>
        <v>0</v>
      </c>
      <c r="BC89" s="492">
        <f t="shared" si="64"/>
        <v>0</v>
      </c>
      <c r="BD89" s="492">
        <f t="shared" si="65"/>
        <v>0</v>
      </c>
      <c r="BE89" s="286">
        <f t="shared" si="66"/>
        <v>2.3800000000000002E-2</v>
      </c>
      <c r="BF89" s="286">
        <v>2.3800000000000002E-2</v>
      </c>
      <c r="BG89" s="308">
        <f t="shared" si="38"/>
        <v>0</v>
      </c>
      <c r="BH89" s="287">
        <f t="shared" si="67"/>
        <v>0</v>
      </c>
      <c r="BI89" s="287">
        <f t="shared" si="39"/>
        <v>1</v>
      </c>
      <c r="BJ89" s="453"/>
    </row>
    <row r="90" spans="1:62" x14ac:dyDescent="0.2">
      <c r="A90" s="297" t="s">
        <v>268</v>
      </c>
      <c r="B90" s="298" t="s">
        <v>269</v>
      </c>
      <c r="C90" s="299" t="s">
        <v>268</v>
      </c>
      <c r="D90" s="300" t="s">
        <v>269</v>
      </c>
      <c r="E90" s="301" t="s">
        <v>270</v>
      </c>
      <c r="F90" s="302" t="s">
        <v>201</v>
      </c>
      <c r="G90" s="519">
        <v>6</v>
      </c>
      <c r="H90" s="233"/>
      <c r="I90" s="304">
        <v>0</v>
      </c>
      <c r="J90" s="304">
        <v>0</v>
      </c>
      <c r="K90" s="304">
        <v>0</v>
      </c>
      <c r="L90" s="304">
        <v>0</v>
      </c>
      <c r="M90" s="304">
        <f t="shared" si="40"/>
        <v>0</v>
      </c>
      <c r="N90" s="304">
        <f t="shared" si="41"/>
        <v>0</v>
      </c>
      <c r="O90" s="496">
        <f t="shared" si="42"/>
        <v>0</v>
      </c>
      <c r="P90" s="496">
        <f t="shared" si="43"/>
        <v>0</v>
      </c>
      <c r="Q90" s="497">
        <v>0</v>
      </c>
      <c r="R90" s="497">
        <v>0</v>
      </c>
      <c r="S90" s="266">
        <f t="shared" si="44"/>
        <v>0</v>
      </c>
      <c r="T90" s="265">
        <v>0</v>
      </c>
      <c r="U90" s="305">
        <f t="shared" si="45"/>
        <v>0</v>
      </c>
      <c r="V90" s="306">
        <f t="shared" si="46"/>
        <v>0</v>
      </c>
      <c r="W90" s="498">
        <v>0</v>
      </c>
      <c r="X90" s="499">
        <f t="shared" si="47"/>
        <v>0</v>
      </c>
      <c r="Y90" s="500">
        <f t="shared" si="48"/>
        <v>0</v>
      </c>
      <c r="Z90" s="501">
        <v>0</v>
      </c>
      <c r="AA90" s="502">
        <f t="shared" si="49"/>
        <v>0</v>
      </c>
      <c r="AB90" s="503">
        <f t="shared" si="50"/>
        <v>0</v>
      </c>
      <c r="AC90" s="504">
        <f t="shared" si="51"/>
        <v>0</v>
      </c>
      <c r="AD90" s="277">
        <f t="shared" si="52"/>
        <v>0</v>
      </c>
      <c r="AE90" s="505">
        <f t="shared" si="53"/>
        <v>0</v>
      </c>
      <c r="AF90" s="279">
        <v>0</v>
      </c>
      <c r="AG90" s="280">
        <v>0</v>
      </c>
      <c r="AH90" s="1">
        <f t="shared" si="54"/>
        <v>0</v>
      </c>
      <c r="AI90" s="1">
        <v>1.3265</v>
      </c>
      <c r="AJ90" s="2">
        <v>0.80989999999999995</v>
      </c>
      <c r="AK90" s="281">
        <f t="shared" si="55"/>
        <v>0</v>
      </c>
      <c r="AL90" s="3">
        <f t="shared" si="56"/>
        <v>1.6378999999999999</v>
      </c>
      <c r="AM90" s="307">
        <v>1.7175</v>
      </c>
      <c r="AN90" s="283">
        <v>0.80989999999999995</v>
      </c>
      <c r="AO90" s="283" t="s">
        <v>1652</v>
      </c>
      <c r="AP90" s="284">
        <v>1.6378999999999999</v>
      </c>
      <c r="AQ90" s="28">
        <v>1.7175</v>
      </c>
      <c r="AR90" s="267">
        <f t="shared" si="57"/>
        <v>0</v>
      </c>
      <c r="AS90" s="267">
        <f t="shared" si="58"/>
        <v>0</v>
      </c>
      <c r="AT90" s="4">
        <v>0.80989999999999995</v>
      </c>
      <c r="AU90" s="4">
        <f t="shared" si="59"/>
        <v>0</v>
      </c>
      <c r="AV90" s="5">
        <v>1.6378999999999999</v>
      </c>
      <c r="AW90" s="404">
        <f t="shared" si="60"/>
        <v>0</v>
      </c>
      <c r="AX90" s="405">
        <v>1</v>
      </c>
      <c r="AY90" s="1">
        <f t="shared" si="61"/>
        <v>1.3265</v>
      </c>
      <c r="AZ90" s="28">
        <f t="shared" si="62"/>
        <v>1.6378999999999999</v>
      </c>
      <c r="BA90" s="5">
        <f t="shared" si="62"/>
        <v>1.7175</v>
      </c>
      <c r="BB90" s="277">
        <f t="shared" si="63"/>
        <v>0</v>
      </c>
      <c r="BC90" s="492">
        <f t="shared" si="64"/>
        <v>0</v>
      </c>
      <c r="BD90" s="492">
        <f t="shared" si="65"/>
        <v>0</v>
      </c>
      <c r="BE90" s="286">
        <f t="shared" si="66"/>
        <v>2.3400000000000001E-2</v>
      </c>
      <c r="BF90" s="286">
        <v>2.3400000000000001E-2</v>
      </c>
      <c r="BG90" s="308">
        <f t="shared" si="38"/>
        <v>0</v>
      </c>
      <c r="BH90" s="287">
        <f t="shared" si="67"/>
        <v>0</v>
      </c>
      <c r="BI90" s="287">
        <f t="shared" si="39"/>
        <v>1</v>
      </c>
      <c r="BJ90" s="453"/>
    </row>
    <row r="91" spans="1:62" x14ac:dyDescent="0.2">
      <c r="A91" s="297" t="s">
        <v>271</v>
      </c>
      <c r="B91" s="298" t="s">
        <v>272</v>
      </c>
      <c r="C91" s="299" t="s">
        <v>271</v>
      </c>
      <c r="D91" s="300" t="s">
        <v>272</v>
      </c>
      <c r="E91" s="301" t="s">
        <v>273</v>
      </c>
      <c r="F91" s="302" t="s">
        <v>224</v>
      </c>
      <c r="G91" s="519">
        <v>6</v>
      </c>
      <c r="H91" s="233"/>
      <c r="I91" s="304">
        <v>0</v>
      </c>
      <c r="J91" s="304">
        <v>0</v>
      </c>
      <c r="K91" s="304">
        <v>0</v>
      </c>
      <c r="L91" s="304">
        <v>0</v>
      </c>
      <c r="M91" s="304">
        <f t="shared" si="40"/>
        <v>0</v>
      </c>
      <c r="N91" s="304">
        <f t="shared" si="41"/>
        <v>0</v>
      </c>
      <c r="O91" s="496">
        <f t="shared" si="42"/>
        <v>0</v>
      </c>
      <c r="P91" s="496">
        <f t="shared" si="43"/>
        <v>0</v>
      </c>
      <c r="Q91" s="497">
        <v>0</v>
      </c>
      <c r="R91" s="497">
        <v>0</v>
      </c>
      <c r="S91" s="266">
        <f t="shared" si="44"/>
        <v>0</v>
      </c>
      <c r="T91" s="265">
        <v>0</v>
      </c>
      <c r="U91" s="305">
        <f t="shared" si="45"/>
        <v>0</v>
      </c>
      <c r="V91" s="306">
        <f t="shared" si="46"/>
        <v>0</v>
      </c>
      <c r="W91" s="498">
        <v>0</v>
      </c>
      <c r="X91" s="499">
        <f t="shared" si="47"/>
        <v>0</v>
      </c>
      <c r="Y91" s="500">
        <f t="shared" si="48"/>
        <v>0</v>
      </c>
      <c r="Z91" s="501">
        <v>0</v>
      </c>
      <c r="AA91" s="502">
        <f t="shared" si="49"/>
        <v>0</v>
      </c>
      <c r="AB91" s="503">
        <f t="shared" si="50"/>
        <v>0</v>
      </c>
      <c r="AC91" s="504">
        <f t="shared" si="51"/>
        <v>0</v>
      </c>
      <c r="AD91" s="277">
        <f t="shared" si="52"/>
        <v>0</v>
      </c>
      <c r="AE91" s="505">
        <f t="shared" si="53"/>
        <v>0</v>
      </c>
      <c r="AF91" s="279">
        <v>0</v>
      </c>
      <c r="AG91" s="280">
        <v>0</v>
      </c>
      <c r="AH91" s="1">
        <f t="shared" si="54"/>
        <v>0</v>
      </c>
      <c r="AI91" s="1">
        <v>1.3507</v>
      </c>
      <c r="AJ91" s="2">
        <v>0.78239999999999998</v>
      </c>
      <c r="AK91" s="281">
        <f t="shared" si="55"/>
        <v>0</v>
      </c>
      <c r="AL91" s="3">
        <f t="shared" si="56"/>
        <v>1.7263999999999999</v>
      </c>
      <c r="AM91" s="307">
        <v>1.7779</v>
      </c>
      <c r="AN91" s="283">
        <v>0.78239999999999998</v>
      </c>
      <c r="AO91" s="283" t="s">
        <v>1652</v>
      </c>
      <c r="AP91" s="284">
        <v>1.7263999999999999</v>
      </c>
      <c r="AQ91" s="28">
        <v>1.7779</v>
      </c>
      <c r="AR91" s="267">
        <f t="shared" si="57"/>
        <v>0</v>
      </c>
      <c r="AS91" s="267">
        <f t="shared" si="58"/>
        <v>0</v>
      </c>
      <c r="AT91" s="4">
        <v>0.78239999999999998</v>
      </c>
      <c r="AU91" s="4">
        <f t="shared" si="59"/>
        <v>0</v>
      </c>
      <c r="AV91" s="5">
        <v>1.7263999999999999</v>
      </c>
      <c r="AW91" s="404">
        <f t="shared" si="60"/>
        <v>0</v>
      </c>
      <c r="AX91" s="405">
        <v>1</v>
      </c>
      <c r="AY91" s="1">
        <f t="shared" si="61"/>
        <v>1.3507</v>
      </c>
      <c r="AZ91" s="28">
        <f t="shared" si="62"/>
        <v>1.7263999999999999</v>
      </c>
      <c r="BA91" s="5">
        <f t="shared" si="62"/>
        <v>1.7779</v>
      </c>
      <c r="BB91" s="277">
        <f t="shared" si="63"/>
        <v>0</v>
      </c>
      <c r="BC91" s="492">
        <f t="shared" si="64"/>
        <v>0</v>
      </c>
      <c r="BD91" s="492">
        <f t="shared" si="65"/>
        <v>0</v>
      </c>
      <c r="BE91" s="286">
        <f t="shared" si="66"/>
        <v>2.3800000000000002E-2</v>
      </c>
      <c r="BF91" s="286">
        <v>2.3800000000000002E-2</v>
      </c>
      <c r="BG91" s="308">
        <f t="shared" si="38"/>
        <v>0</v>
      </c>
      <c r="BH91" s="287">
        <f t="shared" si="67"/>
        <v>0</v>
      </c>
      <c r="BI91" s="287">
        <f t="shared" si="39"/>
        <v>1</v>
      </c>
      <c r="BJ91" s="453"/>
    </row>
    <row r="92" spans="1:62" x14ac:dyDescent="0.2">
      <c r="A92" s="297" t="s">
        <v>274</v>
      </c>
      <c r="B92" s="298" t="s">
        <v>275</v>
      </c>
      <c r="C92" s="299" t="s">
        <v>274</v>
      </c>
      <c r="D92" s="300" t="s">
        <v>275</v>
      </c>
      <c r="E92" s="301" t="s">
        <v>276</v>
      </c>
      <c r="F92" s="302" t="s">
        <v>224</v>
      </c>
      <c r="G92" s="519">
        <v>6</v>
      </c>
      <c r="H92" s="233"/>
      <c r="I92" s="304">
        <v>0</v>
      </c>
      <c r="J92" s="304">
        <v>0</v>
      </c>
      <c r="K92" s="304">
        <v>0</v>
      </c>
      <c r="L92" s="304">
        <v>0</v>
      </c>
      <c r="M92" s="304">
        <f t="shared" si="40"/>
        <v>0</v>
      </c>
      <c r="N92" s="304">
        <f t="shared" si="41"/>
        <v>0</v>
      </c>
      <c r="O92" s="496">
        <f t="shared" si="42"/>
        <v>0</v>
      </c>
      <c r="P92" s="496">
        <f t="shared" si="43"/>
        <v>0</v>
      </c>
      <c r="Q92" s="497">
        <v>0</v>
      </c>
      <c r="R92" s="497">
        <v>0</v>
      </c>
      <c r="S92" s="266">
        <f t="shared" si="44"/>
        <v>0</v>
      </c>
      <c r="T92" s="265">
        <v>0</v>
      </c>
      <c r="U92" s="305">
        <f t="shared" si="45"/>
        <v>0</v>
      </c>
      <c r="V92" s="306">
        <f t="shared" si="46"/>
        <v>0</v>
      </c>
      <c r="W92" s="498">
        <v>0</v>
      </c>
      <c r="X92" s="499">
        <f t="shared" si="47"/>
        <v>0</v>
      </c>
      <c r="Y92" s="500">
        <f t="shared" si="48"/>
        <v>0</v>
      </c>
      <c r="Z92" s="501">
        <v>0</v>
      </c>
      <c r="AA92" s="502">
        <f t="shared" si="49"/>
        <v>0</v>
      </c>
      <c r="AB92" s="503">
        <f t="shared" si="50"/>
        <v>0</v>
      </c>
      <c r="AC92" s="504">
        <f t="shared" si="51"/>
        <v>0</v>
      </c>
      <c r="AD92" s="277">
        <f t="shared" si="52"/>
        <v>0</v>
      </c>
      <c r="AE92" s="505">
        <f t="shared" si="53"/>
        <v>0</v>
      </c>
      <c r="AF92" s="279">
        <v>0</v>
      </c>
      <c r="AG92" s="280">
        <v>0</v>
      </c>
      <c r="AH92" s="1">
        <f t="shared" si="54"/>
        <v>0</v>
      </c>
      <c r="AI92" s="1">
        <v>1.3265</v>
      </c>
      <c r="AJ92" s="2">
        <v>0.88870000000000005</v>
      </c>
      <c r="AK92" s="281">
        <f t="shared" si="55"/>
        <v>0</v>
      </c>
      <c r="AL92" s="3">
        <f t="shared" si="56"/>
        <v>1.4925999999999999</v>
      </c>
      <c r="AM92" s="307">
        <v>1.5651999999999999</v>
      </c>
      <c r="AN92" s="283">
        <v>0.88870000000000005</v>
      </c>
      <c r="AO92" s="283" t="s">
        <v>1652</v>
      </c>
      <c r="AP92" s="284">
        <v>1.4925999999999999</v>
      </c>
      <c r="AQ92" s="28">
        <v>1.5651999999999999</v>
      </c>
      <c r="AR92" s="267">
        <f t="shared" si="57"/>
        <v>0</v>
      </c>
      <c r="AS92" s="267">
        <f t="shared" si="58"/>
        <v>0</v>
      </c>
      <c r="AT92" s="4">
        <v>0.88870000000000005</v>
      </c>
      <c r="AU92" s="4">
        <f t="shared" si="59"/>
        <v>0</v>
      </c>
      <c r="AV92" s="5">
        <v>1.4925999999999999</v>
      </c>
      <c r="AW92" s="404">
        <f t="shared" si="60"/>
        <v>0</v>
      </c>
      <c r="AX92" s="405">
        <v>1</v>
      </c>
      <c r="AY92" s="1">
        <f t="shared" si="61"/>
        <v>1.3265</v>
      </c>
      <c r="AZ92" s="28">
        <f t="shared" si="62"/>
        <v>1.4925999999999999</v>
      </c>
      <c r="BA92" s="5">
        <f t="shared" si="62"/>
        <v>1.5651999999999999</v>
      </c>
      <c r="BB92" s="277">
        <f t="shared" si="63"/>
        <v>0</v>
      </c>
      <c r="BC92" s="492">
        <f t="shared" si="64"/>
        <v>0</v>
      </c>
      <c r="BD92" s="492">
        <f t="shared" si="65"/>
        <v>0</v>
      </c>
      <c r="BE92" s="286">
        <f t="shared" si="66"/>
        <v>2.3400000000000001E-2</v>
      </c>
      <c r="BF92" s="286">
        <v>2.3400000000000001E-2</v>
      </c>
      <c r="BG92" s="308">
        <f t="shared" si="38"/>
        <v>0</v>
      </c>
      <c r="BH92" s="287">
        <f t="shared" si="67"/>
        <v>0</v>
      </c>
      <c r="BI92" s="287">
        <f t="shared" si="39"/>
        <v>1</v>
      </c>
      <c r="BJ92" s="453"/>
    </row>
    <row r="93" spans="1:62" x14ac:dyDescent="0.2">
      <c r="A93" s="297" t="s">
        <v>277</v>
      </c>
      <c r="B93" s="298" t="s">
        <v>278</v>
      </c>
      <c r="C93" s="299" t="s">
        <v>277</v>
      </c>
      <c r="D93" s="300" t="s">
        <v>278</v>
      </c>
      <c r="E93" s="301" t="s">
        <v>279</v>
      </c>
      <c r="F93" s="302" t="s">
        <v>224</v>
      </c>
      <c r="G93" s="519">
        <v>6</v>
      </c>
      <c r="H93" s="233"/>
      <c r="I93" s="304">
        <v>0</v>
      </c>
      <c r="J93" s="304">
        <v>0</v>
      </c>
      <c r="K93" s="304">
        <v>0</v>
      </c>
      <c r="L93" s="304">
        <v>0</v>
      </c>
      <c r="M93" s="304">
        <f t="shared" si="40"/>
        <v>0</v>
      </c>
      <c r="N93" s="304">
        <f t="shared" si="41"/>
        <v>0</v>
      </c>
      <c r="O93" s="496">
        <f t="shared" si="42"/>
        <v>0</v>
      </c>
      <c r="P93" s="496">
        <f t="shared" si="43"/>
        <v>0</v>
      </c>
      <c r="Q93" s="497">
        <v>0</v>
      </c>
      <c r="R93" s="497">
        <v>0</v>
      </c>
      <c r="S93" s="266">
        <f t="shared" si="44"/>
        <v>0</v>
      </c>
      <c r="T93" s="265">
        <v>0</v>
      </c>
      <c r="U93" s="305">
        <f t="shared" si="45"/>
        <v>0</v>
      </c>
      <c r="V93" s="306">
        <f t="shared" si="46"/>
        <v>0</v>
      </c>
      <c r="W93" s="498">
        <v>0</v>
      </c>
      <c r="X93" s="499">
        <f t="shared" si="47"/>
        <v>0</v>
      </c>
      <c r="Y93" s="500">
        <f t="shared" si="48"/>
        <v>0</v>
      </c>
      <c r="Z93" s="501">
        <v>0</v>
      </c>
      <c r="AA93" s="502">
        <f t="shared" si="49"/>
        <v>0</v>
      </c>
      <c r="AB93" s="503">
        <f t="shared" si="50"/>
        <v>0</v>
      </c>
      <c r="AC93" s="504">
        <f t="shared" si="51"/>
        <v>0</v>
      </c>
      <c r="AD93" s="277">
        <f t="shared" si="52"/>
        <v>0</v>
      </c>
      <c r="AE93" s="505">
        <f t="shared" si="53"/>
        <v>0</v>
      </c>
      <c r="AF93" s="279">
        <v>0</v>
      </c>
      <c r="AG93" s="280">
        <v>0</v>
      </c>
      <c r="AH93" s="1">
        <f t="shared" si="54"/>
        <v>0</v>
      </c>
      <c r="AI93" s="1">
        <v>1.3507</v>
      </c>
      <c r="AJ93" s="2">
        <v>0.81889999999999996</v>
      </c>
      <c r="AK93" s="281">
        <f t="shared" si="55"/>
        <v>0</v>
      </c>
      <c r="AL93" s="3">
        <f t="shared" si="56"/>
        <v>1.6494</v>
      </c>
      <c r="AM93" s="307">
        <v>1.6986000000000001</v>
      </c>
      <c r="AN93" s="283">
        <v>0.81889999999999996</v>
      </c>
      <c r="AO93" s="283" t="s">
        <v>1652</v>
      </c>
      <c r="AP93" s="284">
        <v>1.6494</v>
      </c>
      <c r="AQ93" s="28">
        <v>1.6986000000000001</v>
      </c>
      <c r="AR93" s="267">
        <f t="shared" si="57"/>
        <v>0</v>
      </c>
      <c r="AS93" s="267">
        <f t="shared" si="58"/>
        <v>0</v>
      </c>
      <c r="AT93" s="4">
        <v>0.81889999999999996</v>
      </c>
      <c r="AU93" s="4">
        <f t="shared" si="59"/>
        <v>0</v>
      </c>
      <c r="AV93" s="5">
        <v>1.6494</v>
      </c>
      <c r="AW93" s="404">
        <f t="shared" si="60"/>
        <v>0</v>
      </c>
      <c r="AX93" s="405">
        <v>1</v>
      </c>
      <c r="AY93" s="1">
        <f t="shared" si="61"/>
        <v>1.3507</v>
      </c>
      <c r="AZ93" s="28">
        <f t="shared" si="62"/>
        <v>1.6494</v>
      </c>
      <c r="BA93" s="5">
        <f t="shared" si="62"/>
        <v>1.6986000000000001</v>
      </c>
      <c r="BB93" s="277">
        <f t="shared" si="63"/>
        <v>0</v>
      </c>
      <c r="BC93" s="492">
        <f t="shared" si="64"/>
        <v>0</v>
      </c>
      <c r="BD93" s="492">
        <f t="shared" si="65"/>
        <v>0</v>
      </c>
      <c r="BE93" s="286">
        <f t="shared" si="66"/>
        <v>2.3800000000000002E-2</v>
      </c>
      <c r="BF93" s="286">
        <v>2.3800000000000002E-2</v>
      </c>
      <c r="BG93" s="308">
        <f t="shared" si="38"/>
        <v>0</v>
      </c>
      <c r="BH93" s="287">
        <f t="shared" si="67"/>
        <v>0</v>
      </c>
      <c r="BI93" s="287">
        <f t="shared" si="39"/>
        <v>1</v>
      </c>
      <c r="BJ93" s="453"/>
    </row>
    <row r="94" spans="1:62" x14ac:dyDescent="0.2">
      <c r="A94" s="297" t="s">
        <v>280</v>
      </c>
      <c r="B94" s="298" t="s">
        <v>281</v>
      </c>
      <c r="C94" s="299" t="s">
        <v>280</v>
      </c>
      <c r="D94" s="300" t="s">
        <v>281</v>
      </c>
      <c r="E94" s="301" t="s">
        <v>282</v>
      </c>
      <c r="F94" s="302" t="s">
        <v>283</v>
      </c>
      <c r="G94" s="542">
        <v>6</v>
      </c>
      <c r="H94" s="233"/>
      <c r="I94" s="304">
        <v>0</v>
      </c>
      <c r="J94" s="304">
        <v>0</v>
      </c>
      <c r="K94" s="304">
        <v>0</v>
      </c>
      <c r="L94" s="304">
        <v>0</v>
      </c>
      <c r="M94" s="304">
        <f t="shared" si="40"/>
        <v>0</v>
      </c>
      <c r="N94" s="304">
        <f t="shared" si="41"/>
        <v>0</v>
      </c>
      <c r="O94" s="496">
        <f t="shared" si="42"/>
        <v>0</v>
      </c>
      <c r="P94" s="496">
        <f t="shared" si="43"/>
        <v>0</v>
      </c>
      <c r="Q94" s="497">
        <v>0</v>
      </c>
      <c r="R94" s="497">
        <v>0</v>
      </c>
      <c r="S94" s="266">
        <f t="shared" si="44"/>
        <v>0</v>
      </c>
      <c r="T94" s="265">
        <v>0</v>
      </c>
      <c r="U94" s="305">
        <f t="shared" si="45"/>
        <v>0</v>
      </c>
      <c r="V94" s="306">
        <f t="shared" si="46"/>
        <v>0</v>
      </c>
      <c r="W94" s="498">
        <v>0</v>
      </c>
      <c r="X94" s="499">
        <f t="shared" si="47"/>
        <v>0</v>
      </c>
      <c r="Y94" s="500">
        <f t="shared" si="48"/>
        <v>0</v>
      </c>
      <c r="Z94" s="501">
        <v>0</v>
      </c>
      <c r="AA94" s="502">
        <f t="shared" si="49"/>
        <v>0</v>
      </c>
      <c r="AB94" s="503">
        <f t="shared" si="50"/>
        <v>0</v>
      </c>
      <c r="AC94" s="504">
        <f t="shared" si="51"/>
        <v>0</v>
      </c>
      <c r="AD94" s="277">
        <f t="shared" si="52"/>
        <v>0</v>
      </c>
      <c r="AE94" s="505">
        <f t="shared" si="53"/>
        <v>0</v>
      </c>
      <c r="AF94" s="279">
        <v>0</v>
      </c>
      <c r="AG94" s="280">
        <v>0</v>
      </c>
      <c r="AH94" s="1">
        <f t="shared" si="54"/>
        <v>0</v>
      </c>
      <c r="AI94" s="1">
        <v>1.3507</v>
      </c>
      <c r="AJ94" s="2">
        <v>0.82620000000000005</v>
      </c>
      <c r="AK94" s="281">
        <f t="shared" si="55"/>
        <v>0</v>
      </c>
      <c r="AL94" s="3">
        <f t="shared" si="56"/>
        <v>1.6348</v>
      </c>
      <c r="AM94" s="307">
        <v>1.6836</v>
      </c>
      <c r="AN94" s="283">
        <v>0.82620000000000005</v>
      </c>
      <c r="AO94" s="283" t="s">
        <v>1652</v>
      </c>
      <c r="AP94" s="284">
        <v>1.6348</v>
      </c>
      <c r="AQ94" s="28">
        <v>1.6836</v>
      </c>
      <c r="AR94" s="267">
        <f t="shared" si="57"/>
        <v>0</v>
      </c>
      <c r="AS94" s="267">
        <f t="shared" si="58"/>
        <v>0</v>
      </c>
      <c r="AT94" s="4">
        <v>0.82620000000000005</v>
      </c>
      <c r="AU94" s="4">
        <f t="shared" si="59"/>
        <v>0</v>
      </c>
      <c r="AV94" s="5">
        <v>1.6348</v>
      </c>
      <c r="AW94" s="404">
        <f t="shared" si="60"/>
        <v>0</v>
      </c>
      <c r="AX94" s="405">
        <v>1</v>
      </c>
      <c r="AY94" s="1">
        <f t="shared" si="61"/>
        <v>1.3507</v>
      </c>
      <c r="AZ94" s="28">
        <f t="shared" si="62"/>
        <v>1.6348</v>
      </c>
      <c r="BA94" s="5">
        <f t="shared" si="62"/>
        <v>1.6836</v>
      </c>
      <c r="BB94" s="277">
        <f t="shared" si="63"/>
        <v>0</v>
      </c>
      <c r="BC94" s="492">
        <f t="shared" si="64"/>
        <v>0</v>
      </c>
      <c r="BD94" s="492">
        <f t="shared" si="65"/>
        <v>0</v>
      </c>
      <c r="BE94" s="286">
        <f t="shared" si="66"/>
        <v>2.3800000000000002E-2</v>
      </c>
      <c r="BF94" s="286">
        <v>2.3800000000000002E-2</v>
      </c>
      <c r="BG94" s="308">
        <f t="shared" si="38"/>
        <v>0</v>
      </c>
      <c r="BH94" s="287">
        <f t="shared" si="67"/>
        <v>0</v>
      </c>
      <c r="BI94" s="287">
        <f t="shared" si="39"/>
        <v>1</v>
      </c>
      <c r="BJ94" s="453"/>
    </row>
    <row r="95" spans="1:62" x14ac:dyDescent="0.2">
      <c r="A95" s="297" t="s">
        <v>284</v>
      </c>
      <c r="B95" s="298" t="s">
        <v>285</v>
      </c>
      <c r="C95" s="299" t="s">
        <v>284</v>
      </c>
      <c r="D95" s="300" t="s">
        <v>285</v>
      </c>
      <c r="E95" s="301" t="s">
        <v>286</v>
      </c>
      <c r="F95" s="302" t="s">
        <v>224</v>
      </c>
      <c r="G95" s="542">
        <v>6</v>
      </c>
      <c r="H95" s="233"/>
      <c r="I95" s="304">
        <v>4543694</v>
      </c>
      <c r="J95" s="304">
        <v>156333</v>
      </c>
      <c r="K95" s="304">
        <v>0</v>
      </c>
      <c r="L95" s="304">
        <v>0</v>
      </c>
      <c r="M95" s="304">
        <f t="shared" si="40"/>
        <v>0</v>
      </c>
      <c r="N95" s="304">
        <f t="shared" si="41"/>
        <v>4543694</v>
      </c>
      <c r="O95" s="496">
        <f t="shared" si="42"/>
        <v>156333</v>
      </c>
      <c r="P95" s="496">
        <f t="shared" si="43"/>
        <v>4387361</v>
      </c>
      <c r="Q95" s="497">
        <v>229.15</v>
      </c>
      <c r="R95" s="497">
        <v>0.61</v>
      </c>
      <c r="S95" s="266">
        <f t="shared" si="44"/>
        <v>6634</v>
      </c>
      <c r="T95" s="265">
        <v>0</v>
      </c>
      <c r="U95" s="305">
        <f t="shared" si="45"/>
        <v>4387361</v>
      </c>
      <c r="V95" s="306">
        <f t="shared" si="46"/>
        <v>19146.240000000002</v>
      </c>
      <c r="W95" s="498">
        <v>5925</v>
      </c>
      <c r="X95" s="499">
        <f t="shared" si="47"/>
        <v>25.86</v>
      </c>
      <c r="Y95" s="500">
        <f t="shared" si="48"/>
        <v>19120.38</v>
      </c>
      <c r="Z95" s="501">
        <v>0</v>
      </c>
      <c r="AA95" s="502">
        <f t="shared" si="49"/>
        <v>0</v>
      </c>
      <c r="AB95" s="503">
        <f t="shared" si="50"/>
        <v>4387361</v>
      </c>
      <c r="AC95" s="504">
        <f t="shared" si="51"/>
        <v>19146.240000000002</v>
      </c>
      <c r="AD95" s="277">
        <f t="shared" si="52"/>
        <v>1.2398</v>
      </c>
      <c r="AE95" s="505">
        <f t="shared" si="53"/>
        <v>1.2398</v>
      </c>
      <c r="AF95" s="279">
        <v>1.2398</v>
      </c>
      <c r="AG95" s="280">
        <v>1</v>
      </c>
      <c r="AH95" s="1">
        <f t="shared" si="54"/>
        <v>1.2398</v>
      </c>
      <c r="AI95" s="1">
        <v>1.2398</v>
      </c>
      <c r="AJ95" s="2">
        <v>0.78099999999999992</v>
      </c>
      <c r="AK95" s="281">
        <f t="shared" si="55"/>
        <v>1.5874999999999999</v>
      </c>
      <c r="AL95" s="3">
        <f t="shared" si="56"/>
        <v>1.5874999999999999</v>
      </c>
      <c r="AM95" s="307">
        <v>1.7809999999999999</v>
      </c>
      <c r="AN95" s="283">
        <v>0.78100000000000003</v>
      </c>
      <c r="AO95" s="283" t="s">
        <v>1652</v>
      </c>
      <c r="AP95" s="284">
        <v>1.5874999999999999</v>
      </c>
      <c r="AQ95" s="28">
        <v>1.7809999999999999</v>
      </c>
      <c r="AR95" s="267">
        <f t="shared" si="57"/>
        <v>0</v>
      </c>
      <c r="AS95" s="267">
        <f t="shared" si="58"/>
        <v>0</v>
      </c>
      <c r="AT95" s="4">
        <v>0.78099999999999992</v>
      </c>
      <c r="AU95" s="4">
        <f t="shared" si="59"/>
        <v>0</v>
      </c>
      <c r="AV95" s="5">
        <v>1.5874999999999999</v>
      </c>
      <c r="AW95" s="404">
        <f t="shared" si="60"/>
        <v>0</v>
      </c>
      <c r="AX95" s="405">
        <v>0</v>
      </c>
      <c r="AY95" s="1">
        <f t="shared" si="61"/>
        <v>1.2398</v>
      </c>
      <c r="AZ95" s="28">
        <f t="shared" si="62"/>
        <v>1.5874999999999999</v>
      </c>
      <c r="BA95" s="5">
        <f t="shared" si="62"/>
        <v>1.7809999999999999</v>
      </c>
      <c r="BB95" s="277">
        <f t="shared" si="63"/>
        <v>1.0917600000000001</v>
      </c>
      <c r="BC95" s="492">
        <f t="shared" si="64"/>
        <v>2.18E-2</v>
      </c>
      <c r="BD95" s="492">
        <f t="shared" si="65"/>
        <v>2.18E-2</v>
      </c>
      <c r="BE95" s="286">
        <f t="shared" si="66"/>
        <v>2.18E-2</v>
      </c>
      <c r="BF95" s="286">
        <v>2.18E-2</v>
      </c>
      <c r="BG95" s="308">
        <f t="shared" si="38"/>
        <v>1</v>
      </c>
      <c r="BH95" s="287">
        <f t="shared" si="67"/>
        <v>0</v>
      </c>
      <c r="BI95" s="287">
        <f t="shared" si="39"/>
        <v>1</v>
      </c>
      <c r="BJ95" s="453"/>
    </row>
    <row r="96" spans="1:62" x14ac:dyDescent="0.2">
      <c r="A96" s="32" t="s">
        <v>249</v>
      </c>
      <c r="B96" s="309" t="s">
        <v>250</v>
      </c>
      <c r="C96" s="310" t="s">
        <v>1353</v>
      </c>
      <c r="D96" s="311" t="s">
        <v>1354</v>
      </c>
      <c r="E96" s="312" t="s">
        <v>1355</v>
      </c>
      <c r="F96" s="313" t="s">
        <v>201</v>
      </c>
      <c r="G96" s="520">
        <v>6</v>
      </c>
      <c r="H96" s="315"/>
      <c r="I96" s="316">
        <v>0</v>
      </c>
      <c r="J96" s="316">
        <v>0</v>
      </c>
      <c r="K96" s="316">
        <v>0</v>
      </c>
      <c r="L96" s="316">
        <v>0</v>
      </c>
      <c r="M96" s="316">
        <f t="shared" si="40"/>
        <v>0</v>
      </c>
      <c r="N96" s="316">
        <f t="shared" si="41"/>
        <v>0</v>
      </c>
      <c r="O96" s="508">
        <f t="shared" si="42"/>
        <v>0</v>
      </c>
      <c r="P96" s="508">
        <f t="shared" si="43"/>
        <v>0</v>
      </c>
      <c r="Q96" s="509">
        <v>0</v>
      </c>
      <c r="R96" s="509">
        <v>0</v>
      </c>
      <c r="S96" s="318">
        <f t="shared" si="44"/>
        <v>0</v>
      </c>
      <c r="T96" s="317">
        <v>0</v>
      </c>
      <c r="U96" s="319">
        <f t="shared" si="45"/>
        <v>0</v>
      </c>
      <c r="V96" s="320">
        <f t="shared" si="46"/>
        <v>0</v>
      </c>
      <c r="W96" s="498">
        <v>0</v>
      </c>
      <c r="X96" s="499">
        <f t="shared" si="47"/>
        <v>0</v>
      </c>
      <c r="Y96" s="500">
        <f t="shared" si="48"/>
        <v>0</v>
      </c>
      <c r="Z96" s="501">
        <v>0</v>
      </c>
      <c r="AA96" s="502">
        <f t="shared" si="49"/>
        <v>0</v>
      </c>
      <c r="AB96" s="503">
        <f t="shared" si="50"/>
        <v>0</v>
      </c>
      <c r="AC96" s="510">
        <f t="shared" si="51"/>
        <v>0</v>
      </c>
      <c r="AD96" s="321">
        <f t="shared" si="52"/>
        <v>0</v>
      </c>
      <c r="AE96" s="278">
        <f t="shared" si="53"/>
        <v>0</v>
      </c>
      <c r="AF96" s="322">
        <v>0</v>
      </c>
      <c r="AG96" s="323">
        <v>1</v>
      </c>
      <c r="AH96" s="6">
        <f t="shared" si="54"/>
        <v>1.3507</v>
      </c>
      <c r="AI96" s="6">
        <v>0</v>
      </c>
      <c r="AJ96" s="2">
        <v>0</v>
      </c>
      <c r="AK96" s="281">
        <f t="shared" si="55"/>
        <v>1.1059000000000001</v>
      </c>
      <c r="AL96" s="3">
        <f t="shared" si="56"/>
        <v>0</v>
      </c>
      <c r="AM96" s="307">
        <v>0</v>
      </c>
      <c r="AN96" s="283">
        <v>0</v>
      </c>
      <c r="AO96" s="283" t="s">
        <v>1316</v>
      </c>
      <c r="AP96" s="284">
        <v>0</v>
      </c>
      <c r="AQ96" s="28">
        <v>0</v>
      </c>
      <c r="AR96" s="267">
        <f t="shared" si="57"/>
        <v>0</v>
      </c>
      <c r="AS96" s="267">
        <f t="shared" si="58"/>
        <v>0</v>
      </c>
      <c r="AT96" s="4">
        <v>0</v>
      </c>
      <c r="AU96" s="4">
        <f t="shared" si="59"/>
        <v>0</v>
      </c>
      <c r="AV96" s="5">
        <v>0</v>
      </c>
      <c r="AW96" s="404">
        <f t="shared" si="60"/>
        <v>0</v>
      </c>
      <c r="AX96" s="405">
        <v>0</v>
      </c>
      <c r="AY96" s="6">
        <f t="shared" si="61"/>
        <v>0</v>
      </c>
      <c r="AZ96" s="28">
        <f t="shared" si="62"/>
        <v>0</v>
      </c>
      <c r="BA96" s="5">
        <f t="shared" si="62"/>
        <v>0</v>
      </c>
      <c r="BB96" s="321">
        <f t="shared" si="63"/>
        <v>0</v>
      </c>
      <c r="BC96" s="511">
        <f t="shared" si="64"/>
        <v>0</v>
      </c>
      <c r="BD96" s="511">
        <f t="shared" si="65"/>
        <v>2.3800000000000002E-2</v>
      </c>
      <c r="BE96" s="286">
        <f t="shared" si="66"/>
        <v>0</v>
      </c>
      <c r="BF96" s="286">
        <v>0</v>
      </c>
      <c r="BG96" s="308">
        <f t="shared" si="38"/>
        <v>0</v>
      </c>
      <c r="BH96" s="512">
        <f t="shared" si="67"/>
        <v>1</v>
      </c>
      <c r="BI96" s="512">
        <f t="shared" si="39"/>
        <v>0</v>
      </c>
      <c r="BJ96" s="453"/>
    </row>
    <row r="97" spans="1:62" x14ac:dyDescent="0.2">
      <c r="A97" s="32" t="s">
        <v>252</v>
      </c>
      <c r="B97" s="309" t="s">
        <v>253</v>
      </c>
      <c r="C97" s="310" t="s">
        <v>1353</v>
      </c>
      <c r="D97" s="311" t="s">
        <v>1354</v>
      </c>
      <c r="E97" s="312" t="s">
        <v>1356</v>
      </c>
      <c r="F97" s="313" t="s">
        <v>224</v>
      </c>
      <c r="G97" s="507">
        <v>6</v>
      </c>
      <c r="H97" s="315"/>
      <c r="I97" s="316">
        <v>0</v>
      </c>
      <c r="J97" s="316">
        <v>0</v>
      </c>
      <c r="K97" s="316">
        <v>0</v>
      </c>
      <c r="L97" s="316">
        <v>0</v>
      </c>
      <c r="M97" s="316">
        <f t="shared" si="40"/>
        <v>0</v>
      </c>
      <c r="N97" s="316">
        <f t="shared" si="41"/>
        <v>0</v>
      </c>
      <c r="O97" s="508">
        <f t="shared" si="42"/>
        <v>0</v>
      </c>
      <c r="P97" s="508">
        <f t="shared" si="43"/>
        <v>0</v>
      </c>
      <c r="Q97" s="509">
        <v>0</v>
      </c>
      <c r="R97" s="509">
        <v>0</v>
      </c>
      <c r="S97" s="318">
        <f t="shared" si="44"/>
        <v>0</v>
      </c>
      <c r="T97" s="317">
        <v>0</v>
      </c>
      <c r="U97" s="319">
        <f t="shared" si="45"/>
        <v>0</v>
      </c>
      <c r="V97" s="320">
        <f t="shared" si="46"/>
        <v>0</v>
      </c>
      <c r="W97" s="498">
        <v>0</v>
      </c>
      <c r="X97" s="499">
        <f t="shared" si="47"/>
        <v>0</v>
      </c>
      <c r="Y97" s="500">
        <f t="shared" si="48"/>
        <v>0</v>
      </c>
      <c r="Z97" s="501">
        <v>0</v>
      </c>
      <c r="AA97" s="502">
        <f t="shared" si="49"/>
        <v>0</v>
      </c>
      <c r="AB97" s="503">
        <f t="shared" si="50"/>
        <v>0</v>
      </c>
      <c r="AC97" s="510">
        <f t="shared" si="51"/>
        <v>0</v>
      </c>
      <c r="AD97" s="321">
        <f t="shared" si="52"/>
        <v>0</v>
      </c>
      <c r="AE97" s="278">
        <f t="shared" si="53"/>
        <v>0</v>
      </c>
      <c r="AF97" s="322">
        <v>0</v>
      </c>
      <c r="AG97" s="323">
        <v>1</v>
      </c>
      <c r="AH97" s="6">
        <f t="shared" si="54"/>
        <v>1.3507</v>
      </c>
      <c r="AI97" s="6">
        <v>0</v>
      </c>
      <c r="AJ97" s="2">
        <v>0</v>
      </c>
      <c r="AK97" s="281">
        <f t="shared" si="55"/>
        <v>1.6647000000000001</v>
      </c>
      <c r="AL97" s="3">
        <f t="shared" si="56"/>
        <v>0</v>
      </c>
      <c r="AM97" s="307">
        <v>0</v>
      </c>
      <c r="AN97" s="283">
        <v>0</v>
      </c>
      <c r="AO97" s="283" t="s">
        <v>1316</v>
      </c>
      <c r="AP97" s="284">
        <v>0</v>
      </c>
      <c r="AQ97" s="28">
        <v>0</v>
      </c>
      <c r="AR97" s="267">
        <f t="shared" si="57"/>
        <v>0</v>
      </c>
      <c r="AS97" s="267">
        <f t="shared" si="58"/>
        <v>0</v>
      </c>
      <c r="AT97" s="4">
        <v>0</v>
      </c>
      <c r="AU97" s="4">
        <f t="shared" si="59"/>
        <v>0</v>
      </c>
      <c r="AV97" s="5">
        <v>0</v>
      </c>
      <c r="AW97" s="404">
        <f t="shared" si="60"/>
        <v>0</v>
      </c>
      <c r="AX97" s="405">
        <v>0</v>
      </c>
      <c r="AY97" s="6">
        <f t="shared" si="61"/>
        <v>0</v>
      </c>
      <c r="AZ97" s="28">
        <f t="shared" si="62"/>
        <v>0</v>
      </c>
      <c r="BA97" s="5">
        <f t="shared" si="62"/>
        <v>0</v>
      </c>
      <c r="BB97" s="321">
        <f t="shared" si="63"/>
        <v>0</v>
      </c>
      <c r="BC97" s="511">
        <f t="shared" si="64"/>
        <v>0</v>
      </c>
      <c r="BD97" s="511">
        <f t="shared" si="65"/>
        <v>2.3800000000000002E-2</v>
      </c>
      <c r="BE97" s="286">
        <f t="shared" si="66"/>
        <v>0</v>
      </c>
      <c r="BF97" s="286">
        <v>0</v>
      </c>
      <c r="BG97" s="308">
        <f t="shared" si="38"/>
        <v>0</v>
      </c>
      <c r="BH97" s="512">
        <f t="shared" si="67"/>
        <v>1</v>
      </c>
      <c r="BI97" s="512">
        <f t="shared" si="39"/>
        <v>0</v>
      </c>
      <c r="BJ97" s="453"/>
    </row>
    <row r="98" spans="1:62" x14ac:dyDescent="0.2">
      <c r="A98" s="32" t="s">
        <v>255</v>
      </c>
      <c r="B98" s="309" t="s">
        <v>256</v>
      </c>
      <c r="C98" s="310" t="s">
        <v>1353</v>
      </c>
      <c r="D98" s="311" t="s">
        <v>1354</v>
      </c>
      <c r="E98" s="312" t="s">
        <v>1357</v>
      </c>
      <c r="F98" s="313" t="s">
        <v>224</v>
      </c>
      <c r="G98" s="507">
        <v>6</v>
      </c>
      <c r="H98" s="315"/>
      <c r="I98" s="316">
        <v>0</v>
      </c>
      <c r="J98" s="316">
        <v>0</v>
      </c>
      <c r="K98" s="316">
        <v>0</v>
      </c>
      <c r="L98" s="316">
        <v>0</v>
      </c>
      <c r="M98" s="316">
        <f t="shared" si="40"/>
        <v>0</v>
      </c>
      <c r="N98" s="316">
        <f t="shared" si="41"/>
        <v>0</v>
      </c>
      <c r="O98" s="508">
        <f t="shared" si="42"/>
        <v>0</v>
      </c>
      <c r="P98" s="508">
        <f t="shared" si="43"/>
        <v>0</v>
      </c>
      <c r="Q98" s="509">
        <v>0</v>
      </c>
      <c r="R98" s="509">
        <v>0</v>
      </c>
      <c r="S98" s="318">
        <f t="shared" si="44"/>
        <v>0</v>
      </c>
      <c r="T98" s="317">
        <v>0</v>
      </c>
      <c r="U98" s="319">
        <f t="shared" si="45"/>
        <v>0</v>
      </c>
      <c r="V98" s="320">
        <f t="shared" si="46"/>
        <v>0</v>
      </c>
      <c r="W98" s="498">
        <v>0</v>
      </c>
      <c r="X98" s="499">
        <f t="shared" si="47"/>
        <v>0</v>
      </c>
      <c r="Y98" s="500">
        <f t="shared" si="48"/>
        <v>0</v>
      </c>
      <c r="Z98" s="501">
        <v>0</v>
      </c>
      <c r="AA98" s="502">
        <f t="shared" si="49"/>
        <v>0</v>
      </c>
      <c r="AB98" s="503">
        <f t="shared" si="50"/>
        <v>0</v>
      </c>
      <c r="AC98" s="510">
        <f t="shared" si="51"/>
        <v>0</v>
      </c>
      <c r="AD98" s="321">
        <f t="shared" si="52"/>
        <v>0</v>
      </c>
      <c r="AE98" s="278">
        <f t="shared" si="53"/>
        <v>0</v>
      </c>
      <c r="AF98" s="322">
        <v>0</v>
      </c>
      <c r="AG98" s="323">
        <v>1</v>
      </c>
      <c r="AH98" s="6">
        <f t="shared" si="54"/>
        <v>1.3507</v>
      </c>
      <c r="AI98" s="6">
        <v>0</v>
      </c>
      <c r="AJ98" s="2">
        <v>0</v>
      </c>
      <c r="AK98" s="281">
        <f t="shared" si="55"/>
        <v>1.5648</v>
      </c>
      <c r="AL98" s="3">
        <f t="shared" si="56"/>
        <v>0</v>
      </c>
      <c r="AM98" s="307">
        <v>0</v>
      </c>
      <c r="AN98" s="283">
        <v>0</v>
      </c>
      <c r="AO98" s="283" t="s">
        <v>1316</v>
      </c>
      <c r="AP98" s="284">
        <v>0</v>
      </c>
      <c r="AQ98" s="28">
        <v>0</v>
      </c>
      <c r="AR98" s="267">
        <f t="shared" si="57"/>
        <v>0</v>
      </c>
      <c r="AS98" s="267">
        <f t="shared" si="58"/>
        <v>0</v>
      </c>
      <c r="AT98" s="4">
        <v>0</v>
      </c>
      <c r="AU98" s="4">
        <f t="shared" si="59"/>
        <v>0</v>
      </c>
      <c r="AV98" s="5">
        <v>0</v>
      </c>
      <c r="AW98" s="404">
        <f t="shared" si="60"/>
        <v>0</v>
      </c>
      <c r="AX98" s="405">
        <v>0</v>
      </c>
      <c r="AY98" s="6">
        <f t="shared" si="61"/>
        <v>0</v>
      </c>
      <c r="AZ98" s="28">
        <f t="shared" si="62"/>
        <v>0</v>
      </c>
      <c r="BA98" s="5">
        <f t="shared" si="62"/>
        <v>0</v>
      </c>
      <c r="BB98" s="321">
        <f t="shared" si="63"/>
        <v>0</v>
      </c>
      <c r="BC98" s="511">
        <f t="shared" si="64"/>
        <v>0</v>
      </c>
      <c r="BD98" s="511">
        <f t="shared" si="65"/>
        <v>2.3800000000000002E-2</v>
      </c>
      <c r="BE98" s="286">
        <f t="shared" si="66"/>
        <v>0</v>
      </c>
      <c r="BF98" s="286">
        <v>0</v>
      </c>
      <c r="BG98" s="308">
        <f t="shared" si="38"/>
        <v>0</v>
      </c>
      <c r="BH98" s="512">
        <f t="shared" si="67"/>
        <v>1</v>
      </c>
      <c r="BI98" s="512">
        <f t="shared" si="39"/>
        <v>0</v>
      </c>
      <c r="BJ98" s="453"/>
    </row>
    <row r="99" spans="1:62" x14ac:dyDescent="0.2">
      <c r="A99" s="32" t="s">
        <v>258</v>
      </c>
      <c r="B99" s="309" t="s">
        <v>259</v>
      </c>
      <c r="C99" s="310" t="s">
        <v>1353</v>
      </c>
      <c r="D99" s="311" t="s">
        <v>1354</v>
      </c>
      <c r="E99" s="312" t="s">
        <v>1358</v>
      </c>
      <c r="F99" s="313" t="s">
        <v>261</v>
      </c>
      <c r="G99" s="507">
        <v>6</v>
      </c>
      <c r="H99" s="315"/>
      <c r="I99" s="316">
        <v>0</v>
      </c>
      <c r="J99" s="316">
        <v>0</v>
      </c>
      <c r="K99" s="316">
        <v>0</v>
      </c>
      <c r="L99" s="316">
        <v>0</v>
      </c>
      <c r="M99" s="316">
        <f t="shared" si="40"/>
        <v>0</v>
      </c>
      <c r="N99" s="316">
        <f t="shared" si="41"/>
        <v>0</v>
      </c>
      <c r="O99" s="508">
        <f t="shared" si="42"/>
        <v>0</v>
      </c>
      <c r="P99" s="508">
        <f t="shared" si="43"/>
        <v>0</v>
      </c>
      <c r="Q99" s="509">
        <v>0</v>
      </c>
      <c r="R99" s="509">
        <v>0</v>
      </c>
      <c r="S99" s="318">
        <f t="shared" si="44"/>
        <v>0</v>
      </c>
      <c r="T99" s="317">
        <v>0</v>
      </c>
      <c r="U99" s="319">
        <f t="shared" si="45"/>
        <v>0</v>
      </c>
      <c r="V99" s="320">
        <f t="shared" si="46"/>
        <v>0</v>
      </c>
      <c r="W99" s="498">
        <v>0</v>
      </c>
      <c r="X99" s="499">
        <f t="shared" si="47"/>
        <v>0</v>
      </c>
      <c r="Y99" s="500">
        <f t="shared" si="48"/>
        <v>0</v>
      </c>
      <c r="Z99" s="501">
        <v>0</v>
      </c>
      <c r="AA99" s="502">
        <f t="shared" si="49"/>
        <v>0</v>
      </c>
      <c r="AB99" s="503">
        <f t="shared" si="50"/>
        <v>0</v>
      </c>
      <c r="AC99" s="510">
        <f t="shared" si="51"/>
        <v>0</v>
      </c>
      <c r="AD99" s="321">
        <f t="shared" si="52"/>
        <v>0</v>
      </c>
      <c r="AE99" s="278">
        <f t="shared" si="53"/>
        <v>0</v>
      </c>
      <c r="AF99" s="322">
        <v>0</v>
      </c>
      <c r="AG99" s="323">
        <v>1</v>
      </c>
      <c r="AH99" s="6">
        <f t="shared" si="54"/>
        <v>1.3507</v>
      </c>
      <c r="AI99" s="6">
        <v>0</v>
      </c>
      <c r="AJ99" s="2">
        <v>0</v>
      </c>
      <c r="AK99" s="281">
        <f t="shared" si="55"/>
        <v>1.5829</v>
      </c>
      <c r="AL99" s="3">
        <f t="shared" si="56"/>
        <v>0</v>
      </c>
      <c r="AM99" s="307">
        <v>0</v>
      </c>
      <c r="AN99" s="283">
        <v>0</v>
      </c>
      <c r="AO99" s="283" t="s">
        <v>1316</v>
      </c>
      <c r="AP99" s="284">
        <v>0</v>
      </c>
      <c r="AQ99" s="28">
        <v>0</v>
      </c>
      <c r="AR99" s="267">
        <f t="shared" si="57"/>
        <v>0</v>
      </c>
      <c r="AS99" s="267">
        <f t="shared" si="58"/>
        <v>0</v>
      </c>
      <c r="AT99" s="4">
        <v>0</v>
      </c>
      <c r="AU99" s="4">
        <f t="shared" si="59"/>
        <v>0</v>
      </c>
      <c r="AV99" s="5">
        <v>0</v>
      </c>
      <c r="AW99" s="404">
        <f t="shared" si="60"/>
        <v>0</v>
      </c>
      <c r="AX99" s="405">
        <v>0</v>
      </c>
      <c r="AY99" s="6">
        <f t="shared" si="61"/>
        <v>0</v>
      </c>
      <c r="AZ99" s="28">
        <f t="shared" si="62"/>
        <v>0</v>
      </c>
      <c r="BA99" s="5">
        <f t="shared" si="62"/>
        <v>0</v>
      </c>
      <c r="BB99" s="321">
        <f t="shared" si="63"/>
        <v>0</v>
      </c>
      <c r="BC99" s="511">
        <f t="shared" si="64"/>
        <v>0</v>
      </c>
      <c r="BD99" s="511">
        <f t="shared" si="65"/>
        <v>2.3800000000000002E-2</v>
      </c>
      <c r="BE99" s="286">
        <f t="shared" si="66"/>
        <v>0</v>
      </c>
      <c r="BF99" s="286">
        <v>0</v>
      </c>
      <c r="BG99" s="308">
        <f t="shared" si="38"/>
        <v>0</v>
      </c>
      <c r="BH99" s="512">
        <f t="shared" si="67"/>
        <v>1</v>
      </c>
      <c r="BI99" s="512">
        <f t="shared" si="39"/>
        <v>0</v>
      </c>
      <c r="BJ99" s="453"/>
    </row>
    <row r="100" spans="1:62" x14ac:dyDescent="0.2">
      <c r="A100" s="32" t="s">
        <v>262</v>
      </c>
      <c r="B100" s="309" t="s">
        <v>263</v>
      </c>
      <c r="C100" s="310" t="s">
        <v>1353</v>
      </c>
      <c r="D100" s="311" t="s">
        <v>1354</v>
      </c>
      <c r="E100" s="312" t="s">
        <v>1359</v>
      </c>
      <c r="F100" s="313" t="s">
        <v>224</v>
      </c>
      <c r="G100" s="507">
        <v>6</v>
      </c>
      <c r="H100" s="315"/>
      <c r="I100" s="316">
        <v>0</v>
      </c>
      <c r="J100" s="316">
        <v>0</v>
      </c>
      <c r="K100" s="316">
        <v>0</v>
      </c>
      <c r="L100" s="316">
        <v>0</v>
      </c>
      <c r="M100" s="316">
        <f t="shared" si="40"/>
        <v>0</v>
      </c>
      <c r="N100" s="316">
        <f t="shared" si="41"/>
        <v>0</v>
      </c>
      <c r="O100" s="508">
        <f t="shared" si="42"/>
        <v>0</v>
      </c>
      <c r="P100" s="508">
        <f t="shared" si="43"/>
        <v>0</v>
      </c>
      <c r="Q100" s="509">
        <v>0</v>
      </c>
      <c r="R100" s="509">
        <v>0</v>
      </c>
      <c r="S100" s="318">
        <f t="shared" si="44"/>
        <v>0</v>
      </c>
      <c r="T100" s="317">
        <v>0</v>
      </c>
      <c r="U100" s="319">
        <f t="shared" si="45"/>
        <v>0</v>
      </c>
      <c r="V100" s="320">
        <f t="shared" si="46"/>
        <v>0</v>
      </c>
      <c r="W100" s="498">
        <v>0</v>
      </c>
      <c r="X100" s="499">
        <f t="shared" si="47"/>
        <v>0</v>
      </c>
      <c r="Y100" s="500">
        <f t="shared" si="48"/>
        <v>0</v>
      </c>
      <c r="Z100" s="501">
        <v>0</v>
      </c>
      <c r="AA100" s="502">
        <f t="shared" si="49"/>
        <v>0</v>
      </c>
      <c r="AB100" s="503">
        <f t="shared" si="50"/>
        <v>0</v>
      </c>
      <c r="AC100" s="510">
        <f t="shared" si="51"/>
        <v>0</v>
      </c>
      <c r="AD100" s="321">
        <f t="shared" si="52"/>
        <v>0</v>
      </c>
      <c r="AE100" s="278">
        <f t="shared" si="53"/>
        <v>0</v>
      </c>
      <c r="AF100" s="322">
        <v>0</v>
      </c>
      <c r="AG100" s="323">
        <v>1</v>
      </c>
      <c r="AH100" s="6">
        <f t="shared" si="54"/>
        <v>1.3507</v>
      </c>
      <c r="AI100" s="6">
        <v>0</v>
      </c>
      <c r="AJ100" s="2">
        <v>0</v>
      </c>
      <c r="AK100" s="281">
        <f t="shared" si="55"/>
        <v>1.1009</v>
      </c>
      <c r="AL100" s="3">
        <f t="shared" si="56"/>
        <v>0</v>
      </c>
      <c r="AM100" s="307">
        <v>0</v>
      </c>
      <c r="AN100" s="283">
        <v>0</v>
      </c>
      <c r="AO100" s="283" t="s">
        <v>1316</v>
      </c>
      <c r="AP100" s="284">
        <v>0</v>
      </c>
      <c r="AQ100" s="28">
        <v>0</v>
      </c>
      <c r="AR100" s="267">
        <f t="shared" si="57"/>
        <v>0</v>
      </c>
      <c r="AS100" s="267">
        <f t="shared" si="58"/>
        <v>0</v>
      </c>
      <c r="AT100" s="4">
        <v>0</v>
      </c>
      <c r="AU100" s="4">
        <f t="shared" si="59"/>
        <v>0</v>
      </c>
      <c r="AV100" s="5">
        <v>0</v>
      </c>
      <c r="AW100" s="404">
        <f t="shared" si="60"/>
        <v>0</v>
      </c>
      <c r="AX100" s="405">
        <v>0</v>
      </c>
      <c r="AY100" s="6">
        <f t="shared" si="61"/>
        <v>0</v>
      </c>
      <c r="AZ100" s="28">
        <f t="shared" si="62"/>
        <v>0</v>
      </c>
      <c r="BA100" s="5">
        <f t="shared" si="62"/>
        <v>0</v>
      </c>
      <c r="BB100" s="321">
        <f t="shared" si="63"/>
        <v>0</v>
      </c>
      <c r="BC100" s="511">
        <f t="shared" si="64"/>
        <v>0</v>
      </c>
      <c r="BD100" s="511">
        <f t="shared" si="65"/>
        <v>2.3800000000000002E-2</v>
      </c>
      <c r="BE100" s="286">
        <f t="shared" si="66"/>
        <v>0</v>
      </c>
      <c r="BF100" s="286">
        <v>0</v>
      </c>
      <c r="BG100" s="308">
        <f t="shared" si="38"/>
        <v>0</v>
      </c>
      <c r="BH100" s="512">
        <f t="shared" si="67"/>
        <v>1</v>
      </c>
      <c r="BI100" s="512">
        <f t="shared" si="39"/>
        <v>0</v>
      </c>
      <c r="BJ100" s="453"/>
    </row>
    <row r="101" spans="1:62" x14ac:dyDescent="0.2">
      <c r="A101" s="32" t="s">
        <v>265</v>
      </c>
      <c r="B101" s="309" t="s">
        <v>266</v>
      </c>
      <c r="C101" s="310" t="s">
        <v>1353</v>
      </c>
      <c r="D101" s="311" t="s">
        <v>1354</v>
      </c>
      <c r="E101" s="312" t="s">
        <v>1360</v>
      </c>
      <c r="F101" s="313" t="s">
        <v>201</v>
      </c>
      <c r="G101" s="507">
        <v>6</v>
      </c>
      <c r="H101" s="315"/>
      <c r="I101" s="316">
        <v>0</v>
      </c>
      <c r="J101" s="316">
        <v>0</v>
      </c>
      <c r="K101" s="316">
        <v>0</v>
      </c>
      <c r="L101" s="316">
        <v>0</v>
      </c>
      <c r="M101" s="316">
        <f t="shared" si="40"/>
        <v>0</v>
      </c>
      <c r="N101" s="316">
        <f t="shared" si="41"/>
        <v>0</v>
      </c>
      <c r="O101" s="508">
        <f t="shared" si="42"/>
        <v>0</v>
      </c>
      <c r="P101" s="508">
        <f t="shared" si="43"/>
        <v>0</v>
      </c>
      <c r="Q101" s="509">
        <v>0</v>
      </c>
      <c r="R101" s="509">
        <v>0</v>
      </c>
      <c r="S101" s="318">
        <f t="shared" si="44"/>
        <v>0</v>
      </c>
      <c r="T101" s="317">
        <v>0</v>
      </c>
      <c r="U101" s="319">
        <f t="shared" si="45"/>
        <v>0</v>
      </c>
      <c r="V101" s="320">
        <f t="shared" si="46"/>
        <v>0</v>
      </c>
      <c r="W101" s="498">
        <v>0</v>
      </c>
      <c r="X101" s="499">
        <f t="shared" si="47"/>
        <v>0</v>
      </c>
      <c r="Y101" s="500">
        <f t="shared" si="48"/>
        <v>0</v>
      </c>
      <c r="Z101" s="501">
        <v>0</v>
      </c>
      <c r="AA101" s="502">
        <f t="shared" si="49"/>
        <v>0</v>
      </c>
      <c r="AB101" s="503">
        <f t="shared" si="50"/>
        <v>0</v>
      </c>
      <c r="AC101" s="510">
        <f t="shared" si="51"/>
        <v>0</v>
      </c>
      <c r="AD101" s="321">
        <f t="shared" si="52"/>
        <v>0</v>
      </c>
      <c r="AE101" s="278">
        <f t="shared" si="53"/>
        <v>0</v>
      </c>
      <c r="AF101" s="322">
        <v>0</v>
      </c>
      <c r="AG101" s="323">
        <v>1</v>
      </c>
      <c r="AH101" s="6">
        <f t="shared" si="54"/>
        <v>1.3507</v>
      </c>
      <c r="AI101" s="6">
        <v>0</v>
      </c>
      <c r="AJ101" s="2">
        <v>0</v>
      </c>
      <c r="AK101" s="281">
        <f t="shared" si="55"/>
        <v>1.5692999999999999</v>
      </c>
      <c r="AL101" s="3">
        <f t="shared" si="56"/>
        <v>0</v>
      </c>
      <c r="AM101" s="307">
        <v>0</v>
      </c>
      <c r="AN101" s="283">
        <v>0</v>
      </c>
      <c r="AO101" s="283" t="s">
        <v>1316</v>
      </c>
      <c r="AP101" s="284">
        <v>0</v>
      </c>
      <c r="AQ101" s="28">
        <v>0</v>
      </c>
      <c r="AR101" s="267">
        <f t="shared" si="57"/>
        <v>0</v>
      </c>
      <c r="AS101" s="267">
        <f t="shared" si="58"/>
        <v>0</v>
      </c>
      <c r="AT101" s="4">
        <v>0</v>
      </c>
      <c r="AU101" s="4">
        <f t="shared" si="59"/>
        <v>0</v>
      </c>
      <c r="AV101" s="5">
        <v>0</v>
      </c>
      <c r="AW101" s="404">
        <f t="shared" si="60"/>
        <v>0</v>
      </c>
      <c r="AX101" s="405">
        <v>0</v>
      </c>
      <c r="AY101" s="6">
        <f t="shared" si="61"/>
        <v>0</v>
      </c>
      <c r="AZ101" s="28">
        <f t="shared" si="62"/>
        <v>0</v>
      </c>
      <c r="BA101" s="5">
        <f t="shared" si="62"/>
        <v>0</v>
      </c>
      <c r="BB101" s="321">
        <f t="shared" si="63"/>
        <v>0</v>
      </c>
      <c r="BC101" s="511">
        <f t="shared" si="64"/>
        <v>0</v>
      </c>
      <c r="BD101" s="511">
        <f t="shared" si="65"/>
        <v>2.3800000000000002E-2</v>
      </c>
      <c r="BE101" s="286">
        <f t="shared" si="66"/>
        <v>0</v>
      </c>
      <c r="BF101" s="286">
        <v>0</v>
      </c>
      <c r="BG101" s="308">
        <f t="shared" si="38"/>
        <v>0</v>
      </c>
      <c r="BH101" s="512">
        <f t="shared" si="67"/>
        <v>1</v>
      </c>
      <c r="BI101" s="512">
        <f t="shared" si="39"/>
        <v>0</v>
      </c>
      <c r="BJ101" s="453"/>
    </row>
    <row r="102" spans="1:62" x14ac:dyDescent="0.2">
      <c r="A102" s="32" t="s">
        <v>271</v>
      </c>
      <c r="B102" s="309" t="s">
        <v>272</v>
      </c>
      <c r="C102" s="310" t="s">
        <v>1353</v>
      </c>
      <c r="D102" s="311" t="s">
        <v>1354</v>
      </c>
      <c r="E102" s="312" t="s">
        <v>1361</v>
      </c>
      <c r="F102" s="313" t="s">
        <v>224</v>
      </c>
      <c r="G102" s="507">
        <v>6</v>
      </c>
      <c r="H102" s="315"/>
      <c r="I102" s="316">
        <v>0</v>
      </c>
      <c r="J102" s="316">
        <v>0</v>
      </c>
      <c r="K102" s="316">
        <v>0</v>
      </c>
      <c r="L102" s="316">
        <v>0</v>
      </c>
      <c r="M102" s="316">
        <f t="shared" si="40"/>
        <v>0</v>
      </c>
      <c r="N102" s="316">
        <f t="shared" si="41"/>
        <v>0</v>
      </c>
      <c r="O102" s="508">
        <f t="shared" si="42"/>
        <v>0</v>
      </c>
      <c r="P102" s="508">
        <f t="shared" si="43"/>
        <v>0</v>
      </c>
      <c r="Q102" s="509">
        <v>0</v>
      </c>
      <c r="R102" s="509">
        <v>0</v>
      </c>
      <c r="S102" s="318">
        <f t="shared" si="44"/>
        <v>0</v>
      </c>
      <c r="T102" s="317">
        <v>0</v>
      </c>
      <c r="U102" s="319">
        <f t="shared" si="45"/>
        <v>0</v>
      </c>
      <c r="V102" s="320">
        <f t="shared" si="46"/>
        <v>0</v>
      </c>
      <c r="W102" s="498">
        <v>0</v>
      </c>
      <c r="X102" s="499">
        <f t="shared" si="47"/>
        <v>0</v>
      </c>
      <c r="Y102" s="500">
        <f t="shared" si="48"/>
        <v>0</v>
      </c>
      <c r="Z102" s="501">
        <v>0</v>
      </c>
      <c r="AA102" s="502">
        <f t="shared" si="49"/>
        <v>0</v>
      </c>
      <c r="AB102" s="503">
        <f t="shared" si="50"/>
        <v>0</v>
      </c>
      <c r="AC102" s="510">
        <f t="shared" si="51"/>
        <v>0</v>
      </c>
      <c r="AD102" s="321">
        <f t="shared" si="52"/>
        <v>0</v>
      </c>
      <c r="AE102" s="278">
        <f t="shared" si="53"/>
        <v>0</v>
      </c>
      <c r="AF102" s="322">
        <v>0</v>
      </c>
      <c r="AG102" s="323">
        <v>1</v>
      </c>
      <c r="AH102" s="6">
        <f t="shared" si="54"/>
        <v>1.3507</v>
      </c>
      <c r="AI102" s="6">
        <v>0</v>
      </c>
      <c r="AJ102" s="2">
        <v>0</v>
      </c>
      <c r="AK102" s="281">
        <f t="shared" si="55"/>
        <v>1.7263999999999999</v>
      </c>
      <c r="AL102" s="3">
        <f t="shared" si="56"/>
        <v>0</v>
      </c>
      <c r="AM102" s="307">
        <v>0</v>
      </c>
      <c r="AN102" s="283">
        <v>0</v>
      </c>
      <c r="AO102" s="283" t="s">
        <v>1316</v>
      </c>
      <c r="AP102" s="284">
        <v>0</v>
      </c>
      <c r="AQ102" s="28">
        <v>0</v>
      </c>
      <c r="AR102" s="267">
        <f t="shared" si="57"/>
        <v>0</v>
      </c>
      <c r="AS102" s="267">
        <f t="shared" si="58"/>
        <v>0</v>
      </c>
      <c r="AT102" s="4">
        <v>0</v>
      </c>
      <c r="AU102" s="4">
        <f t="shared" si="59"/>
        <v>0</v>
      </c>
      <c r="AV102" s="5">
        <v>0</v>
      </c>
      <c r="AW102" s="404">
        <f t="shared" si="60"/>
        <v>0</v>
      </c>
      <c r="AX102" s="405">
        <v>0</v>
      </c>
      <c r="AY102" s="6">
        <f t="shared" si="61"/>
        <v>0</v>
      </c>
      <c r="AZ102" s="28">
        <f t="shared" si="62"/>
        <v>0</v>
      </c>
      <c r="BA102" s="5">
        <f t="shared" si="62"/>
        <v>0</v>
      </c>
      <c r="BB102" s="321">
        <f t="shared" si="63"/>
        <v>0</v>
      </c>
      <c r="BC102" s="511">
        <f t="shared" si="64"/>
        <v>0</v>
      </c>
      <c r="BD102" s="511">
        <f t="shared" si="65"/>
        <v>2.3800000000000002E-2</v>
      </c>
      <c r="BE102" s="286">
        <f t="shared" si="66"/>
        <v>0</v>
      </c>
      <c r="BF102" s="286">
        <v>0</v>
      </c>
      <c r="BG102" s="308">
        <f t="shared" si="38"/>
        <v>0</v>
      </c>
      <c r="BH102" s="512">
        <f t="shared" si="67"/>
        <v>1</v>
      </c>
      <c r="BI102" s="512">
        <f t="shared" si="39"/>
        <v>0</v>
      </c>
      <c r="BJ102" s="453"/>
    </row>
    <row r="103" spans="1:62" x14ac:dyDescent="0.2">
      <c r="A103" s="32" t="s">
        <v>277</v>
      </c>
      <c r="B103" s="309" t="s">
        <v>278</v>
      </c>
      <c r="C103" s="310" t="s">
        <v>1353</v>
      </c>
      <c r="D103" s="311" t="s">
        <v>1354</v>
      </c>
      <c r="E103" s="312" t="s">
        <v>1362</v>
      </c>
      <c r="F103" s="313" t="s">
        <v>224</v>
      </c>
      <c r="G103" s="520">
        <v>6</v>
      </c>
      <c r="H103" s="315"/>
      <c r="I103" s="316">
        <v>0</v>
      </c>
      <c r="J103" s="316">
        <v>0</v>
      </c>
      <c r="K103" s="316">
        <v>0</v>
      </c>
      <c r="L103" s="316">
        <v>0</v>
      </c>
      <c r="M103" s="316">
        <f t="shared" si="40"/>
        <v>0</v>
      </c>
      <c r="N103" s="316">
        <f t="shared" si="41"/>
        <v>0</v>
      </c>
      <c r="O103" s="508">
        <f t="shared" si="42"/>
        <v>0</v>
      </c>
      <c r="P103" s="508">
        <f t="shared" si="43"/>
        <v>0</v>
      </c>
      <c r="Q103" s="509">
        <v>0</v>
      </c>
      <c r="R103" s="509">
        <v>0</v>
      </c>
      <c r="S103" s="318">
        <f t="shared" si="44"/>
        <v>0</v>
      </c>
      <c r="T103" s="317">
        <v>0</v>
      </c>
      <c r="U103" s="319">
        <f t="shared" si="45"/>
        <v>0</v>
      </c>
      <c r="V103" s="320">
        <f t="shared" si="46"/>
        <v>0</v>
      </c>
      <c r="W103" s="498">
        <v>0</v>
      </c>
      <c r="X103" s="499">
        <f t="shared" si="47"/>
        <v>0</v>
      </c>
      <c r="Y103" s="500">
        <f t="shared" si="48"/>
        <v>0</v>
      </c>
      <c r="Z103" s="501">
        <v>0</v>
      </c>
      <c r="AA103" s="502">
        <f t="shared" si="49"/>
        <v>0</v>
      </c>
      <c r="AB103" s="503">
        <f t="shared" si="50"/>
        <v>0</v>
      </c>
      <c r="AC103" s="510">
        <f t="shared" si="51"/>
        <v>0</v>
      </c>
      <c r="AD103" s="321">
        <f t="shared" si="52"/>
        <v>0</v>
      </c>
      <c r="AE103" s="278">
        <f t="shared" si="53"/>
        <v>0</v>
      </c>
      <c r="AF103" s="322">
        <v>0</v>
      </c>
      <c r="AG103" s="323">
        <v>1</v>
      </c>
      <c r="AH103" s="6">
        <f t="shared" si="54"/>
        <v>1.3507</v>
      </c>
      <c r="AI103" s="6">
        <v>0</v>
      </c>
      <c r="AJ103" s="2">
        <v>0</v>
      </c>
      <c r="AK103" s="281">
        <f t="shared" si="55"/>
        <v>1.6494</v>
      </c>
      <c r="AL103" s="3">
        <f t="shared" si="56"/>
        <v>0</v>
      </c>
      <c r="AM103" s="307">
        <v>0</v>
      </c>
      <c r="AN103" s="283">
        <v>0</v>
      </c>
      <c r="AO103" s="283" t="s">
        <v>1316</v>
      </c>
      <c r="AP103" s="284">
        <v>0</v>
      </c>
      <c r="AQ103" s="28">
        <v>0</v>
      </c>
      <c r="AR103" s="267">
        <f t="shared" si="57"/>
        <v>0</v>
      </c>
      <c r="AS103" s="267">
        <f t="shared" si="58"/>
        <v>0</v>
      </c>
      <c r="AT103" s="4">
        <v>0</v>
      </c>
      <c r="AU103" s="4">
        <f t="shared" si="59"/>
        <v>0</v>
      </c>
      <c r="AV103" s="5">
        <v>0</v>
      </c>
      <c r="AW103" s="404">
        <f t="shared" si="60"/>
        <v>0</v>
      </c>
      <c r="AX103" s="405">
        <v>0</v>
      </c>
      <c r="AY103" s="6">
        <f t="shared" si="61"/>
        <v>0</v>
      </c>
      <c r="AZ103" s="28">
        <f t="shared" si="62"/>
        <v>0</v>
      </c>
      <c r="BA103" s="5">
        <f t="shared" si="62"/>
        <v>0</v>
      </c>
      <c r="BB103" s="321">
        <f t="shared" si="63"/>
        <v>0</v>
      </c>
      <c r="BC103" s="511">
        <f t="shared" si="64"/>
        <v>0</v>
      </c>
      <c r="BD103" s="511">
        <f t="shared" si="65"/>
        <v>2.3800000000000002E-2</v>
      </c>
      <c r="BE103" s="286">
        <f t="shared" si="66"/>
        <v>0</v>
      </c>
      <c r="BF103" s="286">
        <v>0</v>
      </c>
      <c r="BG103" s="308">
        <f t="shared" si="38"/>
        <v>0</v>
      </c>
      <c r="BH103" s="512">
        <f t="shared" si="67"/>
        <v>1</v>
      </c>
      <c r="BI103" s="512">
        <f t="shared" si="39"/>
        <v>0</v>
      </c>
      <c r="BJ103" s="453"/>
    </row>
    <row r="104" spans="1:62" x14ac:dyDescent="0.2">
      <c r="A104" s="32" t="s">
        <v>280</v>
      </c>
      <c r="B104" s="309" t="s">
        <v>281</v>
      </c>
      <c r="C104" s="310" t="s">
        <v>1353</v>
      </c>
      <c r="D104" s="311" t="s">
        <v>1354</v>
      </c>
      <c r="E104" s="312" t="s">
        <v>1363</v>
      </c>
      <c r="F104" s="313" t="s">
        <v>283</v>
      </c>
      <c r="G104" s="520">
        <v>6</v>
      </c>
      <c r="H104" s="315"/>
      <c r="I104" s="316">
        <v>0</v>
      </c>
      <c r="J104" s="316">
        <v>0</v>
      </c>
      <c r="K104" s="316">
        <v>0</v>
      </c>
      <c r="L104" s="316">
        <v>0</v>
      </c>
      <c r="M104" s="316">
        <f t="shared" si="40"/>
        <v>0</v>
      </c>
      <c r="N104" s="316">
        <f t="shared" si="41"/>
        <v>0</v>
      </c>
      <c r="O104" s="508">
        <f t="shared" si="42"/>
        <v>0</v>
      </c>
      <c r="P104" s="508">
        <f t="shared" si="43"/>
        <v>0</v>
      </c>
      <c r="Q104" s="509">
        <v>0</v>
      </c>
      <c r="R104" s="509">
        <v>0</v>
      </c>
      <c r="S104" s="318">
        <f t="shared" si="44"/>
        <v>0</v>
      </c>
      <c r="T104" s="317">
        <v>0</v>
      </c>
      <c r="U104" s="319">
        <f t="shared" si="45"/>
        <v>0</v>
      </c>
      <c r="V104" s="320">
        <f t="shared" si="46"/>
        <v>0</v>
      </c>
      <c r="W104" s="498">
        <v>0</v>
      </c>
      <c r="X104" s="499">
        <f t="shared" si="47"/>
        <v>0</v>
      </c>
      <c r="Y104" s="500">
        <f t="shared" si="48"/>
        <v>0</v>
      </c>
      <c r="Z104" s="501">
        <v>0</v>
      </c>
      <c r="AA104" s="502">
        <f t="shared" si="49"/>
        <v>0</v>
      </c>
      <c r="AB104" s="503">
        <f t="shared" si="50"/>
        <v>0</v>
      </c>
      <c r="AC104" s="510">
        <f t="shared" si="51"/>
        <v>0</v>
      </c>
      <c r="AD104" s="321">
        <f t="shared" si="52"/>
        <v>0</v>
      </c>
      <c r="AE104" s="278">
        <f t="shared" si="53"/>
        <v>0</v>
      </c>
      <c r="AF104" s="322">
        <v>0</v>
      </c>
      <c r="AG104" s="323">
        <v>1</v>
      </c>
      <c r="AH104" s="6">
        <f t="shared" si="54"/>
        <v>1.3507</v>
      </c>
      <c r="AI104" s="6">
        <v>0</v>
      </c>
      <c r="AJ104" s="2">
        <v>0</v>
      </c>
      <c r="AK104" s="281">
        <f t="shared" si="55"/>
        <v>1.6348</v>
      </c>
      <c r="AL104" s="3">
        <f t="shared" si="56"/>
        <v>0</v>
      </c>
      <c r="AM104" s="307">
        <v>0</v>
      </c>
      <c r="AN104" s="283">
        <v>0</v>
      </c>
      <c r="AO104" s="283" t="s">
        <v>1316</v>
      </c>
      <c r="AP104" s="284">
        <v>0</v>
      </c>
      <c r="AQ104" s="28">
        <v>0</v>
      </c>
      <c r="AR104" s="267">
        <f t="shared" si="57"/>
        <v>0</v>
      </c>
      <c r="AS104" s="267">
        <f t="shared" si="58"/>
        <v>0</v>
      </c>
      <c r="AT104" s="4">
        <v>0</v>
      </c>
      <c r="AU104" s="4">
        <f t="shared" si="59"/>
        <v>0</v>
      </c>
      <c r="AV104" s="5">
        <v>0</v>
      </c>
      <c r="AW104" s="404">
        <f t="shared" si="60"/>
        <v>0</v>
      </c>
      <c r="AX104" s="405">
        <v>0</v>
      </c>
      <c r="AY104" s="6">
        <f t="shared" si="61"/>
        <v>0</v>
      </c>
      <c r="AZ104" s="28">
        <f t="shared" si="62"/>
        <v>0</v>
      </c>
      <c r="BA104" s="5">
        <f t="shared" si="62"/>
        <v>0</v>
      </c>
      <c r="BB104" s="321">
        <f t="shared" si="63"/>
        <v>0</v>
      </c>
      <c r="BC104" s="511">
        <f t="shared" si="64"/>
        <v>0</v>
      </c>
      <c r="BD104" s="511">
        <f t="shared" si="65"/>
        <v>2.3800000000000002E-2</v>
      </c>
      <c r="BE104" s="286">
        <f t="shared" si="66"/>
        <v>0</v>
      </c>
      <c r="BF104" s="286">
        <v>0</v>
      </c>
      <c r="BG104" s="308">
        <f t="shared" si="38"/>
        <v>0</v>
      </c>
      <c r="BH104" s="512">
        <f t="shared" si="67"/>
        <v>1</v>
      </c>
      <c r="BI104" s="512">
        <f t="shared" si="39"/>
        <v>0</v>
      </c>
      <c r="BJ104" s="453"/>
    </row>
    <row r="105" spans="1:62" x14ac:dyDescent="0.2">
      <c r="A105" s="358" t="s">
        <v>1353</v>
      </c>
      <c r="B105" s="359" t="s">
        <v>1354</v>
      </c>
      <c r="C105" s="471" t="s">
        <v>1353</v>
      </c>
      <c r="D105" s="472" t="s">
        <v>1354</v>
      </c>
      <c r="E105" s="362" t="s">
        <v>1364</v>
      </c>
      <c r="F105" s="363" t="s">
        <v>224</v>
      </c>
      <c r="G105" s="513">
        <v>6</v>
      </c>
      <c r="H105" s="315"/>
      <c r="I105" s="364">
        <v>37254647</v>
      </c>
      <c r="J105" s="364">
        <v>2576618</v>
      </c>
      <c r="K105" s="364">
        <v>0</v>
      </c>
      <c r="L105" s="364">
        <v>0</v>
      </c>
      <c r="M105" s="364">
        <f t="shared" si="40"/>
        <v>0</v>
      </c>
      <c r="N105" s="364">
        <f t="shared" si="41"/>
        <v>37254647</v>
      </c>
      <c r="O105" s="514">
        <f t="shared" si="42"/>
        <v>2576618</v>
      </c>
      <c r="P105" s="514">
        <f t="shared" si="43"/>
        <v>34678029</v>
      </c>
      <c r="Q105" s="515">
        <v>1662.47</v>
      </c>
      <c r="R105" s="515">
        <v>10.040000000000001</v>
      </c>
      <c r="S105" s="366">
        <f t="shared" si="44"/>
        <v>109195</v>
      </c>
      <c r="T105" s="365">
        <v>0</v>
      </c>
      <c r="U105" s="367">
        <f t="shared" si="45"/>
        <v>34678029</v>
      </c>
      <c r="V105" s="368">
        <f t="shared" si="46"/>
        <v>20859.34</v>
      </c>
      <c r="W105" s="498">
        <v>251781</v>
      </c>
      <c r="X105" s="499">
        <f t="shared" si="47"/>
        <v>151.44999999999999</v>
      </c>
      <c r="Y105" s="500">
        <f t="shared" si="48"/>
        <v>20707.89</v>
      </c>
      <c r="Z105" s="501">
        <v>730.88999999999942</v>
      </c>
      <c r="AA105" s="502">
        <f t="shared" si="49"/>
        <v>1215083</v>
      </c>
      <c r="AB105" s="503">
        <f t="shared" si="50"/>
        <v>35893112</v>
      </c>
      <c r="AC105" s="516">
        <f t="shared" si="51"/>
        <v>21590.23</v>
      </c>
      <c r="AD105" s="369">
        <f t="shared" si="52"/>
        <v>1.35073</v>
      </c>
      <c r="AE105" s="370">
        <f t="shared" si="53"/>
        <v>1.3507</v>
      </c>
      <c r="AF105" s="371">
        <v>1.3507</v>
      </c>
      <c r="AG105" s="372">
        <v>0</v>
      </c>
      <c r="AH105" s="373">
        <f t="shared" si="54"/>
        <v>0</v>
      </c>
      <c r="AI105" s="373">
        <v>0</v>
      </c>
      <c r="AJ105" s="2">
        <v>0</v>
      </c>
      <c r="AK105" s="281">
        <f t="shared" si="55"/>
        <v>0</v>
      </c>
      <c r="AL105" s="3">
        <f t="shared" si="56"/>
        <v>0</v>
      </c>
      <c r="AM105" s="307">
        <v>0</v>
      </c>
      <c r="AN105" s="283">
        <v>0</v>
      </c>
      <c r="AO105" s="283" t="s">
        <v>1316</v>
      </c>
      <c r="AP105" s="284">
        <v>0</v>
      </c>
      <c r="AQ105" s="28">
        <v>0</v>
      </c>
      <c r="AR105" s="267">
        <f t="shared" si="57"/>
        <v>0</v>
      </c>
      <c r="AS105" s="267">
        <f t="shared" si="58"/>
        <v>0</v>
      </c>
      <c r="AT105" s="4">
        <v>0</v>
      </c>
      <c r="AU105" s="4">
        <f t="shared" si="59"/>
        <v>0</v>
      </c>
      <c r="AV105" s="5">
        <v>0</v>
      </c>
      <c r="AW105" s="404">
        <f t="shared" si="60"/>
        <v>0</v>
      </c>
      <c r="AX105" s="405">
        <v>0</v>
      </c>
      <c r="AY105" s="373">
        <f t="shared" si="61"/>
        <v>0</v>
      </c>
      <c r="AZ105" s="28">
        <f t="shared" si="62"/>
        <v>0</v>
      </c>
      <c r="BA105" s="5">
        <f t="shared" si="62"/>
        <v>0</v>
      </c>
      <c r="BB105" s="369">
        <f t="shared" si="63"/>
        <v>1.1894499999999999</v>
      </c>
      <c r="BC105" s="517">
        <f t="shared" si="64"/>
        <v>2.3800000000000002E-2</v>
      </c>
      <c r="BD105" s="517">
        <f t="shared" si="65"/>
        <v>0</v>
      </c>
      <c r="BE105" s="286">
        <f t="shared" si="66"/>
        <v>0</v>
      </c>
      <c r="BF105" s="286">
        <v>0</v>
      </c>
      <c r="BG105" s="308">
        <f t="shared" si="38"/>
        <v>0</v>
      </c>
      <c r="BH105" s="518">
        <f t="shared" si="67"/>
        <v>0</v>
      </c>
      <c r="BI105" s="518">
        <f t="shared" si="39"/>
        <v>0</v>
      </c>
      <c r="BJ105" s="453"/>
    </row>
    <row r="106" spans="1:62" x14ac:dyDescent="0.2">
      <c r="A106" s="32" t="s">
        <v>268</v>
      </c>
      <c r="B106" s="309" t="s">
        <v>269</v>
      </c>
      <c r="C106" s="310" t="s">
        <v>1365</v>
      </c>
      <c r="D106" s="311" t="s">
        <v>1366</v>
      </c>
      <c r="E106" s="312" t="s">
        <v>1367</v>
      </c>
      <c r="F106" s="313" t="s">
        <v>201</v>
      </c>
      <c r="G106" s="520">
        <v>6</v>
      </c>
      <c r="H106" s="315"/>
      <c r="I106" s="316">
        <v>0</v>
      </c>
      <c r="J106" s="316">
        <v>0</v>
      </c>
      <c r="K106" s="316">
        <v>0</v>
      </c>
      <c r="L106" s="316">
        <v>0</v>
      </c>
      <c r="M106" s="316">
        <f t="shared" si="40"/>
        <v>0</v>
      </c>
      <c r="N106" s="316">
        <f t="shared" si="41"/>
        <v>0</v>
      </c>
      <c r="O106" s="508">
        <f t="shared" si="42"/>
        <v>0</v>
      </c>
      <c r="P106" s="508">
        <f t="shared" si="43"/>
        <v>0</v>
      </c>
      <c r="Q106" s="509">
        <v>0</v>
      </c>
      <c r="R106" s="509">
        <v>0</v>
      </c>
      <c r="S106" s="318">
        <f t="shared" si="44"/>
        <v>0</v>
      </c>
      <c r="T106" s="317">
        <v>0</v>
      </c>
      <c r="U106" s="319">
        <f t="shared" si="45"/>
        <v>0</v>
      </c>
      <c r="V106" s="320">
        <f t="shared" si="46"/>
        <v>0</v>
      </c>
      <c r="W106" s="498">
        <v>0</v>
      </c>
      <c r="X106" s="499">
        <f t="shared" si="47"/>
        <v>0</v>
      </c>
      <c r="Y106" s="500">
        <f t="shared" si="48"/>
        <v>0</v>
      </c>
      <c r="Z106" s="501">
        <v>0</v>
      </c>
      <c r="AA106" s="502">
        <f t="shared" si="49"/>
        <v>0</v>
      </c>
      <c r="AB106" s="503">
        <f t="shared" si="50"/>
        <v>0</v>
      </c>
      <c r="AC106" s="510">
        <f t="shared" si="51"/>
        <v>0</v>
      </c>
      <c r="AD106" s="321">
        <f t="shared" si="52"/>
        <v>0</v>
      </c>
      <c r="AE106" s="278">
        <f t="shared" si="53"/>
        <v>0</v>
      </c>
      <c r="AF106" s="322">
        <v>0</v>
      </c>
      <c r="AG106" s="323">
        <v>1</v>
      </c>
      <c r="AH106" s="6">
        <f t="shared" si="54"/>
        <v>1.3265</v>
      </c>
      <c r="AI106" s="6">
        <v>0</v>
      </c>
      <c r="AJ106" s="2">
        <v>0</v>
      </c>
      <c r="AK106" s="281">
        <f t="shared" si="55"/>
        <v>1.6378999999999999</v>
      </c>
      <c r="AL106" s="3">
        <f t="shared" si="56"/>
        <v>0</v>
      </c>
      <c r="AM106" s="307">
        <v>0</v>
      </c>
      <c r="AN106" s="283">
        <v>0</v>
      </c>
      <c r="AO106" s="283" t="s">
        <v>1316</v>
      </c>
      <c r="AP106" s="284">
        <v>0</v>
      </c>
      <c r="AQ106" s="28">
        <v>0</v>
      </c>
      <c r="AR106" s="267">
        <f t="shared" si="57"/>
        <v>0</v>
      </c>
      <c r="AS106" s="267">
        <f t="shared" si="58"/>
        <v>0</v>
      </c>
      <c r="AT106" s="4">
        <v>0</v>
      </c>
      <c r="AU106" s="4">
        <f t="shared" si="59"/>
        <v>0</v>
      </c>
      <c r="AV106" s="5">
        <v>0</v>
      </c>
      <c r="AW106" s="404">
        <f t="shared" si="60"/>
        <v>0</v>
      </c>
      <c r="AX106" s="405">
        <v>0</v>
      </c>
      <c r="AY106" s="6">
        <f t="shared" si="61"/>
        <v>0</v>
      </c>
      <c r="AZ106" s="28">
        <f t="shared" si="62"/>
        <v>0</v>
      </c>
      <c r="BA106" s="5">
        <f t="shared" si="62"/>
        <v>0</v>
      </c>
      <c r="BB106" s="321">
        <f t="shared" si="63"/>
        <v>0</v>
      </c>
      <c r="BC106" s="511">
        <f t="shared" si="64"/>
        <v>0</v>
      </c>
      <c r="BD106" s="511">
        <f t="shared" si="65"/>
        <v>2.3400000000000001E-2</v>
      </c>
      <c r="BE106" s="286">
        <f t="shared" si="66"/>
        <v>0</v>
      </c>
      <c r="BF106" s="286">
        <v>0</v>
      </c>
      <c r="BG106" s="308">
        <f t="shared" si="38"/>
        <v>0</v>
      </c>
      <c r="BH106" s="512">
        <f t="shared" si="67"/>
        <v>1</v>
      </c>
      <c r="BI106" s="512">
        <f t="shared" si="39"/>
        <v>0</v>
      </c>
      <c r="BJ106" s="453"/>
    </row>
    <row r="107" spans="1:62" x14ac:dyDescent="0.2">
      <c r="A107" s="32" t="s">
        <v>274</v>
      </c>
      <c r="B107" s="309" t="s">
        <v>275</v>
      </c>
      <c r="C107" s="310" t="s">
        <v>1365</v>
      </c>
      <c r="D107" s="311" t="s">
        <v>1366</v>
      </c>
      <c r="E107" s="312" t="s">
        <v>1368</v>
      </c>
      <c r="F107" s="313" t="s">
        <v>224</v>
      </c>
      <c r="G107" s="520">
        <v>6</v>
      </c>
      <c r="H107" s="315"/>
      <c r="I107" s="316">
        <v>0</v>
      </c>
      <c r="J107" s="316">
        <v>0</v>
      </c>
      <c r="K107" s="316">
        <v>0</v>
      </c>
      <c r="L107" s="316">
        <v>0</v>
      </c>
      <c r="M107" s="316">
        <f t="shared" si="40"/>
        <v>0</v>
      </c>
      <c r="N107" s="316">
        <f t="shared" si="41"/>
        <v>0</v>
      </c>
      <c r="O107" s="508">
        <f t="shared" si="42"/>
        <v>0</v>
      </c>
      <c r="P107" s="508">
        <f t="shared" si="43"/>
        <v>0</v>
      </c>
      <c r="Q107" s="509">
        <v>0</v>
      </c>
      <c r="R107" s="509">
        <v>0</v>
      </c>
      <c r="S107" s="318">
        <f t="shared" si="44"/>
        <v>0</v>
      </c>
      <c r="T107" s="317">
        <v>0</v>
      </c>
      <c r="U107" s="319">
        <f t="shared" si="45"/>
        <v>0</v>
      </c>
      <c r="V107" s="320">
        <f t="shared" si="46"/>
        <v>0</v>
      </c>
      <c r="W107" s="498">
        <v>0</v>
      </c>
      <c r="X107" s="499">
        <f t="shared" si="47"/>
        <v>0</v>
      </c>
      <c r="Y107" s="500">
        <f t="shared" si="48"/>
        <v>0</v>
      </c>
      <c r="Z107" s="501">
        <v>0</v>
      </c>
      <c r="AA107" s="502">
        <f t="shared" si="49"/>
        <v>0</v>
      </c>
      <c r="AB107" s="503">
        <f t="shared" si="50"/>
        <v>0</v>
      </c>
      <c r="AC107" s="510">
        <f t="shared" si="51"/>
        <v>0</v>
      </c>
      <c r="AD107" s="321">
        <f t="shared" si="52"/>
        <v>0</v>
      </c>
      <c r="AE107" s="278">
        <f t="shared" si="53"/>
        <v>0</v>
      </c>
      <c r="AF107" s="322">
        <v>0</v>
      </c>
      <c r="AG107" s="323">
        <v>1</v>
      </c>
      <c r="AH107" s="6">
        <f t="shared" si="54"/>
        <v>1.3265</v>
      </c>
      <c r="AI107" s="6">
        <v>0</v>
      </c>
      <c r="AJ107" s="2">
        <v>0</v>
      </c>
      <c r="AK107" s="281">
        <f t="shared" si="55"/>
        <v>1.4925999999999999</v>
      </c>
      <c r="AL107" s="3">
        <f t="shared" si="56"/>
        <v>0</v>
      </c>
      <c r="AM107" s="307">
        <v>0</v>
      </c>
      <c r="AN107" s="283">
        <v>0</v>
      </c>
      <c r="AO107" s="283" t="s">
        <v>1316</v>
      </c>
      <c r="AP107" s="284">
        <v>0</v>
      </c>
      <c r="AQ107" s="28">
        <v>0</v>
      </c>
      <c r="AR107" s="267">
        <f t="shared" si="57"/>
        <v>0</v>
      </c>
      <c r="AS107" s="267">
        <f t="shared" si="58"/>
        <v>0</v>
      </c>
      <c r="AT107" s="4">
        <v>0</v>
      </c>
      <c r="AU107" s="4">
        <f t="shared" si="59"/>
        <v>0</v>
      </c>
      <c r="AV107" s="5">
        <v>0</v>
      </c>
      <c r="AW107" s="404">
        <f t="shared" si="60"/>
        <v>0</v>
      </c>
      <c r="AX107" s="405">
        <v>0</v>
      </c>
      <c r="AY107" s="6">
        <f t="shared" si="61"/>
        <v>0</v>
      </c>
      <c r="AZ107" s="28">
        <f t="shared" si="62"/>
        <v>0</v>
      </c>
      <c r="BA107" s="5">
        <f t="shared" si="62"/>
        <v>0</v>
      </c>
      <c r="BB107" s="321">
        <f t="shared" si="63"/>
        <v>0</v>
      </c>
      <c r="BC107" s="511">
        <f t="shared" si="64"/>
        <v>0</v>
      </c>
      <c r="BD107" s="511">
        <f t="shared" si="65"/>
        <v>2.3400000000000001E-2</v>
      </c>
      <c r="BE107" s="286">
        <f t="shared" si="66"/>
        <v>0</v>
      </c>
      <c r="BF107" s="286">
        <v>0</v>
      </c>
      <c r="BG107" s="308">
        <f t="shared" si="38"/>
        <v>0</v>
      </c>
      <c r="BH107" s="512">
        <f t="shared" si="67"/>
        <v>1</v>
      </c>
      <c r="BI107" s="512">
        <f t="shared" si="39"/>
        <v>0</v>
      </c>
      <c r="BJ107" s="453"/>
    </row>
    <row r="108" spans="1:62" x14ac:dyDescent="0.2">
      <c r="A108" s="358" t="s">
        <v>1365</v>
      </c>
      <c r="B108" s="359" t="s">
        <v>1366</v>
      </c>
      <c r="C108" s="471" t="s">
        <v>1365</v>
      </c>
      <c r="D108" s="472" t="s">
        <v>1366</v>
      </c>
      <c r="E108" s="362" t="s">
        <v>1369</v>
      </c>
      <c r="F108" s="363" t="s">
        <v>201</v>
      </c>
      <c r="G108" s="513">
        <v>6</v>
      </c>
      <c r="H108" s="315"/>
      <c r="I108" s="364">
        <v>6482338</v>
      </c>
      <c r="J108" s="364">
        <v>308571</v>
      </c>
      <c r="K108" s="364">
        <v>0</v>
      </c>
      <c r="L108" s="364">
        <v>0</v>
      </c>
      <c r="M108" s="364">
        <f t="shared" si="40"/>
        <v>0</v>
      </c>
      <c r="N108" s="364">
        <f t="shared" si="41"/>
        <v>6482338</v>
      </c>
      <c r="O108" s="514">
        <f t="shared" si="42"/>
        <v>308571</v>
      </c>
      <c r="P108" s="514">
        <f t="shared" si="43"/>
        <v>6173767</v>
      </c>
      <c r="Q108" s="515">
        <v>301.38</v>
      </c>
      <c r="R108" s="515">
        <v>0.44000000000000006</v>
      </c>
      <c r="S108" s="366">
        <f t="shared" si="44"/>
        <v>4785</v>
      </c>
      <c r="T108" s="365">
        <v>0</v>
      </c>
      <c r="U108" s="367">
        <f t="shared" si="45"/>
        <v>6173767</v>
      </c>
      <c r="V108" s="368">
        <f t="shared" si="46"/>
        <v>20484.990000000002</v>
      </c>
      <c r="W108" s="498">
        <v>11841</v>
      </c>
      <c r="X108" s="499">
        <f t="shared" si="47"/>
        <v>39.29</v>
      </c>
      <c r="Y108" s="500">
        <f t="shared" si="48"/>
        <v>20445.7</v>
      </c>
      <c r="Z108" s="501">
        <v>468.70000000000073</v>
      </c>
      <c r="AA108" s="502">
        <f t="shared" si="49"/>
        <v>141257</v>
      </c>
      <c r="AB108" s="503">
        <f t="shared" si="50"/>
        <v>6315024</v>
      </c>
      <c r="AC108" s="516">
        <f t="shared" si="51"/>
        <v>20953.689999999999</v>
      </c>
      <c r="AD108" s="369">
        <f t="shared" si="52"/>
        <v>1.3264899999999999</v>
      </c>
      <c r="AE108" s="370">
        <f t="shared" si="53"/>
        <v>1.3265</v>
      </c>
      <c r="AF108" s="371">
        <v>1.3265</v>
      </c>
      <c r="AG108" s="372">
        <v>0</v>
      </c>
      <c r="AH108" s="373">
        <f t="shared" si="54"/>
        <v>0</v>
      </c>
      <c r="AI108" s="373">
        <v>0</v>
      </c>
      <c r="AJ108" s="2">
        <v>0</v>
      </c>
      <c r="AK108" s="281">
        <f t="shared" si="55"/>
        <v>0</v>
      </c>
      <c r="AL108" s="3">
        <f t="shared" si="56"/>
        <v>0</v>
      </c>
      <c r="AM108" s="307">
        <v>0</v>
      </c>
      <c r="AN108" s="283">
        <v>0</v>
      </c>
      <c r="AO108" s="283" t="s">
        <v>1316</v>
      </c>
      <c r="AP108" s="284">
        <v>0</v>
      </c>
      <c r="AQ108" s="28">
        <v>0</v>
      </c>
      <c r="AR108" s="267">
        <f t="shared" si="57"/>
        <v>0</v>
      </c>
      <c r="AS108" s="267">
        <f t="shared" si="58"/>
        <v>0</v>
      </c>
      <c r="AT108" s="4">
        <v>0</v>
      </c>
      <c r="AU108" s="4">
        <f t="shared" si="59"/>
        <v>0</v>
      </c>
      <c r="AV108" s="5">
        <v>0</v>
      </c>
      <c r="AW108" s="404">
        <f t="shared" si="60"/>
        <v>0</v>
      </c>
      <c r="AX108" s="405">
        <v>0</v>
      </c>
      <c r="AY108" s="373">
        <f t="shared" si="61"/>
        <v>0</v>
      </c>
      <c r="AZ108" s="28">
        <f t="shared" si="62"/>
        <v>0</v>
      </c>
      <c r="BA108" s="5">
        <f t="shared" si="62"/>
        <v>0</v>
      </c>
      <c r="BB108" s="369">
        <f t="shared" si="63"/>
        <v>1.1680999999999999</v>
      </c>
      <c r="BC108" s="517">
        <f t="shared" si="64"/>
        <v>2.3400000000000001E-2</v>
      </c>
      <c r="BD108" s="517">
        <f t="shared" si="65"/>
        <v>0</v>
      </c>
      <c r="BE108" s="286">
        <f t="shared" si="66"/>
        <v>0</v>
      </c>
      <c r="BF108" s="286">
        <v>0</v>
      </c>
      <c r="BG108" s="308">
        <f t="shared" si="38"/>
        <v>0</v>
      </c>
      <c r="BH108" s="518">
        <f t="shared" si="67"/>
        <v>0</v>
      </c>
      <c r="BI108" s="518">
        <f t="shared" si="39"/>
        <v>0</v>
      </c>
      <c r="BJ108" s="453"/>
    </row>
    <row r="109" spans="1:62" x14ac:dyDescent="0.2">
      <c r="A109" s="297" t="s">
        <v>292</v>
      </c>
      <c r="B109" s="298" t="s">
        <v>293</v>
      </c>
      <c r="C109" s="299" t="s">
        <v>292</v>
      </c>
      <c r="D109" s="300" t="s">
        <v>293</v>
      </c>
      <c r="E109" s="301" t="s">
        <v>294</v>
      </c>
      <c r="F109" s="302" t="s">
        <v>295</v>
      </c>
      <c r="G109" s="519">
        <v>7</v>
      </c>
      <c r="H109" s="233"/>
      <c r="I109" s="304">
        <v>52401407</v>
      </c>
      <c r="J109" s="304">
        <v>11451259</v>
      </c>
      <c r="K109" s="304">
        <v>0</v>
      </c>
      <c r="L109" s="304">
        <v>0</v>
      </c>
      <c r="M109" s="304">
        <f t="shared" si="40"/>
        <v>0</v>
      </c>
      <c r="N109" s="304">
        <f t="shared" si="41"/>
        <v>52401407</v>
      </c>
      <c r="O109" s="496">
        <f t="shared" si="42"/>
        <v>11451259</v>
      </c>
      <c r="P109" s="496">
        <f t="shared" si="43"/>
        <v>40950148</v>
      </c>
      <c r="Q109" s="497">
        <v>2283.61</v>
      </c>
      <c r="R109" s="497">
        <v>46.79</v>
      </c>
      <c r="S109" s="266">
        <f t="shared" si="44"/>
        <v>508888</v>
      </c>
      <c r="T109" s="265">
        <v>0</v>
      </c>
      <c r="U109" s="305">
        <f t="shared" si="45"/>
        <v>40950148</v>
      </c>
      <c r="V109" s="306">
        <f t="shared" si="46"/>
        <v>17932.2</v>
      </c>
      <c r="W109" s="498">
        <v>148428</v>
      </c>
      <c r="X109" s="499">
        <f t="shared" si="47"/>
        <v>65</v>
      </c>
      <c r="Y109" s="500">
        <f t="shared" si="48"/>
        <v>17867.2</v>
      </c>
      <c r="Z109" s="501">
        <v>0</v>
      </c>
      <c r="AA109" s="502">
        <f t="shared" si="49"/>
        <v>0</v>
      </c>
      <c r="AB109" s="503">
        <f t="shared" si="50"/>
        <v>40950148</v>
      </c>
      <c r="AC109" s="504">
        <f t="shared" si="51"/>
        <v>17932.2</v>
      </c>
      <c r="AD109" s="277">
        <f t="shared" si="52"/>
        <v>1.1611899999999999</v>
      </c>
      <c r="AE109" s="505">
        <f t="shared" si="53"/>
        <v>1.1612</v>
      </c>
      <c r="AF109" s="279">
        <v>1.1612</v>
      </c>
      <c r="AG109" s="280">
        <v>1</v>
      </c>
      <c r="AH109" s="1">
        <f t="shared" si="54"/>
        <v>1.1612</v>
      </c>
      <c r="AI109" s="1">
        <v>1.1612</v>
      </c>
      <c r="AJ109" s="2">
        <v>0.73439999999999994</v>
      </c>
      <c r="AK109" s="281">
        <f t="shared" si="55"/>
        <v>1.5811999999999999</v>
      </c>
      <c r="AL109" s="3">
        <f t="shared" si="56"/>
        <v>1.5811999999999999</v>
      </c>
      <c r="AM109" s="307">
        <v>1.8940999999999999</v>
      </c>
      <c r="AN109" s="283">
        <v>0.73440000000000005</v>
      </c>
      <c r="AO109" s="283" t="s">
        <v>1652</v>
      </c>
      <c r="AP109" s="284">
        <v>1.5811999999999999</v>
      </c>
      <c r="AQ109" s="28">
        <v>1.8940999999999999</v>
      </c>
      <c r="AR109" s="267">
        <f t="shared" si="57"/>
        <v>0</v>
      </c>
      <c r="AS109" s="267">
        <f t="shared" si="58"/>
        <v>0</v>
      </c>
      <c r="AT109" s="4">
        <v>0.73439999999999994</v>
      </c>
      <c r="AU109" s="4">
        <f t="shared" si="59"/>
        <v>0</v>
      </c>
      <c r="AV109" s="5">
        <v>1.5811999999999999</v>
      </c>
      <c r="AW109" s="404">
        <f t="shared" si="60"/>
        <v>0</v>
      </c>
      <c r="AX109" s="405">
        <v>0</v>
      </c>
      <c r="AY109" s="1">
        <f t="shared" si="61"/>
        <v>1.1612</v>
      </c>
      <c r="AZ109" s="28">
        <f t="shared" si="62"/>
        <v>1.5811999999999999</v>
      </c>
      <c r="BA109" s="5">
        <f t="shared" si="62"/>
        <v>1.8940999999999999</v>
      </c>
      <c r="BB109" s="277">
        <f t="shared" si="63"/>
        <v>1.02254</v>
      </c>
      <c r="BC109" s="492">
        <f t="shared" si="64"/>
        <v>2.0500000000000001E-2</v>
      </c>
      <c r="BD109" s="492">
        <f t="shared" si="65"/>
        <v>2.0500000000000001E-2</v>
      </c>
      <c r="BE109" s="286">
        <f t="shared" si="66"/>
        <v>2.0500000000000001E-2</v>
      </c>
      <c r="BF109" s="286">
        <v>2.0500000000000001E-2</v>
      </c>
      <c r="BG109" s="308">
        <f t="shared" si="38"/>
        <v>1</v>
      </c>
      <c r="BH109" s="287">
        <f t="shared" si="67"/>
        <v>0</v>
      </c>
      <c r="BI109" s="287">
        <f t="shared" si="39"/>
        <v>1</v>
      </c>
      <c r="BJ109" s="453"/>
    </row>
    <row r="110" spans="1:62" x14ac:dyDescent="0.2">
      <c r="A110" s="493" t="s">
        <v>321</v>
      </c>
      <c r="B110" s="494" t="s">
        <v>322</v>
      </c>
      <c r="C110" s="299" t="s">
        <v>321</v>
      </c>
      <c r="D110" s="300" t="s">
        <v>322</v>
      </c>
      <c r="E110" s="301" t="s">
        <v>323</v>
      </c>
      <c r="F110" s="302" t="s">
        <v>299</v>
      </c>
      <c r="G110" s="519">
        <v>9</v>
      </c>
      <c r="H110" s="233"/>
      <c r="I110" s="304">
        <v>0</v>
      </c>
      <c r="J110" s="304">
        <v>0</v>
      </c>
      <c r="K110" s="304">
        <v>0</v>
      </c>
      <c r="L110" s="304">
        <v>0</v>
      </c>
      <c r="M110" s="304">
        <f t="shared" si="40"/>
        <v>0</v>
      </c>
      <c r="N110" s="304">
        <f t="shared" si="41"/>
        <v>0</v>
      </c>
      <c r="O110" s="496">
        <f t="shared" si="42"/>
        <v>0</v>
      </c>
      <c r="P110" s="496">
        <f t="shared" si="43"/>
        <v>0</v>
      </c>
      <c r="Q110" s="497">
        <v>0</v>
      </c>
      <c r="R110" s="497">
        <v>0</v>
      </c>
      <c r="S110" s="266">
        <f t="shared" si="44"/>
        <v>0</v>
      </c>
      <c r="T110" s="265">
        <v>0</v>
      </c>
      <c r="U110" s="305">
        <f t="shared" si="45"/>
        <v>0</v>
      </c>
      <c r="V110" s="306">
        <f t="shared" si="46"/>
        <v>0</v>
      </c>
      <c r="W110" s="498">
        <v>0</v>
      </c>
      <c r="X110" s="499">
        <f t="shared" si="47"/>
        <v>0</v>
      </c>
      <c r="Y110" s="500">
        <f t="shared" si="48"/>
        <v>0</v>
      </c>
      <c r="Z110" s="501">
        <v>0</v>
      </c>
      <c r="AA110" s="502">
        <f t="shared" si="49"/>
        <v>0</v>
      </c>
      <c r="AB110" s="503">
        <f t="shared" si="50"/>
        <v>0</v>
      </c>
      <c r="AC110" s="504">
        <f t="shared" si="51"/>
        <v>0</v>
      </c>
      <c r="AD110" s="277">
        <f t="shared" si="52"/>
        <v>0</v>
      </c>
      <c r="AE110" s="505">
        <f t="shared" si="53"/>
        <v>0</v>
      </c>
      <c r="AF110" s="279">
        <v>0</v>
      </c>
      <c r="AG110" s="280">
        <v>0</v>
      </c>
      <c r="AH110" s="1">
        <f t="shared" si="54"/>
        <v>0</v>
      </c>
      <c r="AI110" s="1">
        <v>1.4791000000000001</v>
      </c>
      <c r="AJ110" s="2">
        <v>0.90269999999999995</v>
      </c>
      <c r="AK110" s="281">
        <f t="shared" si="55"/>
        <v>0</v>
      </c>
      <c r="AL110" s="3">
        <f t="shared" si="56"/>
        <v>1.6385000000000001</v>
      </c>
      <c r="AM110" s="307">
        <v>1.5408999999999999</v>
      </c>
      <c r="AN110" s="283">
        <v>0.90269999999999995</v>
      </c>
      <c r="AO110" s="283" t="s">
        <v>1652</v>
      </c>
      <c r="AP110" s="284">
        <v>1.6385000000000001</v>
      </c>
      <c r="AQ110" s="28">
        <v>1.5408999999999999</v>
      </c>
      <c r="AR110" s="267">
        <f t="shared" si="57"/>
        <v>0</v>
      </c>
      <c r="AS110" s="267">
        <f t="shared" si="58"/>
        <v>0</v>
      </c>
      <c r="AT110" s="4">
        <v>0.90269999999999995</v>
      </c>
      <c r="AU110" s="4">
        <f t="shared" si="59"/>
        <v>0</v>
      </c>
      <c r="AV110" s="5">
        <v>1.6385000000000001</v>
      </c>
      <c r="AW110" s="404">
        <f t="shared" si="60"/>
        <v>0</v>
      </c>
      <c r="AX110" s="405">
        <v>1</v>
      </c>
      <c r="AY110" s="1">
        <f t="shared" si="61"/>
        <v>1.4791000000000001</v>
      </c>
      <c r="AZ110" s="28">
        <f t="shared" si="62"/>
        <v>1.6385000000000001</v>
      </c>
      <c r="BA110" s="5">
        <f t="shared" si="62"/>
        <v>1.5408999999999999</v>
      </c>
      <c r="BB110" s="277">
        <f t="shared" si="63"/>
        <v>0</v>
      </c>
      <c r="BC110" s="492">
        <f t="shared" si="64"/>
        <v>0</v>
      </c>
      <c r="BD110" s="492">
        <f t="shared" si="65"/>
        <v>0</v>
      </c>
      <c r="BE110" s="286">
        <f t="shared" si="66"/>
        <v>2.5999999999999999E-2</v>
      </c>
      <c r="BF110" s="286">
        <v>2.5999999999999999E-2</v>
      </c>
      <c r="BG110" s="308">
        <f t="shared" si="38"/>
        <v>0</v>
      </c>
      <c r="BH110" s="287">
        <f t="shared" si="67"/>
        <v>0</v>
      </c>
      <c r="BI110" s="287">
        <f t="shared" si="39"/>
        <v>1</v>
      </c>
      <c r="BJ110" s="453"/>
    </row>
    <row r="111" spans="1:62" x14ac:dyDescent="0.2">
      <c r="A111" s="297" t="s">
        <v>823</v>
      </c>
      <c r="B111" s="298" t="s">
        <v>824</v>
      </c>
      <c r="C111" s="299" t="s">
        <v>823</v>
      </c>
      <c r="D111" s="300" t="s">
        <v>824</v>
      </c>
      <c r="E111" s="301" t="s">
        <v>825</v>
      </c>
      <c r="F111" s="302" t="s">
        <v>571</v>
      </c>
      <c r="G111" s="519">
        <v>9</v>
      </c>
      <c r="H111" s="233"/>
      <c r="I111" s="304">
        <v>3620061</v>
      </c>
      <c r="J111" s="304">
        <v>209645</v>
      </c>
      <c r="K111" s="304">
        <v>0</v>
      </c>
      <c r="L111" s="304">
        <v>0</v>
      </c>
      <c r="M111" s="304">
        <f t="shared" si="40"/>
        <v>0</v>
      </c>
      <c r="N111" s="304">
        <f t="shared" si="41"/>
        <v>3620061</v>
      </c>
      <c r="O111" s="496">
        <f t="shared" si="42"/>
        <v>209645</v>
      </c>
      <c r="P111" s="496">
        <f t="shared" si="43"/>
        <v>3410416</v>
      </c>
      <c r="Q111" s="497">
        <v>163.55000000000001</v>
      </c>
      <c r="R111" s="497">
        <v>1.6600000000000001</v>
      </c>
      <c r="S111" s="266">
        <f t="shared" si="44"/>
        <v>18054</v>
      </c>
      <c r="T111" s="265">
        <v>0</v>
      </c>
      <c r="U111" s="305">
        <f t="shared" si="45"/>
        <v>3410416</v>
      </c>
      <c r="V111" s="306">
        <f t="shared" si="46"/>
        <v>20852.439999999999</v>
      </c>
      <c r="W111" s="498">
        <v>14033</v>
      </c>
      <c r="X111" s="499">
        <f t="shared" si="47"/>
        <v>85.8</v>
      </c>
      <c r="Y111" s="500">
        <f t="shared" si="48"/>
        <v>20766.64</v>
      </c>
      <c r="Z111" s="501">
        <v>789.63999999999942</v>
      </c>
      <c r="AA111" s="502">
        <f t="shared" si="49"/>
        <v>129146</v>
      </c>
      <c r="AB111" s="503">
        <f t="shared" si="50"/>
        <v>3539562</v>
      </c>
      <c r="AC111" s="504">
        <f t="shared" si="51"/>
        <v>21642.080000000002</v>
      </c>
      <c r="AD111" s="277">
        <f t="shared" si="52"/>
        <v>1.3502799999999999</v>
      </c>
      <c r="AE111" s="505">
        <f t="shared" si="53"/>
        <v>1.3503000000000001</v>
      </c>
      <c r="AF111" s="279">
        <v>1.3503000000000001</v>
      </c>
      <c r="AG111" s="280">
        <v>1</v>
      </c>
      <c r="AH111" s="1">
        <f t="shared" si="54"/>
        <v>1.3503000000000001</v>
      </c>
      <c r="AI111" s="1">
        <v>1.3503000000000001</v>
      </c>
      <c r="AJ111" s="2">
        <v>0.75690000000000002</v>
      </c>
      <c r="AK111" s="281">
        <f t="shared" si="55"/>
        <v>1.784</v>
      </c>
      <c r="AL111" s="3">
        <f t="shared" si="56"/>
        <v>1.784</v>
      </c>
      <c r="AM111" s="307">
        <v>1.8378000000000001</v>
      </c>
      <c r="AN111" s="283">
        <v>0.75690000000000002</v>
      </c>
      <c r="AO111" s="283" t="s">
        <v>1652</v>
      </c>
      <c r="AP111" s="284">
        <v>1.784</v>
      </c>
      <c r="AQ111" s="28">
        <v>1.8378000000000001</v>
      </c>
      <c r="AR111" s="267">
        <f t="shared" si="57"/>
        <v>0</v>
      </c>
      <c r="AS111" s="267">
        <f t="shared" si="58"/>
        <v>0</v>
      </c>
      <c r="AT111" s="4">
        <v>0.75690000000000002</v>
      </c>
      <c r="AU111" s="4">
        <f t="shared" si="59"/>
        <v>0</v>
      </c>
      <c r="AV111" s="5">
        <v>1.784</v>
      </c>
      <c r="AW111" s="404">
        <f t="shared" si="60"/>
        <v>0</v>
      </c>
      <c r="AX111" s="405">
        <v>0</v>
      </c>
      <c r="AY111" s="1">
        <f t="shared" si="61"/>
        <v>1.3503000000000001</v>
      </c>
      <c r="AZ111" s="28">
        <f t="shared" si="62"/>
        <v>1.784</v>
      </c>
      <c r="BA111" s="5">
        <f t="shared" si="62"/>
        <v>1.8378000000000001</v>
      </c>
      <c r="BB111" s="277">
        <f t="shared" si="63"/>
        <v>1.1890499999999999</v>
      </c>
      <c r="BC111" s="492">
        <f t="shared" si="64"/>
        <v>2.3800000000000002E-2</v>
      </c>
      <c r="BD111" s="492">
        <f t="shared" si="65"/>
        <v>2.3800000000000002E-2</v>
      </c>
      <c r="BE111" s="286">
        <f t="shared" si="66"/>
        <v>2.3800000000000002E-2</v>
      </c>
      <c r="BF111" s="286">
        <v>2.3800000000000002E-2</v>
      </c>
      <c r="BG111" s="308">
        <f t="shared" si="38"/>
        <v>1</v>
      </c>
      <c r="BH111" s="287">
        <f t="shared" si="67"/>
        <v>0</v>
      </c>
      <c r="BI111" s="287">
        <f t="shared" si="39"/>
        <v>1</v>
      </c>
      <c r="BJ111" s="453"/>
    </row>
    <row r="112" spans="1:62" x14ac:dyDescent="0.2">
      <c r="A112" s="493" t="s">
        <v>324</v>
      </c>
      <c r="B112" s="494" t="s">
        <v>325</v>
      </c>
      <c r="C112" s="299" t="s">
        <v>324</v>
      </c>
      <c r="D112" s="300" t="s">
        <v>325</v>
      </c>
      <c r="E112" s="301" t="s">
        <v>326</v>
      </c>
      <c r="F112" s="302" t="s">
        <v>299</v>
      </c>
      <c r="G112" s="519">
        <v>9</v>
      </c>
      <c r="H112" s="233"/>
      <c r="I112" s="304">
        <v>7609397</v>
      </c>
      <c r="J112" s="304">
        <v>1013500</v>
      </c>
      <c r="K112" s="304">
        <v>0</v>
      </c>
      <c r="L112" s="304">
        <v>0</v>
      </c>
      <c r="M112" s="304">
        <f t="shared" si="40"/>
        <v>0</v>
      </c>
      <c r="N112" s="304">
        <f t="shared" si="41"/>
        <v>7609397</v>
      </c>
      <c r="O112" s="496">
        <f t="shared" si="42"/>
        <v>1013500</v>
      </c>
      <c r="P112" s="496">
        <f t="shared" si="43"/>
        <v>6595897</v>
      </c>
      <c r="Q112" s="497">
        <v>310.52999999999997</v>
      </c>
      <c r="R112" s="497">
        <v>0.5</v>
      </c>
      <c r="S112" s="266">
        <f t="shared" si="44"/>
        <v>5438</v>
      </c>
      <c r="T112" s="265">
        <v>0</v>
      </c>
      <c r="U112" s="305">
        <f t="shared" si="45"/>
        <v>6595897</v>
      </c>
      <c r="V112" s="306">
        <f t="shared" si="46"/>
        <v>21240.77</v>
      </c>
      <c r="W112" s="498">
        <v>5850</v>
      </c>
      <c r="X112" s="499">
        <f t="shared" si="47"/>
        <v>18.84</v>
      </c>
      <c r="Y112" s="500">
        <f t="shared" si="48"/>
        <v>21221.93</v>
      </c>
      <c r="Z112" s="501">
        <v>1244.9300000000003</v>
      </c>
      <c r="AA112" s="502">
        <f t="shared" si="49"/>
        <v>386588</v>
      </c>
      <c r="AB112" s="503">
        <f t="shared" si="50"/>
        <v>6982485</v>
      </c>
      <c r="AC112" s="504">
        <f t="shared" si="51"/>
        <v>22485.7</v>
      </c>
      <c r="AD112" s="277">
        <f t="shared" si="52"/>
        <v>1.3754299999999999</v>
      </c>
      <c r="AE112" s="505">
        <f t="shared" si="53"/>
        <v>1.3754</v>
      </c>
      <c r="AF112" s="279">
        <v>1.3754</v>
      </c>
      <c r="AG112" s="280">
        <v>1</v>
      </c>
      <c r="AH112" s="1">
        <f t="shared" si="54"/>
        <v>1.3754</v>
      </c>
      <c r="AI112" s="1">
        <v>1.3754</v>
      </c>
      <c r="AJ112" s="2">
        <v>0.94480000000000008</v>
      </c>
      <c r="AK112" s="281">
        <f t="shared" si="55"/>
        <v>1.4558</v>
      </c>
      <c r="AL112" s="3">
        <f t="shared" si="56"/>
        <v>1.4558</v>
      </c>
      <c r="AM112" s="307">
        <v>1.4722999999999999</v>
      </c>
      <c r="AN112" s="283">
        <v>0.94479999999999997</v>
      </c>
      <c r="AO112" s="283" t="s">
        <v>1652</v>
      </c>
      <c r="AP112" s="284">
        <v>1.4558</v>
      </c>
      <c r="AQ112" s="28">
        <v>1.4722999999999999</v>
      </c>
      <c r="AR112" s="267">
        <f t="shared" si="57"/>
        <v>0</v>
      </c>
      <c r="AS112" s="267">
        <f t="shared" si="58"/>
        <v>0</v>
      </c>
      <c r="AT112" s="4">
        <v>0.94480000000000008</v>
      </c>
      <c r="AU112" s="4">
        <f t="shared" si="59"/>
        <v>0</v>
      </c>
      <c r="AV112" s="5">
        <v>1.4558</v>
      </c>
      <c r="AW112" s="404">
        <f t="shared" si="60"/>
        <v>0</v>
      </c>
      <c r="AX112" s="405">
        <v>0</v>
      </c>
      <c r="AY112" s="1">
        <f t="shared" si="61"/>
        <v>1.3754</v>
      </c>
      <c r="AZ112" s="28">
        <f t="shared" si="62"/>
        <v>1.4558</v>
      </c>
      <c r="BA112" s="5">
        <f t="shared" si="62"/>
        <v>1.4722999999999999</v>
      </c>
      <c r="BB112" s="277">
        <f t="shared" si="63"/>
        <v>1.2112000000000001</v>
      </c>
      <c r="BC112" s="492">
        <f t="shared" si="64"/>
        <v>2.4199999999999999E-2</v>
      </c>
      <c r="BD112" s="492">
        <f t="shared" si="65"/>
        <v>2.4199999999999999E-2</v>
      </c>
      <c r="BE112" s="286">
        <f t="shared" si="66"/>
        <v>2.4199999999999999E-2</v>
      </c>
      <c r="BF112" s="286">
        <v>2.4199999999999999E-2</v>
      </c>
      <c r="BG112" s="308">
        <f t="shared" si="38"/>
        <v>1</v>
      </c>
      <c r="BH112" s="287">
        <f t="shared" si="67"/>
        <v>0</v>
      </c>
      <c r="BI112" s="287">
        <f t="shared" si="39"/>
        <v>1</v>
      </c>
      <c r="BJ112" s="453"/>
    </row>
    <row r="113" spans="1:62" x14ac:dyDescent="0.2">
      <c r="A113" s="297" t="s">
        <v>826</v>
      </c>
      <c r="B113" s="298" t="s">
        <v>827</v>
      </c>
      <c r="C113" s="357" t="s">
        <v>826</v>
      </c>
      <c r="D113" s="300" t="s">
        <v>827</v>
      </c>
      <c r="E113" s="301" t="s">
        <v>828</v>
      </c>
      <c r="F113" s="302" t="s">
        <v>571</v>
      </c>
      <c r="G113" s="519">
        <v>9</v>
      </c>
      <c r="H113" s="233"/>
      <c r="I113" s="304">
        <v>0</v>
      </c>
      <c r="J113" s="304">
        <v>0</v>
      </c>
      <c r="K113" s="304">
        <v>0</v>
      </c>
      <c r="L113" s="304">
        <v>0</v>
      </c>
      <c r="M113" s="304">
        <f t="shared" si="40"/>
        <v>0</v>
      </c>
      <c r="N113" s="304">
        <f t="shared" si="41"/>
        <v>0</v>
      </c>
      <c r="O113" s="496">
        <f t="shared" si="42"/>
        <v>0</v>
      </c>
      <c r="P113" s="496">
        <f t="shared" si="43"/>
        <v>0</v>
      </c>
      <c r="Q113" s="497">
        <v>0</v>
      </c>
      <c r="R113" s="497">
        <v>0</v>
      </c>
      <c r="S113" s="266">
        <f t="shared" si="44"/>
        <v>0</v>
      </c>
      <c r="T113" s="265">
        <v>0</v>
      </c>
      <c r="U113" s="305">
        <f t="shared" si="45"/>
        <v>0</v>
      </c>
      <c r="V113" s="306">
        <f t="shared" si="46"/>
        <v>0</v>
      </c>
      <c r="W113" s="498">
        <v>0</v>
      </c>
      <c r="X113" s="499">
        <f t="shared" si="47"/>
        <v>0</v>
      </c>
      <c r="Y113" s="500">
        <f t="shared" si="48"/>
        <v>0</v>
      </c>
      <c r="Z113" s="501">
        <v>0</v>
      </c>
      <c r="AA113" s="502">
        <f t="shared" si="49"/>
        <v>0</v>
      </c>
      <c r="AB113" s="503">
        <f t="shared" si="50"/>
        <v>0</v>
      </c>
      <c r="AC113" s="504">
        <f t="shared" si="51"/>
        <v>0</v>
      </c>
      <c r="AD113" s="277">
        <f t="shared" si="52"/>
        <v>0</v>
      </c>
      <c r="AE113" s="505">
        <f t="shared" si="53"/>
        <v>0</v>
      </c>
      <c r="AF113" s="279">
        <v>0</v>
      </c>
      <c r="AG113" s="280">
        <v>0</v>
      </c>
      <c r="AH113" s="1">
        <f t="shared" si="54"/>
        <v>0</v>
      </c>
      <c r="AI113" s="1">
        <v>1.4628000000000001</v>
      </c>
      <c r="AJ113" s="2">
        <v>1.0070999999999999</v>
      </c>
      <c r="AK113" s="281">
        <f t="shared" si="55"/>
        <v>0</v>
      </c>
      <c r="AL113" s="3">
        <f t="shared" si="56"/>
        <v>1.4524999999999999</v>
      </c>
      <c r="AM113" s="307">
        <v>1.3812</v>
      </c>
      <c r="AN113" s="283">
        <v>1.0071000000000001</v>
      </c>
      <c r="AO113" s="283" t="s">
        <v>1652</v>
      </c>
      <c r="AP113" s="284">
        <v>1.4524999999999999</v>
      </c>
      <c r="AQ113" s="28">
        <v>1.3812</v>
      </c>
      <c r="AR113" s="267">
        <f t="shared" si="57"/>
        <v>0</v>
      </c>
      <c r="AS113" s="267">
        <f t="shared" si="58"/>
        <v>0</v>
      </c>
      <c r="AT113" s="4">
        <v>1.0070999999999999</v>
      </c>
      <c r="AU113" s="4">
        <f t="shared" si="59"/>
        <v>0</v>
      </c>
      <c r="AV113" s="5">
        <v>1.4524999999999999</v>
      </c>
      <c r="AW113" s="404">
        <f t="shared" si="60"/>
        <v>0</v>
      </c>
      <c r="AX113" s="405">
        <v>0</v>
      </c>
      <c r="AY113" s="1">
        <f t="shared" si="61"/>
        <v>1.4628000000000001</v>
      </c>
      <c r="AZ113" s="28">
        <f t="shared" si="62"/>
        <v>1.4524999999999999</v>
      </c>
      <c r="BA113" s="5">
        <f t="shared" si="62"/>
        <v>1.3812</v>
      </c>
      <c r="BB113" s="277">
        <f t="shared" si="63"/>
        <v>0</v>
      </c>
      <c r="BC113" s="492">
        <f t="shared" si="64"/>
        <v>0</v>
      </c>
      <c r="BD113" s="492">
        <f t="shared" si="65"/>
        <v>0</v>
      </c>
      <c r="BE113" s="286">
        <f t="shared" si="66"/>
        <v>2.58E-2</v>
      </c>
      <c r="BF113" s="286">
        <v>2.58E-2</v>
      </c>
      <c r="BG113" s="308">
        <f t="shared" si="38"/>
        <v>0</v>
      </c>
      <c r="BH113" s="287">
        <f t="shared" si="67"/>
        <v>0</v>
      </c>
      <c r="BI113" s="287">
        <f t="shared" si="39"/>
        <v>1</v>
      </c>
      <c r="BJ113" s="453"/>
    </row>
    <row r="114" spans="1:62" x14ac:dyDescent="0.2">
      <c r="A114" s="493" t="s">
        <v>327</v>
      </c>
      <c r="B114" s="494" t="s">
        <v>328</v>
      </c>
      <c r="C114" s="299" t="s">
        <v>327</v>
      </c>
      <c r="D114" s="300" t="s">
        <v>328</v>
      </c>
      <c r="E114" s="301" t="s">
        <v>329</v>
      </c>
      <c r="F114" s="302" t="s">
        <v>299</v>
      </c>
      <c r="G114" s="519">
        <v>9</v>
      </c>
      <c r="H114" s="233"/>
      <c r="I114" s="304">
        <v>2292405</v>
      </c>
      <c r="J114" s="304">
        <v>89741</v>
      </c>
      <c r="K114" s="304">
        <v>0</v>
      </c>
      <c r="L114" s="304">
        <v>0</v>
      </c>
      <c r="M114" s="304">
        <f t="shared" si="40"/>
        <v>0</v>
      </c>
      <c r="N114" s="304">
        <f t="shared" si="41"/>
        <v>2292405</v>
      </c>
      <c r="O114" s="496">
        <f t="shared" si="42"/>
        <v>89741</v>
      </c>
      <c r="P114" s="496">
        <f t="shared" si="43"/>
        <v>2202664</v>
      </c>
      <c r="Q114" s="497">
        <v>96.62</v>
      </c>
      <c r="R114" s="497">
        <v>0</v>
      </c>
      <c r="S114" s="266">
        <f t="shared" si="44"/>
        <v>0</v>
      </c>
      <c r="T114" s="265">
        <v>0</v>
      </c>
      <c r="U114" s="305">
        <f t="shared" si="45"/>
        <v>2202664</v>
      </c>
      <c r="V114" s="306">
        <f t="shared" si="46"/>
        <v>22797.18</v>
      </c>
      <c r="W114" s="498">
        <v>1</v>
      </c>
      <c r="X114" s="499">
        <f t="shared" si="47"/>
        <v>0.01</v>
      </c>
      <c r="Y114" s="500">
        <f t="shared" si="48"/>
        <v>22797.170000000002</v>
      </c>
      <c r="Z114" s="501">
        <v>2820.1700000000019</v>
      </c>
      <c r="AA114" s="502">
        <f t="shared" si="49"/>
        <v>272485</v>
      </c>
      <c r="AB114" s="503">
        <f t="shared" si="50"/>
        <v>2475149</v>
      </c>
      <c r="AC114" s="504">
        <f t="shared" si="51"/>
        <v>25617.35</v>
      </c>
      <c r="AD114" s="277">
        <f t="shared" si="52"/>
        <v>1.47621</v>
      </c>
      <c r="AE114" s="505">
        <f t="shared" si="53"/>
        <v>1.4762</v>
      </c>
      <c r="AF114" s="279">
        <v>1.4762</v>
      </c>
      <c r="AG114" s="280">
        <v>1</v>
      </c>
      <c r="AH114" s="1">
        <f t="shared" si="54"/>
        <v>1.4762</v>
      </c>
      <c r="AI114" s="1">
        <v>1.4762</v>
      </c>
      <c r="AJ114" s="2">
        <v>0.88529999999999998</v>
      </c>
      <c r="AK114" s="281">
        <f t="shared" si="55"/>
        <v>1.6675</v>
      </c>
      <c r="AL114" s="3">
        <f t="shared" si="56"/>
        <v>1.6675</v>
      </c>
      <c r="AM114" s="307">
        <v>1.5711999999999999</v>
      </c>
      <c r="AN114" s="283">
        <v>0.88529999999999998</v>
      </c>
      <c r="AO114" s="283" t="s">
        <v>1652</v>
      </c>
      <c r="AP114" s="284">
        <v>1.6675</v>
      </c>
      <c r="AQ114" s="28">
        <v>1.5711999999999999</v>
      </c>
      <c r="AR114" s="267">
        <f t="shared" si="57"/>
        <v>0</v>
      </c>
      <c r="AS114" s="267">
        <f t="shared" si="58"/>
        <v>0</v>
      </c>
      <c r="AT114" s="4">
        <v>0.88529999999999998</v>
      </c>
      <c r="AU114" s="4">
        <f t="shared" si="59"/>
        <v>0</v>
      </c>
      <c r="AV114" s="5">
        <v>1.6675</v>
      </c>
      <c r="AW114" s="404">
        <f t="shared" si="60"/>
        <v>0</v>
      </c>
      <c r="AX114" s="405">
        <v>0</v>
      </c>
      <c r="AY114" s="1">
        <f t="shared" si="61"/>
        <v>1.4762</v>
      </c>
      <c r="AZ114" s="28">
        <f t="shared" si="62"/>
        <v>1.6675</v>
      </c>
      <c r="BA114" s="5">
        <f t="shared" si="62"/>
        <v>1.5711999999999999</v>
      </c>
      <c r="BB114" s="277">
        <f t="shared" si="63"/>
        <v>1.2999499999999999</v>
      </c>
      <c r="BC114" s="492">
        <f t="shared" si="64"/>
        <v>2.5999999999999999E-2</v>
      </c>
      <c r="BD114" s="492">
        <f t="shared" si="65"/>
        <v>2.5999999999999999E-2</v>
      </c>
      <c r="BE114" s="286">
        <f t="shared" si="66"/>
        <v>2.5999999999999999E-2</v>
      </c>
      <c r="BF114" s="286">
        <v>2.5999999999999999E-2</v>
      </c>
      <c r="BG114" s="308">
        <f t="shared" si="38"/>
        <v>1</v>
      </c>
      <c r="BH114" s="287">
        <f t="shared" si="67"/>
        <v>0</v>
      </c>
      <c r="BI114" s="287">
        <f t="shared" si="39"/>
        <v>1</v>
      </c>
      <c r="BJ114" s="453"/>
    </row>
    <row r="115" spans="1:62" x14ac:dyDescent="0.2">
      <c r="A115" s="297" t="s">
        <v>829</v>
      </c>
      <c r="B115" s="298" t="s">
        <v>830</v>
      </c>
      <c r="C115" s="357" t="s">
        <v>829</v>
      </c>
      <c r="D115" s="300" t="s">
        <v>830</v>
      </c>
      <c r="E115" s="301" t="s">
        <v>831</v>
      </c>
      <c r="F115" s="302" t="s">
        <v>571</v>
      </c>
      <c r="G115" s="519">
        <v>9</v>
      </c>
      <c r="H115" s="233"/>
      <c r="I115" s="304">
        <v>0</v>
      </c>
      <c r="J115" s="304">
        <v>0</v>
      </c>
      <c r="K115" s="304">
        <v>0</v>
      </c>
      <c r="L115" s="304">
        <v>0</v>
      </c>
      <c r="M115" s="304">
        <f t="shared" si="40"/>
        <v>0</v>
      </c>
      <c r="N115" s="304">
        <f t="shared" si="41"/>
        <v>0</v>
      </c>
      <c r="O115" s="496">
        <f t="shared" si="42"/>
        <v>0</v>
      </c>
      <c r="P115" s="496">
        <f t="shared" si="43"/>
        <v>0</v>
      </c>
      <c r="Q115" s="497">
        <v>0</v>
      </c>
      <c r="R115" s="497">
        <v>0</v>
      </c>
      <c r="S115" s="266">
        <f t="shared" si="44"/>
        <v>0</v>
      </c>
      <c r="T115" s="265">
        <v>0</v>
      </c>
      <c r="U115" s="305">
        <f t="shared" si="45"/>
        <v>0</v>
      </c>
      <c r="V115" s="306">
        <f t="shared" si="46"/>
        <v>0</v>
      </c>
      <c r="W115" s="498">
        <v>0</v>
      </c>
      <c r="X115" s="499">
        <f t="shared" si="47"/>
        <v>0</v>
      </c>
      <c r="Y115" s="500">
        <f t="shared" si="48"/>
        <v>0</v>
      </c>
      <c r="Z115" s="501">
        <v>0</v>
      </c>
      <c r="AA115" s="502">
        <f t="shared" si="49"/>
        <v>0</v>
      </c>
      <c r="AB115" s="503">
        <f t="shared" si="50"/>
        <v>0</v>
      </c>
      <c r="AC115" s="504">
        <f t="shared" si="51"/>
        <v>0</v>
      </c>
      <c r="AD115" s="277">
        <f t="shared" si="52"/>
        <v>0</v>
      </c>
      <c r="AE115" s="505">
        <f t="shared" si="53"/>
        <v>0</v>
      </c>
      <c r="AF115" s="279">
        <v>0</v>
      </c>
      <c r="AG115" s="280">
        <v>0</v>
      </c>
      <c r="AH115" s="1">
        <f t="shared" si="54"/>
        <v>0</v>
      </c>
      <c r="AI115" s="1">
        <v>1.4628000000000001</v>
      </c>
      <c r="AJ115" s="2">
        <v>0.76190000000000002</v>
      </c>
      <c r="AK115" s="281">
        <f t="shared" si="55"/>
        <v>0</v>
      </c>
      <c r="AL115" s="3">
        <f t="shared" si="56"/>
        <v>1.9198999999999999</v>
      </c>
      <c r="AM115" s="307">
        <v>1.8257000000000001</v>
      </c>
      <c r="AN115" s="283">
        <v>0.76190000000000002</v>
      </c>
      <c r="AO115" s="283" t="s">
        <v>1652</v>
      </c>
      <c r="AP115" s="284">
        <v>1.9198999999999999</v>
      </c>
      <c r="AQ115" s="28">
        <v>1.8257000000000001</v>
      </c>
      <c r="AR115" s="267">
        <f t="shared" si="57"/>
        <v>0</v>
      </c>
      <c r="AS115" s="267">
        <f t="shared" si="58"/>
        <v>0</v>
      </c>
      <c r="AT115" s="4">
        <v>0.76190000000000002</v>
      </c>
      <c r="AU115" s="4">
        <f t="shared" si="59"/>
        <v>0</v>
      </c>
      <c r="AV115" s="5">
        <v>1.9198999999999999</v>
      </c>
      <c r="AW115" s="404">
        <f t="shared" si="60"/>
        <v>0</v>
      </c>
      <c r="AX115" s="405">
        <v>0</v>
      </c>
      <c r="AY115" s="1">
        <f t="shared" si="61"/>
        <v>1.4628000000000001</v>
      </c>
      <c r="AZ115" s="28">
        <f t="shared" si="62"/>
        <v>1.9198999999999999</v>
      </c>
      <c r="BA115" s="5">
        <f t="shared" si="62"/>
        <v>1.8257000000000001</v>
      </c>
      <c r="BB115" s="277">
        <f t="shared" si="63"/>
        <v>0</v>
      </c>
      <c r="BC115" s="492">
        <f t="shared" si="64"/>
        <v>0</v>
      </c>
      <c r="BD115" s="492">
        <f t="shared" si="65"/>
        <v>0</v>
      </c>
      <c r="BE115" s="286">
        <f t="shared" si="66"/>
        <v>2.58E-2</v>
      </c>
      <c r="BF115" s="286">
        <v>2.58E-2</v>
      </c>
      <c r="BG115" s="308">
        <f t="shared" si="38"/>
        <v>0</v>
      </c>
      <c r="BH115" s="287">
        <f t="shared" si="67"/>
        <v>0</v>
      </c>
      <c r="BI115" s="287">
        <f t="shared" si="39"/>
        <v>1</v>
      </c>
      <c r="BJ115" s="453"/>
    </row>
    <row r="116" spans="1:62" x14ac:dyDescent="0.2">
      <c r="A116" s="493" t="s">
        <v>330</v>
      </c>
      <c r="B116" s="494" t="s">
        <v>331</v>
      </c>
      <c r="C116" s="299" t="s">
        <v>330</v>
      </c>
      <c r="D116" s="300" t="s">
        <v>331</v>
      </c>
      <c r="E116" s="301" t="s">
        <v>332</v>
      </c>
      <c r="F116" s="302" t="s">
        <v>299</v>
      </c>
      <c r="G116" s="519">
        <v>9</v>
      </c>
      <c r="H116" s="233"/>
      <c r="I116" s="304">
        <v>0</v>
      </c>
      <c r="J116" s="304">
        <v>0</v>
      </c>
      <c r="K116" s="304">
        <v>0</v>
      </c>
      <c r="L116" s="304">
        <v>0</v>
      </c>
      <c r="M116" s="304">
        <f t="shared" si="40"/>
        <v>0</v>
      </c>
      <c r="N116" s="304">
        <f t="shared" si="41"/>
        <v>0</v>
      </c>
      <c r="O116" s="496">
        <f t="shared" si="42"/>
        <v>0</v>
      </c>
      <c r="P116" s="496">
        <f t="shared" si="43"/>
        <v>0</v>
      </c>
      <c r="Q116" s="497">
        <v>0</v>
      </c>
      <c r="R116" s="497">
        <v>0</v>
      </c>
      <c r="S116" s="266">
        <f t="shared" si="44"/>
        <v>0</v>
      </c>
      <c r="T116" s="265">
        <v>0</v>
      </c>
      <c r="U116" s="305">
        <f t="shared" si="45"/>
        <v>0</v>
      </c>
      <c r="V116" s="306">
        <f t="shared" si="46"/>
        <v>0</v>
      </c>
      <c r="W116" s="498">
        <v>0</v>
      </c>
      <c r="X116" s="499">
        <f t="shared" si="47"/>
        <v>0</v>
      </c>
      <c r="Y116" s="500">
        <f t="shared" si="48"/>
        <v>0</v>
      </c>
      <c r="Z116" s="501">
        <v>0</v>
      </c>
      <c r="AA116" s="502">
        <f t="shared" si="49"/>
        <v>0</v>
      </c>
      <c r="AB116" s="503">
        <f t="shared" si="50"/>
        <v>0</v>
      </c>
      <c r="AC116" s="504">
        <f t="shared" si="51"/>
        <v>0</v>
      </c>
      <c r="AD116" s="277">
        <f t="shared" si="52"/>
        <v>0</v>
      </c>
      <c r="AE116" s="505">
        <f t="shared" si="53"/>
        <v>0</v>
      </c>
      <c r="AF116" s="279">
        <v>0</v>
      </c>
      <c r="AG116" s="280">
        <v>0</v>
      </c>
      <c r="AH116" s="1">
        <f t="shared" si="54"/>
        <v>0</v>
      </c>
      <c r="AI116" s="1">
        <v>1.4791000000000001</v>
      </c>
      <c r="AJ116" s="2">
        <v>1.0059</v>
      </c>
      <c r="AK116" s="281">
        <f t="shared" si="55"/>
        <v>0</v>
      </c>
      <c r="AL116" s="3">
        <f t="shared" si="56"/>
        <v>1.4703999999999999</v>
      </c>
      <c r="AM116" s="307">
        <v>1.3828</v>
      </c>
      <c r="AN116" s="283">
        <v>1.0059</v>
      </c>
      <c r="AO116" s="283" t="s">
        <v>1652</v>
      </c>
      <c r="AP116" s="284">
        <v>1.4703999999999999</v>
      </c>
      <c r="AQ116" s="28">
        <v>1.3828</v>
      </c>
      <c r="AR116" s="267">
        <f t="shared" si="57"/>
        <v>0</v>
      </c>
      <c r="AS116" s="267">
        <f t="shared" si="58"/>
        <v>0</v>
      </c>
      <c r="AT116" s="4">
        <v>1.0059</v>
      </c>
      <c r="AU116" s="4">
        <f t="shared" si="59"/>
        <v>0</v>
      </c>
      <c r="AV116" s="5">
        <v>1.4703999999999999</v>
      </c>
      <c r="AW116" s="404">
        <f t="shared" si="60"/>
        <v>0</v>
      </c>
      <c r="AX116" s="405">
        <v>1</v>
      </c>
      <c r="AY116" s="1">
        <f t="shared" si="61"/>
        <v>1.4791000000000001</v>
      </c>
      <c r="AZ116" s="28">
        <f t="shared" si="62"/>
        <v>1.4703999999999999</v>
      </c>
      <c r="BA116" s="5">
        <f t="shared" si="62"/>
        <v>1.3828</v>
      </c>
      <c r="BB116" s="277">
        <f t="shared" si="63"/>
        <v>0</v>
      </c>
      <c r="BC116" s="492">
        <f t="shared" si="64"/>
        <v>0</v>
      </c>
      <c r="BD116" s="492">
        <f t="shared" si="65"/>
        <v>0</v>
      </c>
      <c r="BE116" s="286">
        <f t="shared" si="66"/>
        <v>2.5999999999999999E-2</v>
      </c>
      <c r="BF116" s="286">
        <v>2.5999999999999999E-2</v>
      </c>
      <c r="BG116" s="308">
        <f t="shared" si="38"/>
        <v>0</v>
      </c>
      <c r="BH116" s="287">
        <f t="shared" si="67"/>
        <v>0</v>
      </c>
      <c r="BI116" s="287">
        <f t="shared" si="39"/>
        <v>1</v>
      </c>
      <c r="BJ116" s="453"/>
    </row>
    <row r="117" spans="1:62" x14ac:dyDescent="0.2">
      <c r="A117" s="493" t="s">
        <v>411</v>
      </c>
      <c r="B117" s="494" t="s">
        <v>412</v>
      </c>
      <c r="C117" s="299" t="s">
        <v>411</v>
      </c>
      <c r="D117" s="300" t="s">
        <v>412</v>
      </c>
      <c r="E117" s="301" t="s">
        <v>413</v>
      </c>
      <c r="F117" s="302" t="s">
        <v>299</v>
      </c>
      <c r="G117" s="519">
        <v>9</v>
      </c>
      <c r="H117" s="233"/>
      <c r="I117" s="304">
        <v>0</v>
      </c>
      <c r="J117" s="304">
        <v>0</v>
      </c>
      <c r="K117" s="304">
        <v>0</v>
      </c>
      <c r="L117" s="304">
        <v>0</v>
      </c>
      <c r="M117" s="304">
        <f t="shared" si="40"/>
        <v>0</v>
      </c>
      <c r="N117" s="304">
        <f t="shared" si="41"/>
        <v>0</v>
      </c>
      <c r="O117" s="496">
        <f t="shared" si="42"/>
        <v>0</v>
      </c>
      <c r="P117" s="496">
        <f t="shared" si="43"/>
        <v>0</v>
      </c>
      <c r="Q117" s="497">
        <v>0</v>
      </c>
      <c r="R117" s="497">
        <v>0</v>
      </c>
      <c r="S117" s="266">
        <f t="shared" si="44"/>
        <v>0</v>
      </c>
      <c r="T117" s="265">
        <v>0</v>
      </c>
      <c r="U117" s="305">
        <f t="shared" si="45"/>
        <v>0</v>
      </c>
      <c r="V117" s="306">
        <f t="shared" si="46"/>
        <v>0</v>
      </c>
      <c r="W117" s="498">
        <v>0</v>
      </c>
      <c r="X117" s="499">
        <f t="shared" si="47"/>
        <v>0</v>
      </c>
      <c r="Y117" s="500">
        <f t="shared" si="48"/>
        <v>0</v>
      </c>
      <c r="Z117" s="501">
        <v>0</v>
      </c>
      <c r="AA117" s="502">
        <f t="shared" si="49"/>
        <v>0</v>
      </c>
      <c r="AB117" s="503">
        <f t="shared" si="50"/>
        <v>0</v>
      </c>
      <c r="AC117" s="504">
        <f t="shared" si="51"/>
        <v>0</v>
      </c>
      <c r="AD117" s="277">
        <f t="shared" si="52"/>
        <v>0</v>
      </c>
      <c r="AE117" s="505">
        <f t="shared" si="53"/>
        <v>0</v>
      </c>
      <c r="AF117" s="279">
        <v>0</v>
      </c>
      <c r="AG117" s="280">
        <v>0</v>
      </c>
      <c r="AH117" s="1">
        <f t="shared" si="54"/>
        <v>0</v>
      </c>
      <c r="AI117" s="1">
        <v>1.4791000000000001</v>
      </c>
      <c r="AJ117" s="2">
        <v>0.91260000000000008</v>
      </c>
      <c r="AK117" s="281">
        <f t="shared" si="55"/>
        <v>0</v>
      </c>
      <c r="AL117" s="3">
        <f t="shared" si="56"/>
        <v>1.6208</v>
      </c>
      <c r="AM117" s="307">
        <v>1.5242</v>
      </c>
      <c r="AN117" s="283">
        <v>0.91259999999999997</v>
      </c>
      <c r="AO117" s="283" t="s">
        <v>1652</v>
      </c>
      <c r="AP117" s="284">
        <v>1.6208</v>
      </c>
      <c r="AQ117" s="28">
        <v>1.5242</v>
      </c>
      <c r="AR117" s="267">
        <f t="shared" si="57"/>
        <v>0</v>
      </c>
      <c r="AS117" s="267">
        <f t="shared" si="58"/>
        <v>0</v>
      </c>
      <c r="AT117" s="4">
        <v>0.91260000000000008</v>
      </c>
      <c r="AU117" s="4">
        <f t="shared" si="59"/>
        <v>0</v>
      </c>
      <c r="AV117" s="5">
        <v>1.6208</v>
      </c>
      <c r="AW117" s="404">
        <f t="shared" si="60"/>
        <v>0</v>
      </c>
      <c r="AX117" s="405">
        <v>1</v>
      </c>
      <c r="AY117" s="1">
        <f t="shared" si="61"/>
        <v>1.4791000000000001</v>
      </c>
      <c r="AZ117" s="28">
        <f t="shared" si="62"/>
        <v>1.6208</v>
      </c>
      <c r="BA117" s="5">
        <f t="shared" si="62"/>
        <v>1.5242</v>
      </c>
      <c r="BB117" s="277">
        <f t="shared" si="63"/>
        <v>0</v>
      </c>
      <c r="BC117" s="492">
        <f t="shared" si="64"/>
        <v>0</v>
      </c>
      <c r="BD117" s="492">
        <f t="shared" si="65"/>
        <v>0</v>
      </c>
      <c r="BE117" s="286">
        <f t="shared" si="66"/>
        <v>2.5999999999999999E-2</v>
      </c>
      <c r="BF117" s="286">
        <v>2.5999999999999999E-2</v>
      </c>
      <c r="BG117" s="308">
        <f t="shared" si="38"/>
        <v>0</v>
      </c>
      <c r="BH117" s="287">
        <f t="shared" si="67"/>
        <v>0</v>
      </c>
      <c r="BI117" s="287">
        <f t="shared" si="39"/>
        <v>1</v>
      </c>
      <c r="BJ117" s="453"/>
    </row>
    <row r="118" spans="1:62" x14ac:dyDescent="0.2">
      <c r="A118" s="32" t="s">
        <v>826</v>
      </c>
      <c r="B118" s="309" t="s">
        <v>827</v>
      </c>
      <c r="C118" s="310" t="s">
        <v>832</v>
      </c>
      <c r="D118" s="311" t="s">
        <v>836</v>
      </c>
      <c r="E118" s="312" t="s">
        <v>834</v>
      </c>
      <c r="F118" s="313" t="s">
        <v>571</v>
      </c>
      <c r="G118" s="543">
        <v>9</v>
      </c>
      <c r="H118" s="315"/>
      <c r="I118" s="316">
        <v>0</v>
      </c>
      <c r="J118" s="316">
        <v>0</v>
      </c>
      <c r="K118" s="316">
        <v>0</v>
      </c>
      <c r="L118" s="316">
        <v>0</v>
      </c>
      <c r="M118" s="316">
        <f t="shared" si="40"/>
        <v>0</v>
      </c>
      <c r="N118" s="316">
        <f t="shared" si="41"/>
        <v>0</v>
      </c>
      <c r="O118" s="508">
        <f t="shared" si="42"/>
        <v>0</v>
      </c>
      <c r="P118" s="508">
        <f t="shared" si="43"/>
        <v>0</v>
      </c>
      <c r="Q118" s="509">
        <v>0</v>
      </c>
      <c r="R118" s="509">
        <v>0</v>
      </c>
      <c r="S118" s="318">
        <f t="shared" si="44"/>
        <v>0</v>
      </c>
      <c r="T118" s="317">
        <v>0</v>
      </c>
      <c r="U118" s="319">
        <f t="shared" si="45"/>
        <v>0</v>
      </c>
      <c r="V118" s="320">
        <f t="shared" si="46"/>
        <v>0</v>
      </c>
      <c r="W118" s="498">
        <v>0</v>
      </c>
      <c r="X118" s="499">
        <f t="shared" si="47"/>
        <v>0</v>
      </c>
      <c r="Y118" s="500">
        <f t="shared" si="48"/>
        <v>0</v>
      </c>
      <c r="Z118" s="501">
        <v>0</v>
      </c>
      <c r="AA118" s="502">
        <f t="shared" si="49"/>
        <v>0</v>
      </c>
      <c r="AB118" s="503">
        <f t="shared" si="50"/>
        <v>0</v>
      </c>
      <c r="AC118" s="510">
        <f t="shared" si="51"/>
        <v>0</v>
      </c>
      <c r="AD118" s="321">
        <f t="shared" si="52"/>
        <v>0</v>
      </c>
      <c r="AE118" s="278">
        <f t="shared" si="53"/>
        <v>0</v>
      </c>
      <c r="AF118" s="322">
        <v>0</v>
      </c>
      <c r="AG118" s="323">
        <v>1</v>
      </c>
      <c r="AH118" s="6">
        <f t="shared" si="54"/>
        <v>1.4628000000000001</v>
      </c>
      <c r="AI118" s="6">
        <v>0</v>
      </c>
      <c r="AJ118" s="2">
        <v>0</v>
      </c>
      <c r="AK118" s="281">
        <f t="shared" si="55"/>
        <v>1.4524999999999999</v>
      </c>
      <c r="AL118" s="3">
        <f t="shared" si="56"/>
        <v>0</v>
      </c>
      <c r="AM118" s="307">
        <v>0</v>
      </c>
      <c r="AN118" s="283">
        <v>0</v>
      </c>
      <c r="AO118" s="283" t="s">
        <v>1316</v>
      </c>
      <c r="AP118" s="284">
        <v>0</v>
      </c>
      <c r="AQ118" s="28">
        <v>0</v>
      </c>
      <c r="AR118" s="267">
        <f t="shared" si="57"/>
        <v>0</v>
      </c>
      <c r="AS118" s="267">
        <f t="shared" si="58"/>
        <v>0</v>
      </c>
      <c r="AT118" s="4">
        <v>0</v>
      </c>
      <c r="AU118" s="4">
        <f t="shared" si="59"/>
        <v>0</v>
      </c>
      <c r="AV118" s="5">
        <v>0</v>
      </c>
      <c r="AW118" s="404">
        <f t="shared" si="60"/>
        <v>0</v>
      </c>
      <c r="AX118" s="405">
        <v>0</v>
      </c>
      <c r="AY118" s="6">
        <f t="shared" si="61"/>
        <v>0</v>
      </c>
      <c r="AZ118" s="28">
        <f t="shared" si="62"/>
        <v>0</v>
      </c>
      <c r="BA118" s="5">
        <f t="shared" si="62"/>
        <v>0</v>
      </c>
      <c r="BB118" s="321">
        <f t="shared" si="63"/>
        <v>0</v>
      </c>
      <c r="BC118" s="511">
        <f t="shared" si="64"/>
        <v>0</v>
      </c>
      <c r="BD118" s="511">
        <f t="shared" si="65"/>
        <v>2.58E-2</v>
      </c>
      <c r="BE118" s="286">
        <f t="shared" si="66"/>
        <v>0</v>
      </c>
      <c r="BF118" s="286">
        <v>0</v>
      </c>
      <c r="BG118" s="308">
        <f t="shared" si="38"/>
        <v>0</v>
      </c>
      <c r="BH118" s="512">
        <f t="shared" si="67"/>
        <v>1</v>
      </c>
      <c r="BI118" s="512">
        <f t="shared" si="39"/>
        <v>0</v>
      </c>
      <c r="BJ118" s="453"/>
    </row>
    <row r="119" spans="1:62" x14ac:dyDescent="0.2">
      <c r="A119" s="32" t="s">
        <v>829</v>
      </c>
      <c r="B119" s="309" t="s">
        <v>830</v>
      </c>
      <c r="C119" s="310" t="s">
        <v>832</v>
      </c>
      <c r="D119" s="311" t="s">
        <v>836</v>
      </c>
      <c r="E119" s="312" t="s">
        <v>835</v>
      </c>
      <c r="F119" s="313" t="s">
        <v>571</v>
      </c>
      <c r="G119" s="543">
        <v>9</v>
      </c>
      <c r="H119" s="315"/>
      <c r="I119" s="316">
        <v>0</v>
      </c>
      <c r="J119" s="316">
        <v>0</v>
      </c>
      <c r="K119" s="316">
        <v>0</v>
      </c>
      <c r="L119" s="316">
        <v>0</v>
      </c>
      <c r="M119" s="316">
        <f t="shared" si="40"/>
        <v>0</v>
      </c>
      <c r="N119" s="316">
        <f t="shared" si="41"/>
        <v>0</v>
      </c>
      <c r="O119" s="508">
        <f t="shared" si="42"/>
        <v>0</v>
      </c>
      <c r="P119" s="508">
        <f t="shared" si="43"/>
        <v>0</v>
      </c>
      <c r="Q119" s="509">
        <v>0</v>
      </c>
      <c r="R119" s="509">
        <v>0</v>
      </c>
      <c r="S119" s="318">
        <f t="shared" si="44"/>
        <v>0</v>
      </c>
      <c r="T119" s="317">
        <v>0</v>
      </c>
      <c r="U119" s="319">
        <f t="shared" si="45"/>
        <v>0</v>
      </c>
      <c r="V119" s="320">
        <f t="shared" si="46"/>
        <v>0</v>
      </c>
      <c r="W119" s="498">
        <v>0</v>
      </c>
      <c r="X119" s="499">
        <f t="shared" si="47"/>
        <v>0</v>
      </c>
      <c r="Y119" s="500">
        <f t="shared" si="48"/>
        <v>0</v>
      </c>
      <c r="Z119" s="501">
        <v>0</v>
      </c>
      <c r="AA119" s="502">
        <f t="shared" si="49"/>
        <v>0</v>
      </c>
      <c r="AB119" s="503">
        <f t="shared" si="50"/>
        <v>0</v>
      </c>
      <c r="AC119" s="510">
        <f t="shared" si="51"/>
        <v>0</v>
      </c>
      <c r="AD119" s="321">
        <f t="shared" si="52"/>
        <v>0</v>
      </c>
      <c r="AE119" s="278">
        <f t="shared" si="53"/>
        <v>0</v>
      </c>
      <c r="AF119" s="322">
        <v>0</v>
      </c>
      <c r="AG119" s="323">
        <v>1</v>
      </c>
      <c r="AH119" s="6">
        <f t="shared" si="54"/>
        <v>1.4628000000000001</v>
      </c>
      <c r="AI119" s="6">
        <v>0</v>
      </c>
      <c r="AJ119" s="2">
        <v>0</v>
      </c>
      <c r="AK119" s="281">
        <f t="shared" si="55"/>
        <v>1.9198999999999999</v>
      </c>
      <c r="AL119" s="3">
        <f t="shared" si="56"/>
        <v>0</v>
      </c>
      <c r="AM119" s="307">
        <v>0</v>
      </c>
      <c r="AN119" s="283">
        <v>0</v>
      </c>
      <c r="AO119" s="283" t="s">
        <v>1316</v>
      </c>
      <c r="AP119" s="284">
        <v>0</v>
      </c>
      <c r="AQ119" s="28">
        <v>0</v>
      </c>
      <c r="AR119" s="267">
        <f t="shared" si="57"/>
        <v>0</v>
      </c>
      <c r="AS119" s="267">
        <f t="shared" si="58"/>
        <v>0</v>
      </c>
      <c r="AT119" s="4">
        <v>0</v>
      </c>
      <c r="AU119" s="4">
        <f t="shared" si="59"/>
        <v>0</v>
      </c>
      <c r="AV119" s="5">
        <v>0</v>
      </c>
      <c r="AW119" s="404">
        <f t="shared" si="60"/>
        <v>0</v>
      </c>
      <c r="AX119" s="405">
        <v>0</v>
      </c>
      <c r="AY119" s="6">
        <f t="shared" si="61"/>
        <v>0</v>
      </c>
      <c r="AZ119" s="28">
        <f t="shared" si="62"/>
        <v>0</v>
      </c>
      <c r="BA119" s="5">
        <f t="shared" si="62"/>
        <v>0</v>
      </c>
      <c r="BB119" s="321">
        <f t="shared" si="63"/>
        <v>0</v>
      </c>
      <c r="BC119" s="511">
        <f t="shared" si="64"/>
        <v>0</v>
      </c>
      <c r="BD119" s="511">
        <f t="shared" si="65"/>
        <v>2.58E-2</v>
      </c>
      <c r="BE119" s="286">
        <f t="shared" si="66"/>
        <v>0</v>
      </c>
      <c r="BF119" s="286">
        <v>0</v>
      </c>
      <c r="BG119" s="308">
        <f t="shared" si="38"/>
        <v>0</v>
      </c>
      <c r="BH119" s="512">
        <f t="shared" si="67"/>
        <v>1</v>
      </c>
      <c r="BI119" s="512">
        <f t="shared" si="39"/>
        <v>0</v>
      </c>
      <c r="BJ119" s="453"/>
    </row>
    <row r="120" spans="1:62" x14ac:dyDescent="0.2">
      <c r="A120" s="358" t="s">
        <v>832</v>
      </c>
      <c r="B120" s="359" t="s">
        <v>836</v>
      </c>
      <c r="C120" s="360" t="s">
        <v>832</v>
      </c>
      <c r="D120" s="361" t="s">
        <v>836</v>
      </c>
      <c r="E120" s="362" t="s">
        <v>837</v>
      </c>
      <c r="F120" s="363" t="s">
        <v>571</v>
      </c>
      <c r="G120" s="544">
        <v>9</v>
      </c>
      <c r="H120" s="315"/>
      <c r="I120" s="364">
        <v>7470638</v>
      </c>
      <c r="J120" s="364">
        <v>17500</v>
      </c>
      <c r="K120" s="364">
        <v>0</v>
      </c>
      <c r="L120" s="364">
        <v>0</v>
      </c>
      <c r="M120" s="364">
        <f t="shared" si="40"/>
        <v>0</v>
      </c>
      <c r="N120" s="364">
        <f t="shared" si="41"/>
        <v>7470638</v>
      </c>
      <c r="O120" s="514">
        <f t="shared" si="42"/>
        <v>17500</v>
      </c>
      <c r="P120" s="514">
        <f t="shared" si="43"/>
        <v>7453138</v>
      </c>
      <c r="Q120" s="515">
        <v>329.93</v>
      </c>
      <c r="R120" s="515">
        <v>11.82</v>
      </c>
      <c r="S120" s="366">
        <f t="shared" si="44"/>
        <v>128554</v>
      </c>
      <c r="T120" s="365">
        <v>0</v>
      </c>
      <c r="U120" s="367">
        <f t="shared" si="45"/>
        <v>7453138</v>
      </c>
      <c r="V120" s="368">
        <f t="shared" si="46"/>
        <v>22590.06</v>
      </c>
      <c r="W120" s="498">
        <v>7800</v>
      </c>
      <c r="X120" s="499">
        <f t="shared" si="47"/>
        <v>23.64</v>
      </c>
      <c r="Y120" s="500">
        <f t="shared" si="48"/>
        <v>22566.420000000002</v>
      </c>
      <c r="Z120" s="501">
        <v>2589.4200000000019</v>
      </c>
      <c r="AA120" s="502">
        <f t="shared" si="49"/>
        <v>854327</v>
      </c>
      <c r="AB120" s="503">
        <f t="shared" si="50"/>
        <v>8307465</v>
      </c>
      <c r="AC120" s="516">
        <f t="shared" si="51"/>
        <v>25179.48</v>
      </c>
      <c r="AD120" s="369">
        <f t="shared" si="52"/>
        <v>1.4628000000000001</v>
      </c>
      <c r="AE120" s="370">
        <f t="shared" si="53"/>
        <v>1.4628000000000001</v>
      </c>
      <c r="AF120" s="371">
        <v>1.4628000000000001</v>
      </c>
      <c r="AG120" s="372">
        <v>0</v>
      </c>
      <c r="AH120" s="373">
        <f t="shared" si="54"/>
        <v>0</v>
      </c>
      <c r="AI120" s="373">
        <v>0</v>
      </c>
      <c r="AJ120" s="2">
        <v>0</v>
      </c>
      <c r="AK120" s="281">
        <f t="shared" si="55"/>
        <v>0</v>
      </c>
      <c r="AL120" s="3">
        <f t="shared" si="56"/>
        <v>0</v>
      </c>
      <c r="AM120" s="307">
        <v>0</v>
      </c>
      <c r="AN120" s="283">
        <v>0</v>
      </c>
      <c r="AO120" s="283" t="s">
        <v>1316</v>
      </c>
      <c r="AP120" s="284">
        <v>0</v>
      </c>
      <c r="AQ120" s="28">
        <v>0</v>
      </c>
      <c r="AR120" s="267">
        <f t="shared" si="57"/>
        <v>0</v>
      </c>
      <c r="AS120" s="267">
        <f t="shared" si="58"/>
        <v>0</v>
      </c>
      <c r="AT120" s="4">
        <v>0</v>
      </c>
      <c r="AU120" s="4">
        <f t="shared" si="59"/>
        <v>0</v>
      </c>
      <c r="AV120" s="5">
        <v>0</v>
      </c>
      <c r="AW120" s="404">
        <f t="shared" si="60"/>
        <v>0</v>
      </c>
      <c r="AX120" s="405">
        <v>0</v>
      </c>
      <c r="AY120" s="373">
        <f t="shared" si="61"/>
        <v>0</v>
      </c>
      <c r="AZ120" s="28">
        <f t="shared" si="62"/>
        <v>0</v>
      </c>
      <c r="BA120" s="5">
        <f t="shared" si="62"/>
        <v>0</v>
      </c>
      <c r="BB120" s="369">
        <f t="shared" si="63"/>
        <v>1.2881400000000001</v>
      </c>
      <c r="BC120" s="517">
        <f t="shared" si="64"/>
        <v>2.58E-2</v>
      </c>
      <c r="BD120" s="517">
        <f t="shared" si="65"/>
        <v>0</v>
      </c>
      <c r="BE120" s="286">
        <f t="shared" si="66"/>
        <v>0</v>
      </c>
      <c r="BF120" s="286">
        <v>0</v>
      </c>
      <c r="BG120" s="308">
        <f t="shared" si="38"/>
        <v>0</v>
      </c>
      <c r="BH120" s="518">
        <f t="shared" si="67"/>
        <v>0</v>
      </c>
      <c r="BI120" s="518">
        <f t="shared" si="39"/>
        <v>0</v>
      </c>
      <c r="BJ120" s="453"/>
    </row>
    <row r="121" spans="1:62" x14ac:dyDescent="0.2">
      <c r="A121" s="32" t="s">
        <v>321</v>
      </c>
      <c r="B121" s="309" t="s">
        <v>322</v>
      </c>
      <c r="C121" s="310" t="s">
        <v>1370</v>
      </c>
      <c r="D121" s="311" t="s">
        <v>1634</v>
      </c>
      <c r="E121" s="312" t="s">
        <v>1372</v>
      </c>
      <c r="F121" s="313" t="s">
        <v>299</v>
      </c>
      <c r="G121" s="520">
        <v>9</v>
      </c>
      <c r="H121" s="315"/>
      <c r="I121" s="316">
        <v>0</v>
      </c>
      <c r="J121" s="316">
        <v>0</v>
      </c>
      <c r="K121" s="316">
        <v>0</v>
      </c>
      <c r="L121" s="316">
        <v>0</v>
      </c>
      <c r="M121" s="316">
        <f t="shared" si="40"/>
        <v>0</v>
      </c>
      <c r="N121" s="316">
        <f t="shared" si="41"/>
        <v>0</v>
      </c>
      <c r="O121" s="508">
        <f t="shared" si="42"/>
        <v>0</v>
      </c>
      <c r="P121" s="508">
        <f t="shared" si="43"/>
        <v>0</v>
      </c>
      <c r="Q121" s="509">
        <v>0</v>
      </c>
      <c r="R121" s="509">
        <v>0</v>
      </c>
      <c r="S121" s="318">
        <f t="shared" si="44"/>
        <v>0</v>
      </c>
      <c r="T121" s="317">
        <v>0</v>
      </c>
      <c r="U121" s="319">
        <f t="shared" si="45"/>
        <v>0</v>
      </c>
      <c r="V121" s="320">
        <f t="shared" si="46"/>
        <v>0</v>
      </c>
      <c r="W121" s="498">
        <v>0</v>
      </c>
      <c r="X121" s="499">
        <f t="shared" si="47"/>
        <v>0</v>
      </c>
      <c r="Y121" s="500">
        <f t="shared" si="48"/>
        <v>0</v>
      </c>
      <c r="Z121" s="501">
        <v>0</v>
      </c>
      <c r="AA121" s="502">
        <f t="shared" si="49"/>
        <v>0</v>
      </c>
      <c r="AB121" s="503">
        <f t="shared" si="50"/>
        <v>0</v>
      </c>
      <c r="AC121" s="510">
        <f t="shared" si="51"/>
        <v>0</v>
      </c>
      <c r="AD121" s="321">
        <f t="shared" si="52"/>
        <v>0</v>
      </c>
      <c r="AE121" s="278">
        <f t="shared" si="53"/>
        <v>0</v>
      </c>
      <c r="AF121" s="322">
        <v>0</v>
      </c>
      <c r="AG121" s="323">
        <v>1</v>
      </c>
      <c r="AH121" s="6">
        <f t="shared" si="54"/>
        <v>1.4791000000000001</v>
      </c>
      <c r="AI121" s="6">
        <v>0</v>
      </c>
      <c r="AJ121" s="2">
        <v>0</v>
      </c>
      <c r="AK121" s="281">
        <f t="shared" si="55"/>
        <v>1.6385000000000001</v>
      </c>
      <c r="AL121" s="3">
        <f t="shared" si="56"/>
        <v>0</v>
      </c>
      <c r="AM121" s="307">
        <v>0</v>
      </c>
      <c r="AN121" s="283">
        <v>0</v>
      </c>
      <c r="AO121" s="283" t="s">
        <v>1316</v>
      </c>
      <c r="AP121" s="284">
        <v>0</v>
      </c>
      <c r="AQ121" s="28">
        <v>0</v>
      </c>
      <c r="AR121" s="267">
        <f t="shared" si="57"/>
        <v>0</v>
      </c>
      <c r="AS121" s="267">
        <f t="shared" si="58"/>
        <v>0</v>
      </c>
      <c r="AT121" s="4">
        <v>0</v>
      </c>
      <c r="AU121" s="4">
        <f t="shared" si="59"/>
        <v>0</v>
      </c>
      <c r="AV121" s="5">
        <v>0</v>
      </c>
      <c r="AW121" s="404">
        <f t="shared" si="60"/>
        <v>0</v>
      </c>
      <c r="AX121" s="405">
        <v>0</v>
      </c>
      <c r="AY121" s="6">
        <f t="shared" si="61"/>
        <v>0</v>
      </c>
      <c r="AZ121" s="28">
        <f t="shared" si="62"/>
        <v>0</v>
      </c>
      <c r="BA121" s="5">
        <f t="shared" si="62"/>
        <v>0</v>
      </c>
      <c r="BB121" s="321">
        <f t="shared" si="63"/>
        <v>0</v>
      </c>
      <c r="BC121" s="511">
        <f t="shared" si="64"/>
        <v>0</v>
      </c>
      <c r="BD121" s="511">
        <f t="shared" si="65"/>
        <v>2.5999999999999999E-2</v>
      </c>
      <c r="BE121" s="286">
        <f t="shared" si="66"/>
        <v>0</v>
      </c>
      <c r="BF121" s="286">
        <v>0</v>
      </c>
      <c r="BG121" s="308">
        <f t="shared" si="38"/>
        <v>0</v>
      </c>
      <c r="BH121" s="512">
        <f t="shared" si="67"/>
        <v>1</v>
      </c>
      <c r="BI121" s="512">
        <f t="shared" si="39"/>
        <v>0</v>
      </c>
      <c r="BJ121" s="453"/>
    </row>
    <row r="122" spans="1:62" x14ac:dyDescent="0.2">
      <c r="A122" s="32" t="s">
        <v>330</v>
      </c>
      <c r="B122" s="309" t="s">
        <v>331</v>
      </c>
      <c r="C122" s="310" t="s">
        <v>1370</v>
      </c>
      <c r="D122" s="311" t="s">
        <v>1634</v>
      </c>
      <c r="E122" s="312" t="s">
        <v>1373</v>
      </c>
      <c r="F122" s="313" t="s">
        <v>299</v>
      </c>
      <c r="G122" s="520">
        <v>9</v>
      </c>
      <c r="H122" s="315"/>
      <c r="I122" s="316">
        <v>0</v>
      </c>
      <c r="J122" s="316">
        <v>0</v>
      </c>
      <c r="K122" s="316">
        <v>0</v>
      </c>
      <c r="L122" s="316">
        <v>0</v>
      </c>
      <c r="M122" s="316">
        <f t="shared" si="40"/>
        <v>0</v>
      </c>
      <c r="N122" s="316">
        <f t="shared" si="41"/>
        <v>0</v>
      </c>
      <c r="O122" s="508">
        <f t="shared" si="42"/>
        <v>0</v>
      </c>
      <c r="P122" s="508">
        <f t="shared" si="43"/>
        <v>0</v>
      </c>
      <c r="Q122" s="509">
        <v>0</v>
      </c>
      <c r="R122" s="509">
        <v>0</v>
      </c>
      <c r="S122" s="318">
        <f t="shared" si="44"/>
        <v>0</v>
      </c>
      <c r="T122" s="317">
        <v>0</v>
      </c>
      <c r="U122" s="319">
        <f t="shared" si="45"/>
        <v>0</v>
      </c>
      <c r="V122" s="320">
        <f t="shared" si="46"/>
        <v>0</v>
      </c>
      <c r="W122" s="498">
        <v>0</v>
      </c>
      <c r="X122" s="499">
        <f t="shared" si="47"/>
        <v>0</v>
      </c>
      <c r="Y122" s="500">
        <f t="shared" si="48"/>
        <v>0</v>
      </c>
      <c r="Z122" s="501">
        <v>0</v>
      </c>
      <c r="AA122" s="502">
        <f t="shared" si="49"/>
        <v>0</v>
      </c>
      <c r="AB122" s="503">
        <f t="shared" si="50"/>
        <v>0</v>
      </c>
      <c r="AC122" s="510">
        <f t="shared" si="51"/>
        <v>0</v>
      </c>
      <c r="AD122" s="321">
        <f t="shared" si="52"/>
        <v>0</v>
      </c>
      <c r="AE122" s="278">
        <f t="shared" si="53"/>
        <v>0</v>
      </c>
      <c r="AF122" s="322">
        <v>0</v>
      </c>
      <c r="AG122" s="323">
        <v>1</v>
      </c>
      <c r="AH122" s="6">
        <f t="shared" si="54"/>
        <v>1.4791000000000001</v>
      </c>
      <c r="AI122" s="6">
        <v>0</v>
      </c>
      <c r="AJ122" s="2">
        <v>0</v>
      </c>
      <c r="AK122" s="281">
        <f t="shared" si="55"/>
        <v>1.4703999999999999</v>
      </c>
      <c r="AL122" s="3">
        <f t="shared" si="56"/>
        <v>0</v>
      </c>
      <c r="AM122" s="307">
        <v>0</v>
      </c>
      <c r="AN122" s="283">
        <v>0</v>
      </c>
      <c r="AO122" s="283" t="s">
        <v>1316</v>
      </c>
      <c r="AP122" s="284">
        <v>0</v>
      </c>
      <c r="AQ122" s="28">
        <v>0</v>
      </c>
      <c r="AR122" s="267">
        <f t="shared" si="57"/>
        <v>0</v>
      </c>
      <c r="AS122" s="267">
        <f t="shared" si="58"/>
        <v>0</v>
      </c>
      <c r="AT122" s="4">
        <v>0</v>
      </c>
      <c r="AU122" s="4">
        <f t="shared" si="59"/>
        <v>0</v>
      </c>
      <c r="AV122" s="5">
        <v>0</v>
      </c>
      <c r="AW122" s="404">
        <f t="shared" si="60"/>
        <v>0</v>
      </c>
      <c r="AX122" s="405">
        <v>0</v>
      </c>
      <c r="AY122" s="6">
        <f t="shared" si="61"/>
        <v>0</v>
      </c>
      <c r="AZ122" s="28">
        <f t="shared" si="62"/>
        <v>0</v>
      </c>
      <c r="BA122" s="5">
        <f t="shared" si="62"/>
        <v>0</v>
      </c>
      <c r="BB122" s="321">
        <f t="shared" si="63"/>
        <v>0</v>
      </c>
      <c r="BC122" s="511">
        <f t="shared" si="64"/>
        <v>0</v>
      </c>
      <c r="BD122" s="511">
        <f t="shared" si="65"/>
        <v>2.5999999999999999E-2</v>
      </c>
      <c r="BE122" s="286">
        <f t="shared" si="66"/>
        <v>0</v>
      </c>
      <c r="BF122" s="286">
        <v>0</v>
      </c>
      <c r="BG122" s="308">
        <f t="shared" si="38"/>
        <v>0</v>
      </c>
      <c r="BH122" s="512">
        <f t="shared" si="67"/>
        <v>1</v>
      </c>
      <c r="BI122" s="512">
        <f t="shared" si="39"/>
        <v>0</v>
      </c>
      <c r="BJ122" s="453"/>
    </row>
    <row r="123" spans="1:62" x14ac:dyDescent="0.2">
      <c r="A123" s="32" t="s">
        <v>411</v>
      </c>
      <c r="B123" s="309" t="s">
        <v>412</v>
      </c>
      <c r="C123" s="310" t="s">
        <v>1370</v>
      </c>
      <c r="D123" s="311" t="s">
        <v>1634</v>
      </c>
      <c r="E123" s="312" t="s">
        <v>1374</v>
      </c>
      <c r="F123" s="313" t="s">
        <v>299</v>
      </c>
      <c r="G123" s="543">
        <v>9</v>
      </c>
      <c r="H123" s="315"/>
      <c r="I123" s="316">
        <v>0</v>
      </c>
      <c r="J123" s="316">
        <v>0</v>
      </c>
      <c r="K123" s="316">
        <v>0</v>
      </c>
      <c r="L123" s="316">
        <v>0</v>
      </c>
      <c r="M123" s="316">
        <f t="shared" si="40"/>
        <v>0</v>
      </c>
      <c r="N123" s="316">
        <f t="shared" si="41"/>
        <v>0</v>
      </c>
      <c r="O123" s="508">
        <f t="shared" si="42"/>
        <v>0</v>
      </c>
      <c r="P123" s="508">
        <f t="shared" si="43"/>
        <v>0</v>
      </c>
      <c r="Q123" s="509">
        <v>0</v>
      </c>
      <c r="R123" s="509">
        <v>0</v>
      </c>
      <c r="S123" s="318">
        <f t="shared" si="44"/>
        <v>0</v>
      </c>
      <c r="T123" s="317">
        <v>0</v>
      </c>
      <c r="U123" s="319">
        <f t="shared" si="45"/>
        <v>0</v>
      </c>
      <c r="V123" s="320">
        <f t="shared" si="46"/>
        <v>0</v>
      </c>
      <c r="W123" s="498">
        <v>0</v>
      </c>
      <c r="X123" s="499">
        <f t="shared" si="47"/>
        <v>0</v>
      </c>
      <c r="Y123" s="500">
        <f t="shared" si="48"/>
        <v>0</v>
      </c>
      <c r="Z123" s="501">
        <v>0</v>
      </c>
      <c r="AA123" s="502">
        <f t="shared" si="49"/>
        <v>0</v>
      </c>
      <c r="AB123" s="503">
        <f t="shared" si="50"/>
        <v>0</v>
      </c>
      <c r="AC123" s="510">
        <f t="shared" si="51"/>
        <v>0</v>
      </c>
      <c r="AD123" s="321">
        <f t="shared" si="52"/>
        <v>0</v>
      </c>
      <c r="AE123" s="278">
        <f t="shared" si="53"/>
        <v>0</v>
      </c>
      <c r="AF123" s="322">
        <v>0</v>
      </c>
      <c r="AG123" s="323">
        <v>1</v>
      </c>
      <c r="AH123" s="6">
        <f t="shared" si="54"/>
        <v>1.4791000000000001</v>
      </c>
      <c r="AI123" s="6">
        <v>0</v>
      </c>
      <c r="AJ123" s="2">
        <v>0</v>
      </c>
      <c r="AK123" s="281">
        <f t="shared" si="55"/>
        <v>1.6208</v>
      </c>
      <c r="AL123" s="3">
        <f t="shared" si="56"/>
        <v>0</v>
      </c>
      <c r="AM123" s="307">
        <v>0</v>
      </c>
      <c r="AN123" s="283">
        <v>0</v>
      </c>
      <c r="AO123" s="283" t="s">
        <v>1316</v>
      </c>
      <c r="AP123" s="284">
        <v>0</v>
      </c>
      <c r="AQ123" s="28">
        <v>0</v>
      </c>
      <c r="AR123" s="267">
        <f t="shared" si="57"/>
        <v>0</v>
      </c>
      <c r="AS123" s="267">
        <f t="shared" si="58"/>
        <v>0</v>
      </c>
      <c r="AT123" s="4">
        <v>0</v>
      </c>
      <c r="AU123" s="4">
        <f t="shared" si="59"/>
        <v>0</v>
      </c>
      <c r="AV123" s="5">
        <v>0</v>
      </c>
      <c r="AW123" s="404">
        <f t="shared" si="60"/>
        <v>0</v>
      </c>
      <c r="AX123" s="405">
        <v>0</v>
      </c>
      <c r="AY123" s="6">
        <f t="shared" si="61"/>
        <v>0</v>
      </c>
      <c r="AZ123" s="28">
        <f t="shared" si="62"/>
        <v>0</v>
      </c>
      <c r="BA123" s="5">
        <f t="shared" si="62"/>
        <v>0</v>
      </c>
      <c r="BB123" s="321">
        <f t="shared" si="63"/>
        <v>0</v>
      </c>
      <c r="BC123" s="511">
        <f t="shared" si="64"/>
        <v>0</v>
      </c>
      <c r="BD123" s="511">
        <f t="shared" si="65"/>
        <v>2.5999999999999999E-2</v>
      </c>
      <c r="BE123" s="286">
        <f t="shared" si="66"/>
        <v>0</v>
      </c>
      <c r="BF123" s="286">
        <v>0</v>
      </c>
      <c r="BG123" s="308">
        <f t="shared" si="38"/>
        <v>0</v>
      </c>
      <c r="BH123" s="512">
        <f t="shared" si="67"/>
        <v>1</v>
      </c>
      <c r="BI123" s="512">
        <f t="shared" si="39"/>
        <v>0</v>
      </c>
      <c r="BJ123" s="453"/>
    </row>
    <row r="124" spans="1:62" x14ac:dyDescent="0.2">
      <c r="A124" s="358" t="s">
        <v>1370</v>
      </c>
      <c r="B124" s="359" t="s">
        <v>1375</v>
      </c>
      <c r="C124" s="471" t="s">
        <v>1370</v>
      </c>
      <c r="D124" s="472" t="s">
        <v>1634</v>
      </c>
      <c r="E124" s="362" t="s">
        <v>1376</v>
      </c>
      <c r="F124" s="363" t="s">
        <v>299</v>
      </c>
      <c r="G124" s="513">
        <v>9</v>
      </c>
      <c r="H124" s="315"/>
      <c r="I124" s="364">
        <v>13843459</v>
      </c>
      <c r="J124" s="364">
        <v>731780</v>
      </c>
      <c r="K124" s="364">
        <v>0</v>
      </c>
      <c r="L124" s="364">
        <v>0</v>
      </c>
      <c r="M124" s="364">
        <f t="shared" si="40"/>
        <v>0</v>
      </c>
      <c r="N124" s="364">
        <f t="shared" si="41"/>
        <v>13843459</v>
      </c>
      <c r="O124" s="514">
        <f t="shared" si="42"/>
        <v>731780</v>
      </c>
      <c r="P124" s="514">
        <f t="shared" si="43"/>
        <v>13111679</v>
      </c>
      <c r="Q124" s="515">
        <v>574.03</v>
      </c>
      <c r="R124" s="515">
        <v>2.5700000000000003</v>
      </c>
      <c r="S124" s="366">
        <f t="shared" si="44"/>
        <v>27951</v>
      </c>
      <c r="T124" s="365">
        <v>0</v>
      </c>
      <c r="U124" s="367">
        <f t="shared" si="45"/>
        <v>13111679</v>
      </c>
      <c r="V124" s="368">
        <f t="shared" si="46"/>
        <v>22841.45</v>
      </c>
      <c r="W124" s="498">
        <v>3900</v>
      </c>
      <c r="X124" s="499">
        <f t="shared" si="47"/>
        <v>6.79</v>
      </c>
      <c r="Y124" s="500">
        <f t="shared" si="48"/>
        <v>22834.66</v>
      </c>
      <c r="Z124" s="501">
        <v>2857.66</v>
      </c>
      <c r="AA124" s="502">
        <f t="shared" si="49"/>
        <v>1640383</v>
      </c>
      <c r="AB124" s="503">
        <f t="shared" si="50"/>
        <v>14752062</v>
      </c>
      <c r="AC124" s="516">
        <f t="shared" si="51"/>
        <v>25699.11</v>
      </c>
      <c r="AD124" s="369">
        <f t="shared" si="52"/>
        <v>1.47908</v>
      </c>
      <c r="AE124" s="370">
        <f t="shared" si="53"/>
        <v>1.4791000000000001</v>
      </c>
      <c r="AF124" s="371">
        <v>1.4791000000000001</v>
      </c>
      <c r="AG124" s="372">
        <v>0</v>
      </c>
      <c r="AH124" s="373">
        <f t="shared" si="54"/>
        <v>0</v>
      </c>
      <c r="AI124" s="373">
        <v>0</v>
      </c>
      <c r="AJ124" s="2">
        <v>0</v>
      </c>
      <c r="AK124" s="281">
        <f t="shared" si="55"/>
        <v>0</v>
      </c>
      <c r="AL124" s="3">
        <f t="shared" si="56"/>
        <v>0</v>
      </c>
      <c r="AM124" s="307">
        <v>0</v>
      </c>
      <c r="AN124" s="283">
        <v>0</v>
      </c>
      <c r="AO124" s="283" t="s">
        <v>1316</v>
      </c>
      <c r="AP124" s="284">
        <v>0</v>
      </c>
      <c r="AQ124" s="28">
        <v>0</v>
      </c>
      <c r="AR124" s="267">
        <f t="shared" si="57"/>
        <v>0</v>
      </c>
      <c r="AS124" s="267">
        <f t="shared" si="58"/>
        <v>0</v>
      </c>
      <c r="AT124" s="4">
        <v>0</v>
      </c>
      <c r="AU124" s="4">
        <f t="shared" si="59"/>
        <v>0</v>
      </c>
      <c r="AV124" s="5">
        <v>0</v>
      </c>
      <c r="AW124" s="404">
        <f t="shared" si="60"/>
        <v>0</v>
      </c>
      <c r="AX124" s="405">
        <v>0</v>
      </c>
      <c r="AY124" s="373">
        <f t="shared" si="61"/>
        <v>0</v>
      </c>
      <c r="AZ124" s="28">
        <f t="shared" si="62"/>
        <v>0</v>
      </c>
      <c r="BA124" s="5">
        <f t="shared" si="62"/>
        <v>0</v>
      </c>
      <c r="BB124" s="369">
        <f t="shared" si="63"/>
        <v>1.30247</v>
      </c>
      <c r="BC124" s="517">
        <f t="shared" si="64"/>
        <v>2.5999999999999999E-2</v>
      </c>
      <c r="BD124" s="517">
        <f t="shared" si="65"/>
        <v>0</v>
      </c>
      <c r="BE124" s="286">
        <f t="shared" si="66"/>
        <v>0</v>
      </c>
      <c r="BF124" s="286">
        <v>0</v>
      </c>
      <c r="BG124" s="308">
        <f t="shared" si="38"/>
        <v>0</v>
      </c>
      <c r="BH124" s="518">
        <f t="shared" si="67"/>
        <v>0</v>
      </c>
      <c r="BI124" s="518">
        <f t="shared" si="39"/>
        <v>0</v>
      </c>
      <c r="BJ124" s="453"/>
    </row>
    <row r="125" spans="1:62" x14ac:dyDescent="0.2">
      <c r="A125" s="297" t="s">
        <v>333</v>
      </c>
      <c r="B125" s="298" t="s">
        <v>334</v>
      </c>
      <c r="C125" s="299" t="s">
        <v>333</v>
      </c>
      <c r="D125" s="300" t="s">
        <v>334</v>
      </c>
      <c r="E125" s="301" t="s">
        <v>335</v>
      </c>
      <c r="F125" s="302" t="s">
        <v>295</v>
      </c>
      <c r="G125" s="303">
        <v>10</v>
      </c>
      <c r="H125" s="233"/>
      <c r="I125" s="304">
        <v>35747800</v>
      </c>
      <c r="J125" s="304">
        <v>6132421</v>
      </c>
      <c r="K125" s="304">
        <v>0</v>
      </c>
      <c r="L125" s="304">
        <v>0</v>
      </c>
      <c r="M125" s="304">
        <f t="shared" si="40"/>
        <v>0</v>
      </c>
      <c r="N125" s="304">
        <f t="shared" si="41"/>
        <v>35747800</v>
      </c>
      <c r="O125" s="496">
        <f t="shared" si="42"/>
        <v>6132421</v>
      </c>
      <c r="P125" s="496">
        <f t="shared" si="43"/>
        <v>29615379</v>
      </c>
      <c r="Q125" s="497">
        <v>1498.46</v>
      </c>
      <c r="R125" s="497">
        <v>39.090000000000003</v>
      </c>
      <c r="S125" s="266">
        <f t="shared" si="44"/>
        <v>425143</v>
      </c>
      <c r="T125" s="265">
        <v>0</v>
      </c>
      <c r="U125" s="305">
        <f t="shared" si="45"/>
        <v>29615379</v>
      </c>
      <c r="V125" s="306">
        <f t="shared" si="46"/>
        <v>19763.88</v>
      </c>
      <c r="W125" s="498">
        <v>166201</v>
      </c>
      <c r="X125" s="499">
        <f t="shared" si="47"/>
        <v>110.91</v>
      </c>
      <c r="Y125" s="500">
        <f t="shared" si="48"/>
        <v>19652.97</v>
      </c>
      <c r="Z125" s="501">
        <v>0</v>
      </c>
      <c r="AA125" s="502">
        <f t="shared" si="49"/>
        <v>0</v>
      </c>
      <c r="AB125" s="503">
        <f t="shared" si="50"/>
        <v>29615379</v>
      </c>
      <c r="AC125" s="504">
        <f t="shared" si="51"/>
        <v>19763.88</v>
      </c>
      <c r="AD125" s="277">
        <f t="shared" si="52"/>
        <v>1.2798</v>
      </c>
      <c r="AE125" s="505">
        <f t="shared" si="53"/>
        <v>1.2798</v>
      </c>
      <c r="AF125" s="279">
        <v>1.2798</v>
      </c>
      <c r="AG125" s="280">
        <v>1</v>
      </c>
      <c r="AH125" s="1">
        <f t="shared" si="54"/>
        <v>1.2798</v>
      </c>
      <c r="AI125" s="1">
        <v>1.2798</v>
      </c>
      <c r="AJ125" s="2">
        <v>1.0704</v>
      </c>
      <c r="AK125" s="281">
        <f t="shared" si="55"/>
        <v>1.1956</v>
      </c>
      <c r="AL125" s="3">
        <f t="shared" si="56"/>
        <v>1.1956</v>
      </c>
      <c r="AM125" s="307">
        <v>1.2995000000000001</v>
      </c>
      <c r="AN125" s="283">
        <v>1.0704</v>
      </c>
      <c r="AO125" s="283" t="s">
        <v>1652</v>
      </c>
      <c r="AP125" s="284">
        <v>1.1956</v>
      </c>
      <c r="AQ125" s="28">
        <v>1.2995000000000001</v>
      </c>
      <c r="AR125" s="267">
        <f t="shared" si="57"/>
        <v>0</v>
      </c>
      <c r="AS125" s="267">
        <f t="shared" si="58"/>
        <v>0</v>
      </c>
      <c r="AT125" s="4">
        <v>1.0704</v>
      </c>
      <c r="AU125" s="4">
        <f t="shared" si="59"/>
        <v>0</v>
      </c>
      <c r="AV125" s="5">
        <v>1.1956</v>
      </c>
      <c r="AW125" s="404">
        <f t="shared" si="60"/>
        <v>0</v>
      </c>
      <c r="AX125" s="405">
        <v>0</v>
      </c>
      <c r="AY125" s="1">
        <f t="shared" si="61"/>
        <v>1.2798</v>
      </c>
      <c r="AZ125" s="28">
        <f t="shared" si="62"/>
        <v>1.1956</v>
      </c>
      <c r="BA125" s="5">
        <f t="shared" si="62"/>
        <v>1.2995000000000001</v>
      </c>
      <c r="BB125" s="277">
        <f t="shared" si="63"/>
        <v>1.1269800000000001</v>
      </c>
      <c r="BC125" s="492">
        <f t="shared" si="64"/>
        <v>2.2499999999999999E-2</v>
      </c>
      <c r="BD125" s="492">
        <f t="shared" si="65"/>
        <v>2.2499999999999999E-2</v>
      </c>
      <c r="BE125" s="286">
        <f t="shared" si="66"/>
        <v>2.2499999999999999E-2</v>
      </c>
      <c r="BF125" s="286">
        <v>2.2499999999999999E-2</v>
      </c>
      <c r="BG125" s="308">
        <f t="shared" si="38"/>
        <v>1</v>
      </c>
      <c r="BH125" s="287">
        <f t="shared" si="67"/>
        <v>0</v>
      </c>
      <c r="BI125" s="287">
        <f t="shared" si="39"/>
        <v>1</v>
      </c>
      <c r="BJ125" s="453"/>
    </row>
    <row r="126" spans="1:62" x14ac:dyDescent="0.2">
      <c r="A126" s="297" t="s">
        <v>336</v>
      </c>
      <c r="B126" s="298" t="s">
        <v>337</v>
      </c>
      <c r="C126" s="299" t="s">
        <v>336</v>
      </c>
      <c r="D126" s="300" t="s">
        <v>337</v>
      </c>
      <c r="E126" s="301" t="s">
        <v>338</v>
      </c>
      <c r="F126" s="302" t="s">
        <v>299</v>
      </c>
      <c r="G126" s="303">
        <v>11</v>
      </c>
      <c r="H126" s="233"/>
      <c r="I126" s="304">
        <v>26142990</v>
      </c>
      <c r="J126" s="304">
        <v>5200680</v>
      </c>
      <c r="K126" s="304">
        <v>0</v>
      </c>
      <c r="L126" s="304">
        <v>0</v>
      </c>
      <c r="M126" s="304">
        <f t="shared" si="40"/>
        <v>0</v>
      </c>
      <c r="N126" s="304">
        <f t="shared" si="41"/>
        <v>26142990</v>
      </c>
      <c r="O126" s="496">
        <f t="shared" si="42"/>
        <v>5200680</v>
      </c>
      <c r="P126" s="496">
        <f t="shared" si="43"/>
        <v>20942310</v>
      </c>
      <c r="Q126" s="497">
        <v>1101.49</v>
      </c>
      <c r="R126" s="497">
        <v>0.14000000000000001</v>
      </c>
      <c r="S126" s="266">
        <f t="shared" si="44"/>
        <v>1523</v>
      </c>
      <c r="T126" s="265">
        <v>0</v>
      </c>
      <c r="U126" s="305">
        <f t="shared" si="45"/>
        <v>20942310</v>
      </c>
      <c r="V126" s="306">
        <f t="shared" si="46"/>
        <v>19012.71</v>
      </c>
      <c r="W126" s="498">
        <v>18644</v>
      </c>
      <c r="X126" s="499">
        <f t="shared" si="47"/>
        <v>16.93</v>
      </c>
      <c r="Y126" s="500">
        <f t="shared" si="48"/>
        <v>18995.78</v>
      </c>
      <c r="Z126" s="501">
        <v>0</v>
      </c>
      <c r="AA126" s="502">
        <f t="shared" si="49"/>
        <v>0</v>
      </c>
      <c r="AB126" s="503">
        <f t="shared" si="50"/>
        <v>20942310</v>
      </c>
      <c r="AC126" s="504">
        <f t="shared" si="51"/>
        <v>19012.71</v>
      </c>
      <c r="AD126" s="277">
        <f t="shared" si="52"/>
        <v>1.23115</v>
      </c>
      <c r="AE126" s="505">
        <f t="shared" si="53"/>
        <v>1.2312000000000001</v>
      </c>
      <c r="AF126" s="279">
        <v>1.2312000000000001</v>
      </c>
      <c r="AG126" s="280">
        <v>1</v>
      </c>
      <c r="AH126" s="1">
        <f t="shared" si="54"/>
        <v>1.2312000000000001</v>
      </c>
      <c r="AI126" s="1">
        <v>1.2312000000000001</v>
      </c>
      <c r="AJ126" s="2">
        <v>0.86080000000000001</v>
      </c>
      <c r="AK126" s="281">
        <f t="shared" si="55"/>
        <v>1.4302999999999999</v>
      </c>
      <c r="AL126" s="3">
        <f t="shared" si="56"/>
        <v>1.4302999999999999</v>
      </c>
      <c r="AM126" s="307">
        <v>1.6158999999999999</v>
      </c>
      <c r="AN126" s="283">
        <v>0.86080000000000001</v>
      </c>
      <c r="AO126" s="283" t="s">
        <v>1652</v>
      </c>
      <c r="AP126" s="284">
        <v>1.4302999999999999</v>
      </c>
      <c r="AQ126" s="28">
        <v>1.6158999999999999</v>
      </c>
      <c r="AR126" s="267">
        <f t="shared" si="57"/>
        <v>0</v>
      </c>
      <c r="AS126" s="267">
        <f t="shared" si="58"/>
        <v>0</v>
      </c>
      <c r="AT126" s="4">
        <v>0.86080000000000001</v>
      </c>
      <c r="AU126" s="4">
        <f t="shared" si="59"/>
        <v>0</v>
      </c>
      <c r="AV126" s="5">
        <v>1.4302999999999999</v>
      </c>
      <c r="AW126" s="404">
        <f t="shared" si="60"/>
        <v>0</v>
      </c>
      <c r="AX126" s="405">
        <v>0</v>
      </c>
      <c r="AY126" s="1">
        <f t="shared" si="61"/>
        <v>1.2312000000000001</v>
      </c>
      <c r="AZ126" s="28">
        <f t="shared" si="62"/>
        <v>1.4302999999999999</v>
      </c>
      <c r="BA126" s="5">
        <f t="shared" si="62"/>
        <v>1.6158999999999999</v>
      </c>
      <c r="BB126" s="277">
        <f t="shared" si="63"/>
        <v>1.0841499999999999</v>
      </c>
      <c r="BC126" s="492">
        <f t="shared" si="64"/>
        <v>2.1700000000000001E-2</v>
      </c>
      <c r="BD126" s="492">
        <f t="shared" si="65"/>
        <v>2.1700000000000001E-2</v>
      </c>
      <c r="BE126" s="286">
        <f t="shared" si="66"/>
        <v>2.1700000000000001E-2</v>
      </c>
      <c r="BF126" s="286">
        <v>2.1700000000000001E-2</v>
      </c>
      <c r="BG126" s="308">
        <f t="shared" si="38"/>
        <v>1</v>
      </c>
      <c r="BH126" s="287">
        <f t="shared" si="67"/>
        <v>0</v>
      </c>
      <c r="BI126" s="287">
        <f t="shared" si="39"/>
        <v>1</v>
      </c>
      <c r="BJ126" s="453"/>
    </row>
    <row r="127" spans="1:62" x14ac:dyDescent="0.2">
      <c r="A127" s="297" t="s">
        <v>339</v>
      </c>
      <c r="B127" s="298" t="s">
        <v>340</v>
      </c>
      <c r="C127" s="299" t="s">
        <v>339</v>
      </c>
      <c r="D127" s="300" t="s">
        <v>340</v>
      </c>
      <c r="E127" s="301" t="s">
        <v>341</v>
      </c>
      <c r="F127" s="302" t="s">
        <v>295</v>
      </c>
      <c r="G127" s="303">
        <v>12</v>
      </c>
      <c r="H127" s="233"/>
      <c r="I127" s="304">
        <v>0</v>
      </c>
      <c r="J127" s="304">
        <v>0</v>
      </c>
      <c r="K127" s="304">
        <v>0</v>
      </c>
      <c r="L127" s="304">
        <v>0</v>
      </c>
      <c r="M127" s="304">
        <f t="shared" si="40"/>
        <v>0</v>
      </c>
      <c r="N127" s="304">
        <f t="shared" si="41"/>
        <v>0</v>
      </c>
      <c r="O127" s="496">
        <f t="shared" si="42"/>
        <v>0</v>
      </c>
      <c r="P127" s="496">
        <f t="shared" si="43"/>
        <v>0</v>
      </c>
      <c r="Q127" s="497">
        <v>0</v>
      </c>
      <c r="R127" s="497">
        <v>0</v>
      </c>
      <c r="S127" s="266">
        <f t="shared" si="44"/>
        <v>0</v>
      </c>
      <c r="T127" s="265">
        <v>0</v>
      </c>
      <c r="U127" s="305">
        <f t="shared" si="45"/>
        <v>0</v>
      </c>
      <c r="V127" s="306">
        <f t="shared" si="46"/>
        <v>0</v>
      </c>
      <c r="W127" s="498">
        <v>0</v>
      </c>
      <c r="X127" s="499">
        <f t="shared" si="47"/>
        <v>0</v>
      </c>
      <c r="Y127" s="500">
        <f t="shared" si="48"/>
        <v>0</v>
      </c>
      <c r="Z127" s="501">
        <v>0</v>
      </c>
      <c r="AA127" s="502">
        <f t="shared" si="49"/>
        <v>0</v>
      </c>
      <c r="AB127" s="503">
        <f t="shared" si="50"/>
        <v>0</v>
      </c>
      <c r="AC127" s="504">
        <f t="shared" si="51"/>
        <v>0</v>
      </c>
      <c r="AD127" s="277">
        <f t="shared" si="52"/>
        <v>0</v>
      </c>
      <c r="AE127" s="505">
        <f t="shared" si="53"/>
        <v>0</v>
      </c>
      <c r="AF127" s="279">
        <v>0</v>
      </c>
      <c r="AG127" s="280">
        <v>0</v>
      </c>
      <c r="AH127" s="1">
        <f t="shared" si="54"/>
        <v>0</v>
      </c>
      <c r="AI127" s="1">
        <v>1.2065999999999999</v>
      </c>
      <c r="AJ127" s="2">
        <v>1.2292000000000001</v>
      </c>
      <c r="AK127" s="281">
        <f t="shared" si="55"/>
        <v>0</v>
      </c>
      <c r="AL127" s="3">
        <f t="shared" si="56"/>
        <v>0.98160000000000003</v>
      </c>
      <c r="AM127" s="307">
        <v>1.1315999999999999</v>
      </c>
      <c r="AN127" s="283">
        <v>1.2292000000000001</v>
      </c>
      <c r="AO127" s="283" t="s">
        <v>1653</v>
      </c>
      <c r="AP127" s="284">
        <v>0.98160000000000003</v>
      </c>
      <c r="AQ127" s="28">
        <v>1.1315999999999999</v>
      </c>
      <c r="AR127" s="267">
        <f t="shared" si="57"/>
        <v>0</v>
      </c>
      <c r="AS127" s="267">
        <f t="shared" si="58"/>
        <v>0</v>
      </c>
      <c r="AT127" s="4">
        <v>1.2292000000000001</v>
      </c>
      <c r="AU127" s="4">
        <f t="shared" si="59"/>
        <v>0</v>
      </c>
      <c r="AV127" s="5">
        <v>0.98160000000000003</v>
      </c>
      <c r="AW127" s="404">
        <f t="shared" si="60"/>
        <v>0</v>
      </c>
      <c r="AX127" s="405">
        <v>1</v>
      </c>
      <c r="AY127" s="374">
        <f t="shared" si="61"/>
        <v>1.2065999999999999</v>
      </c>
      <c r="AZ127" s="28">
        <f t="shared" si="62"/>
        <v>0.98160000000000003</v>
      </c>
      <c r="BA127" s="5">
        <f t="shared" si="62"/>
        <v>1.1315999999999999</v>
      </c>
      <c r="BB127" s="277">
        <f t="shared" si="63"/>
        <v>0</v>
      </c>
      <c r="BC127" s="492">
        <f t="shared" si="64"/>
        <v>0</v>
      </c>
      <c r="BD127" s="492">
        <f t="shared" si="65"/>
        <v>0</v>
      </c>
      <c r="BE127" s="286">
        <f t="shared" si="66"/>
        <v>2.1299999999999999E-2</v>
      </c>
      <c r="BF127" s="286">
        <v>2.1299999999999999E-2</v>
      </c>
      <c r="BG127" s="308">
        <f t="shared" si="38"/>
        <v>0</v>
      </c>
      <c r="BH127" s="287">
        <f t="shared" si="67"/>
        <v>0</v>
      </c>
      <c r="BI127" s="287">
        <f t="shared" si="39"/>
        <v>1</v>
      </c>
      <c r="BJ127" s="453"/>
    </row>
    <row r="128" spans="1:62" x14ac:dyDescent="0.2">
      <c r="A128" s="297" t="s">
        <v>342</v>
      </c>
      <c r="B128" s="298" t="s">
        <v>343</v>
      </c>
      <c r="C128" s="299" t="s">
        <v>342</v>
      </c>
      <c r="D128" s="300" t="s">
        <v>343</v>
      </c>
      <c r="E128" s="301" t="s">
        <v>344</v>
      </c>
      <c r="F128" s="302" t="s">
        <v>295</v>
      </c>
      <c r="G128" s="303">
        <v>12</v>
      </c>
      <c r="H128" s="233"/>
      <c r="I128" s="304">
        <v>0</v>
      </c>
      <c r="J128" s="304">
        <v>0</v>
      </c>
      <c r="K128" s="304">
        <v>0</v>
      </c>
      <c r="L128" s="304">
        <v>0</v>
      </c>
      <c r="M128" s="304">
        <f t="shared" si="40"/>
        <v>0</v>
      </c>
      <c r="N128" s="304">
        <f t="shared" si="41"/>
        <v>0</v>
      </c>
      <c r="O128" s="496">
        <f t="shared" si="42"/>
        <v>0</v>
      </c>
      <c r="P128" s="496">
        <f t="shared" si="43"/>
        <v>0</v>
      </c>
      <c r="Q128" s="497">
        <v>0</v>
      </c>
      <c r="R128" s="497">
        <v>0</v>
      </c>
      <c r="S128" s="266">
        <f t="shared" si="44"/>
        <v>0</v>
      </c>
      <c r="T128" s="265">
        <v>0</v>
      </c>
      <c r="U128" s="305">
        <f t="shared" si="45"/>
        <v>0</v>
      </c>
      <c r="V128" s="306">
        <f t="shared" si="46"/>
        <v>0</v>
      </c>
      <c r="W128" s="498">
        <v>0</v>
      </c>
      <c r="X128" s="499">
        <f t="shared" si="47"/>
        <v>0</v>
      </c>
      <c r="Y128" s="500">
        <f t="shared" si="48"/>
        <v>0</v>
      </c>
      <c r="Z128" s="501">
        <v>0</v>
      </c>
      <c r="AA128" s="502">
        <f t="shared" si="49"/>
        <v>0</v>
      </c>
      <c r="AB128" s="503">
        <f t="shared" si="50"/>
        <v>0</v>
      </c>
      <c r="AC128" s="504">
        <f t="shared" si="51"/>
        <v>0</v>
      </c>
      <c r="AD128" s="277">
        <f t="shared" si="52"/>
        <v>0</v>
      </c>
      <c r="AE128" s="505">
        <f t="shared" si="53"/>
        <v>0</v>
      </c>
      <c r="AF128" s="279">
        <v>0</v>
      </c>
      <c r="AG128" s="280">
        <v>0</v>
      </c>
      <c r="AH128" s="1">
        <f t="shared" si="54"/>
        <v>0</v>
      </c>
      <c r="AI128" s="1">
        <v>1.2065999999999999</v>
      </c>
      <c r="AJ128" s="2">
        <v>0.72750000000000004</v>
      </c>
      <c r="AK128" s="281">
        <f t="shared" si="55"/>
        <v>0</v>
      </c>
      <c r="AL128" s="3">
        <f t="shared" si="56"/>
        <v>1.6586000000000001</v>
      </c>
      <c r="AM128" s="307">
        <v>1.9119999999999999</v>
      </c>
      <c r="AN128" s="283">
        <v>0.72750000000000004</v>
      </c>
      <c r="AO128" s="283" t="s">
        <v>1652</v>
      </c>
      <c r="AP128" s="284">
        <v>1.6586000000000001</v>
      </c>
      <c r="AQ128" s="28">
        <v>1.9119999999999999</v>
      </c>
      <c r="AR128" s="267">
        <f t="shared" si="57"/>
        <v>0</v>
      </c>
      <c r="AS128" s="267">
        <f t="shared" si="58"/>
        <v>0</v>
      </c>
      <c r="AT128" s="4">
        <v>0.72750000000000004</v>
      </c>
      <c r="AU128" s="4">
        <f t="shared" si="59"/>
        <v>0</v>
      </c>
      <c r="AV128" s="5">
        <v>1.6586000000000001</v>
      </c>
      <c r="AW128" s="404">
        <f t="shared" si="60"/>
        <v>0</v>
      </c>
      <c r="AX128" s="405">
        <v>1</v>
      </c>
      <c r="AY128" s="374">
        <f t="shared" si="61"/>
        <v>1.2065999999999999</v>
      </c>
      <c r="AZ128" s="28">
        <f t="shared" si="62"/>
        <v>1.6586000000000001</v>
      </c>
      <c r="BA128" s="5">
        <f t="shared" si="62"/>
        <v>1.9119999999999999</v>
      </c>
      <c r="BB128" s="277">
        <f t="shared" si="63"/>
        <v>0</v>
      </c>
      <c r="BC128" s="492">
        <f t="shared" si="64"/>
        <v>0</v>
      </c>
      <c r="BD128" s="492">
        <f t="shared" si="65"/>
        <v>0</v>
      </c>
      <c r="BE128" s="286">
        <f t="shared" si="66"/>
        <v>2.1299999999999999E-2</v>
      </c>
      <c r="BF128" s="286">
        <v>2.1299999999999999E-2</v>
      </c>
      <c r="BG128" s="308">
        <f t="shared" si="38"/>
        <v>0</v>
      </c>
      <c r="BH128" s="287">
        <f t="shared" si="67"/>
        <v>0</v>
      </c>
      <c r="BI128" s="287">
        <f t="shared" si="39"/>
        <v>1</v>
      </c>
      <c r="BJ128" s="453"/>
    </row>
    <row r="129" spans="1:62" x14ac:dyDescent="0.2">
      <c r="A129" s="297" t="s">
        <v>345</v>
      </c>
      <c r="B129" s="298" t="s">
        <v>346</v>
      </c>
      <c r="C129" s="299" t="s">
        <v>345</v>
      </c>
      <c r="D129" s="300" t="s">
        <v>346</v>
      </c>
      <c r="E129" s="301" t="s">
        <v>347</v>
      </c>
      <c r="F129" s="302" t="s">
        <v>295</v>
      </c>
      <c r="G129" s="303">
        <v>12</v>
      </c>
      <c r="H129" s="233"/>
      <c r="I129" s="304">
        <v>0</v>
      </c>
      <c r="J129" s="304">
        <v>0</v>
      </c>
      <c r="K129" s="304">
        <v>0</v>
      </c>
      <c r="L129" s="304">
        <v>0</v>
      </c>
      <c r="M129" s="304">
        <f t="shared" si="40"/>
        <v>0</v>
      </c>
      <c r="N129" s="304">
        <f t="shared" si="41"/>
        <v>0</v>
      </c>
      <c r="O129" s="496">
        <f t="shared" si="42"/>
        <v>0</v>
      </c>
      <c r="P129" s="496">
        <f t="shared" si="43"/>
        <v>0</v>
      </c>
      <c r="Q129" s="497">
        <v>0</v>
      </c>
      <c r="R129" s="497">
        <v>0</v>
      </c>
      <c r="S129" s="266">
        <f t="shared" si="44"/>
        <v>0</v>
      </c>
      <c r="T129" s="265">
        <v>0</v>
      </c>
      <c r="U129" s="305">
        <f t="shared" si="45"/>
        <v>0</v>
      </c>
      <c r="V129" s="306">
        <f t="shared" si="46"/>
        <v>0</v>
      </c>
      <c r="W129" s="498">
        <v>0</v>
      </c>
      <c r="X129" s="499">
        <f t="shared" si="47"/>
        <v>0</v>
      </c>
      <c r="Y129" s="500">
        <f t="shared" si="48"/>
        <v>0</v>
      </c>
      <c r="Z129" s="501">
        <v>0</v>
      </c>
      <c r="AA129" s="502">
        <f t="shared" si="49"/>
        <v>0</v>
      </c>
      <c r="AB129" s="503">
        <f t="shared" si="50"/>
        <v>0</v>
      </c>
      <c r="AC129" s="504">
        <f t="shared" si="51"/>
        <v>0</v>
      </c>
      <c r="AD129" s="277">
        <f t="shared" si="52"/>
        <v>0</v>
      </c>
      <c r="AE129" s="505">
        <f t="shared" si="53"/>
        <v>0</v>
      </c>
      <c r="AF129" s="279">
        <v>0</v>
      </c>
      <c r="AG129" s="280">
        <v>0</v>
      </c>
      <c r="AH129" s="1">
        <f t="shared" si="54"/>
        <v>0</v>
      </c>
      <c r="AI129" s="1">
        <v>1.2065999999999999</v>
      </c>
      <c r="AJ129" s="2">
        <v>0.81779999999999997</v>
      </c>
      <c r="AK129" s="281">
        <f t="shared" si="55"/>
        <v>0</v>
      </c>
      <c r="AL129" s="3">
        <f t="shared" si="56"/>
        <v>1.4754</v>
      </c>
      <c r="AM129" s="307">
        <v>1.7009000000000001</v>
      </c>
      <c r="AN129" s="283">
        <v>0.81779999999999997</v>
      </c>
      <c r="AO129" s="283" t="s">
        <v>1652</v>
      </c>
      <c r="AP129" s="284">
        <v>1.4754</v>
      </c>
      <c r="AQ129" s="28">
        <v>1.7009000000000001</v>
      </c>
      <c r="AR129" s="267">
        <f t="shared" si="57"/>
        <v>0</v>
      </c>
      <c r="AS129" s="267">
        <f t="shared" si="58"/>
        <v>0</v>
      </c>
      <c r="AT129" s="4">
        <v>0.81779999999999997</v>
      </c>
      <c r="AU129" s="4">
        <f t="shared" si="59"/>
        <v>0</v>
      </c>
      <c r="AV129" s="5">
        <v>1.4754</v>
      </c>
      <c r="AW129" s="404">
        <f t="shared" si="60"/>
        <v>0</v>
      </c>
      <c r="AX129" s="405">
        <v>1</v>
      </c>
      <c r="AY129" s="374">
        <f t="shared" si="61"/>
        <v>1.2065999999999999</v>
      </c>
      <c r="AZ129" s="28">
        <f t="shared" si="62"/>
        <v>1.4754</v>
      </c>
      <c r="BA129" s="5">
        <f t="shared" si="62"/>
        <v>1.7009000000000001</v>
      </c>
      <c r="BB129" s="277">
        <f t="shared" si="63"/>
        <v>0</v>
      </c>
      <c r="BC129" s="492">
        <f t="shared" si="64"/>
        <v>0</v>
      </c>
      <c r="BD129" s="492">
        <f t="shared" si="65"/>
        <v>0</v>
      </c>
      <c r="BE129" s="286">
        <f t="shared" si="66"/>
        <v>2.1299999999999999E-2</v>
      </c>
      <c r="BF129" s="286">
        <v>2.1299999999999999E-2</v>
      </c>
      <c r="BG129" s="308">
        <f t="shared" si="38"/>
        <v>0</v>
      </c>
      <c r="BH129" s="287">
        <f t="shared" si="67"/>
        <v>0</v>
      </c>
      <c r="BI129" s="287">
        <f t="shared" si="39"/>
        <v>1</v>
      </c>
      <c r="BJ129" s="453"/>
    </row>
    <row r="130" spans="1:62" x14ac:dyDescent="0.2">
      <c r="A130" s="297" t="s">
        <v>348</v>
      </c>
      <c r="B130" s="298" t="s">
        <v>349</v>
      </c>
      <c r="C130" s="299" t="s">
        <v>348</v>
      </c>
      <c r="D130" s="300" t="s">
        <v>349</v>
      </c>
      <c r="E130" s="301" t="s">
        <v>350</v>
      </c>
      <c r="F130" s="302" t="s">
        <v>295</v>
      </c>
      <c r="G130" s="542">
        <v>12</v>
      </c>
      <c r="H130" s="233"/>
      <c r="I130" s="304">
        <v>0</v>
      </c>
      <c r="J130" s="304">
        <v>0</v>
      </c>
      <c r="K130" s="304">
        <v>0</v>
      </c>
      <c r="L130" s="304">
        <v>0</v>
      </c>
      <c r="M130" s="304">
        <f t="shared" si="40"/>
        <v>0</v>
      </c>
      <c r="N130" s="304">
        <f t="shared" si="41"/>
        <v>0</v>
      </c>
      <c r="O130" s="496">
        <f t="shared" si="42"/>
        <v>0</v>
      </c>
      <c r="P130" s="496">
        <f t="shared" si="43"/>
        <v>0</v>
      </c>
      <c r="Q130" s="497">
        <v>0</v>
      </c>
      <c r="R130" s="497">
        <v>0</v>
      </c>
      <c r="S130" s="266">
        <f t="shared" si="44"/>
        <v>0</v>
      </c>
      <c r="T130" s="265">
        <v>0</v>
      </c>
      <c r="U130" s="305">
        <f t="shared" si="45"/>
        <v>0</v>
      </c>
      <c r="V130" s="306">
        <f t="shared" si="46"/>
        <v>0</v>
      </c>
      <c r="W130" s="498">
        <v>0</v>
      </c>
      <c r="X130" s="499">
        <f t="shared" si="47"/>
        <v>0</v>
      </c>
      <c r="Y130" s="500">
        <f t="shared" si="48"/>
        <v>0</v>
      </c>
      <c r="Z130" s="501">
        <v>0</v>
      </c>
      <c r="AA130" s="502">
        <f t="shared" si="49"/>
        <v>0</v>
      </c>
      <c r="AB130" s="503">
        <f t="shared" si="50"/>
        <v>0</v>
      </c>
      <c r="AC130" s="504">
        <f t="shared" si="51"/>
        <v>0</v>
      </c>
      <c r="AD130" s="277">
        <f t="shared" si="52"/>
        <v>0</v>
      </c>
      <c r="AE130" s="505">
        <f t="shared" si="53"/>
        <v>0</v>
      </c>
      <c r="AF130" s="279">
        <v>0</v>
      </c>
      <c r="AG130" s="280">
        <v>0</v>
      </c>
      <c r="AH130" s="1">
        <f t="shared" si="54"/>
        <v>0</v>
      </c>
      <c r="AI130" s="1">
        <v>1.2065999999999999</v>
      </c>
      <c r="AJ130" s="2">
        <v>1.1497999999999999</v>
      </c>
      <c r="AK130" s="281">
        <f t="shared" si="55"/>
        <v>0</v>
      </c>
      <c r="AL130" s="3">
        <f t="shared" si="56"/>
        <v>1.0494000000000001</v>
      </c>
      <c r="AM130" s="307">
        <v>1.2098</v>
      </c>
      <c r="AN130" s="283">
        <v>1.1497999999999999</v>
      </c>
      <c r="AO130" s="283" t="s">
        <v>1653</v>
      </c>
      <c r="AP130" s="284">
        <v>1.0494000000000001</v>
      </c>
      <c r="AQ130" s="28">
        <v>1.2098</v>
      </c>
      <c r="AR130" s="267">
        <f t="shared" si="57"/>
        <v>0</v>
      </c>
      <c r="AS130" s="267">
        <f t="shared" si="58"/>
        <v>0</v>
      </c>
      <c r="AT130" s="4">
        <v>1.1497999999999999</v>
      </c>
      <c r="AU130" s="4">
        <f t="shared" si="59"/>
        <v>0</v>
      </c>
      <c r="AV130" s="5">
        <v>1.0494000000000001</v>
      </c>
      <c r="AW130" s="404">
        <f t="shared" si="60"/>
        <v>0</v>
      </c>
      <c r="AX130" s="405">
        <v>1</v>
      </c>
      <c r="AY130" s="374">
        <f t="shared" si="61"/>
        <v>1.2065999999999999</v>
      </c>
      <c r="AZ130" s="28">
        <f t="shared" si="62"/>
        <v>1.0494000000000001</v>
      </c>
      <c r="BA130" s="5">
        <f t="shared" si="62"/>
        <v>1.2098</v>
      </c>
      <c r="BB130" s="277">
        <f t="shared" si="63"/>
        <v>0</v>
      </c>
      <c r="BC130" s="492">
        <f t="shared" si="64"/>
        <v>0</v>
      </c>
      <c r="BD130" s="492">
        <f t="shared" si="65"/>
        <v>0</v>
      </c>
      <c r="BE130" s="286">
        <f t="shared" si="66"/>
        <v>2.1299999999999999E-2</v>
      </c>
      <c r="BF130" s="286">
        <v>2.1299999999999999E-2</v>
      </c>
      <c r="BG130" s="308">
        <f t="shared" ref="BG130:BG193" si="68">IF(AND($A130=$C130,LEFT($C130,1)="T"),IF(SUMIF($A$17:$A$574,$C130,$BH$17:$BH$574)&gt;0,0,1),0)+IF(AND(LEFT($C130,1)="T",$BI130&lt;&gt;1),IF(SUMIF($A$17:$A$574,$C130,$I$17:$I$574)&gt;0,0,1),0)</f>
        <v>0</v>
      </c>
      <c r="BH130" s="287">
        <f t="shared" si="67"/>
        <v>0</v>
      </c>
      <c r="BI130" s="287">
        <f t="shared" si="39"/>
        <v>1</v>
      </c>
      <c r="BJ130" s="453"/>
    </row>
    <row r="131" spans="1:62" x14ac:dyDescent="0.2">
      <c r="A131" s="297" t="s">
        <v>351</v>
      </c>
      <c r="B131" s="298" t="s">
        <v>352</v>
      </c>
      <c r="C131" s="299" t="s">
        <v>351</v>
      </c>
      <c r="D131" s="300" t="s">
        <v>352</v>
      </c>
      <c r="E131" s="301" t="s">
        <v>353</v>
      </c>
      <c r="F131" s="302" t="s">
        <v>295</v>
      </c>
      <c r="G131" s="519">
        <v>12</v>
      </c>
      <c r="H131" s="233"/>
      <c r="I131" s="304">
        <v>0</v>
      </c>
      <c r="J131" s="304">
        <v>0</v>
      </c>
      <c r="K131" s="304">
        <v>0</v>
      </c>
      <c r="L131" s="304">
        <v>0</v>
      </c>
      <c r="M131" s="304">
        <f t="shared" si="40"/>
        <v>0</v>
      </c>
      <c r="N131" s="304">
        <f t="shared" si="41"/>
        <v>0</v>
      </c>
      <c r="O131" s="496">
        <f t="shared" si="42"/>
        <v>0</v>
      </c>
      <c r="P131" s="496">
        <f t="shared" si="43"/>
        <v>0</v>
      </c>
      <c r="Q131" s="497">
        <v>0</v>
      </c>
      <c r="R131" s="497">
        <v>0</v>
      </c>
      <c r="S131" s="266">
        <f t="shared" si="44"/>
        <v>0</v>
      </c>
      <c r="T131" s="265">
        <v>0</v>
      </c>
      <c r="U131" s="305">
        <f t="shared" si="45"/>
        <v>0</v>
      </c>
      <c r="V131" s="306">
        <f t="shared" si="46"/>
        <v>0</v>
      </c>
      <c r="W131" s="498">
        <v>0</v>
      </c>
      <c r="X131" s="499">
        <f t="shared" si="47"/>
        <v>0</v>
      </c>
      <c r="Y131" s="500">
        <f t="shared" si="48"/>
        <v>0</v>
      </c>
      <c r="Z131" s="501">
        <v>0</v>
      </c>
      <c r="AA131" s="502">
        <f t="shared" si="49"/>
        <v>0</v>
      </c>
      <c r="AB131" s="503">
        <f t="shared" si="50"/>
        <v>0</v>
      </c>
      <c r="AC131" s="504">
        <f t="shared" si="51"/>
        <v>0</v>
      </c>
      <c r="AD131" s="277">
        <f t="shared" si="52"/>
        <v>0</v>
      </c>
      <c r="AE131" s="505">
        <f t="shared" si="53"/>
        <v>0</v>
      </c>
      <c r="AF131" s="279">
        <v>0</v>
      </c>
      <c r="AG131" s="280">
        <v>0</v>
      </c>
      <c r="AH131" s="1">
        <f t="shared" si="54"/>
        <v>0</v>
      </c>
      <c r="AI131" s="1">
        <v>1.2065999999999999</v>
      </c>
      <c r="AJ131" s="2">
        <v>1.0579000000000001</v>
      </c>
      <c r="AK131" s="281">
        <f t="shared" si="55"/>
        <v>0</v>
      </c>
      <c r="AL131" s="3">
        <f t="shared" si="56"/>
        <v>1.1406000000000001</v>
      </c>
      <c r="AM131" s="307">
        <v>1.3149</v>
      </c>
      <c r="AN131" s="283">
        <v>1.0579000000000001</v>
      </c>
      <c r="AO131" s="283" t="s">
        <v>1652</v>
      </c>
      <c r="AP131" s="284">
        <v>1.1406000000000001</v>
      </c>
      <c r="AQ131" s="28">
        <v>1.3149</v>
      </c>
      <c r="AR131" s="267">
        <f t="shared" si="57"/>
        <v>0</v>
      </c>
      <c r="AS131" s="267">
        <f t="shared" si="58"/>
        <v>0</v>
      </c>
      <c r="AT131" s="4">
        <v>1.0579000000000001</v>
      </c>
      <c r="AU131" s="4">
        <f t="shared" si="59"/>
        <v>0</v>
      </c>
      <c r="AV131" s="5">
        <v>1.1406000000000001</v>
      </c>
      <c r="AW131" s="404">
        <f t="shared" si="60"/>
        <v>0</v>
      </c>
      <c r="AX131" s="405">
        <v>1</v>
      </c>
      <c r="AY131" s="374">
        <f t="shared" si="61"/>
        <v>1.2065999999999999</v>
      </c>
      <c r="AZ131" s="28">
        <f t="shared" si="62"/>
        <v>1.1406000000000001</v>
      </c>
      <c r="BA131" s="5">
        <f t="shared" si="62"/>
        <v>1.3149</v>
      </c>
      <c r="BB131" s="277">
        <f t="shared" si="63"/>
        <v>0</v>
      </c>
      <c r="BC131" s="492">
        <f t="shared" si="64"/>
        <v>0</v>
      </c>
      <c r="BD131" s="492">
        <f t="shared" si="65"/>
        <v>0</v>
      </c>
      <c r="BE131" s="286">
        <f t="shared" si="66"/>
        <v>2.1299999999999999E-2</v>
      </c>
      <c r="BF131" s="286">
        <v>2.1299999999999999E-2</v>
      </c>
      <c r="BG131" s="308">
        <f t="shared" si="68"/>
        <v>0</v>
      </c>
      <c r="BH131" s="287">
        <f t="shared" si="67"/>
        <v>0</v>
      </c>
      <c r="BI131" s="287">
        <f t="shared" si="39"/>
        <v>1</v>
      </c>
      <c r="BJ131" s="453"/>
    </row>
    <row r="132" spans="1:62" x14ac:dyDescent="0.2">
      <c r="A132" s="297" t="s">
        <v>354</v>
      </c>
      <c r="B132" s="298" t="s">
        <v>1377</v>
      </c>
      <c r="C132" s="299" t="s">
        <v>354</v>
      </c>
      <c r="D132" s="300" t="s">
        <v>1377</v>
      </c>
      <c r="E132" s="301" t="s">
        <v>356</v>
      </c>
      <c r="F132" s="302" t="s">
        <v>295</v>
      </c>
      <c r="G132" s="519">
        <v>12</v>
      </c>
      <c r="H132" s="233"/>
      <c r="I132" s="304">
        <v>79852</v>
      </c>
      <c r="J132" s="304">
        <v>0</v>
      </c>
      <c r="K132" s="304">
        <v>0</v>
      </c>
      <c r="L132" s="304">
        <v>0</v>
      </c>
      <c r="M132" s="304">
        <f t="shared" si="40"/>
        <v>0</v>
      </c>
      <c r="N132" s="304">
        <f t="shared" si="41"/>
        <v>79852</v>
      </c>
      <c r="O132" s="496">
        <f t="shared" si="42"/>
        <v>0</v>
      </c>
      <c r="P132" s="496">
        <f t="shared" si="43"/>
        <v>79852</v>
      </c>
      <c r="Q132" s="497">
        <v>4.13</v>
      </c>
      <c r="R132" s="497">
        <v>0.17</v>
      </c>
      <c r="S132" s="266">
        <f t="shared" si="44"/>
        <v>1849</v>
      </c>
      <c r="T132" s="265">
        <v>0</v>
      </c>
      <c r="U132" s="305">
        <f t="shared" si="45"/>
        <v>79852</v>
      </c>
      <c r="V132" s="306">
        <f t="shared" si="46"/>
        <v>19334.62</v>
      </c>
      <c r="W132" s="498">
        <v>0</v>
      </c>
      <c r="X132" s="499">
        <f t="shared" si="47"/>
        <v>0</v>
      </c>
      <c r="Y132" s="500">
        <f t="shared" si="48"/>
        <v>19334.62</v>
      </c>
      <c r="Z132" s="501">
        <v>0</v>
      </c>
      <c r="AA132" s="502">
        <f t="shared" si="49"/>
        <v>0</v>
      </c>
      <c r="AB132" s="503">
        <f t="shared" si="50"/>
        <v>79852</v>
      </c>
      <c r="AC132" s="504">
        <f t="shared" si="51"/>
        <v>19334.62</v>
      </c>
      <c r="AD132" s="277">
        <f t="shared" si="52"/>
        <v>1</v>
      </c>
      <c r="AE132" s="505">
        <f t="shared" si="53"/>
        <v>1</v>
      </c>
      <c r="AF132" s="279">
        <v>1</v>
      </c>
      <c r="AG132" s="280">
        <v>1</v>
      </c>
      <c r="AH132" s="1">
        <f t="shared" si="54"/>
        <v>1</v>
      </c>
      <c r="AI132" s="1">
        <v>1</v>
      </c>
      <c r="AJ132" s="2">
        <v>1.0527</v>
      </c>
      <c r="AK132" s="281">
        <f t="shared" si="55"/>
        <v>0.94989999999999997</v>
      </c>
      <c r="AL132" s="3">
        <f t="shared" si="56"/>
        <v>0.94989999999999997</v>
      </c>
      <c r="AM132" s="307">
        <v>1.3213999999999999</v>
      </c>
      <c r="AN132" s="283">
        <v>1.0527</v>
      </c>
      <c r="AO132" s="283" t="s">
        <v>1652</v>
      </c>
      <c r="AP132" s="284">
        <v>0.94989999999999997</v>
      </c>
      <c r="AQ132" s="28">
        <v>1.3213999999999999</v>
      </c>
      <c r="AR132" s="267">
        <f t="shared" si="57"/>
        <v>0</v>
      </c>
      <c r="AS132" s="267">
        <f t="shared" si="58"/>
        <v>0</v>
      </c>
      <c r="AT132" s="4">
        <v>1.0527</v>
      </c>
      <c r="AU132" s="4">
        <f t="shared" si="59"/>
        <v>0</v>
      </c>
      <c r="AV132" s="5">
        <v>0.94989999999999997</v>
      </c>
      <c r="AW132" s="404">
        <f t="shared" si="60"/>
        <v>0</v>
      </c>
      <c r="AX132" s="405">
        <v>0</v>
      </c>
      <c r="AY132" s="1">
        <f t="shared" si="61"/>
        <v>1</v>
      </c>
      <c r="AZ132" s="28">
        <f t="shared" si="62"/>
        <v>0.94989999999999997</v>
      </c>
      <c r="BA132" s="5">
        <f t="shared" si="62"/>
        <v>1.3213999999999999</v>
      </c>
      <c r="BB132" s="277">
        <f t="shared" si="63"/>
        <v>1</v>
      </c>
      <c r="BC132" s="492">
        <f t="shared" si="64"/>
        <v>0.02</v>
      </c>
      <c r="BD132" s="524">
        <f t="shared" si="65"/>
        <v>0.02</v>
      </c>
      <c r="BE132" s="286">
        <f t="shared" si="66"/>
        <v>0.02</v>
      </c>
      <c r="BF132" s="286">
        <v>0.02</v>
      </c>
      <c r="BG132" s="308">
        <f t="shared" si="68"/>
        <v>1</v>
      </c>
      <c r="BH132" s="287">
        <f t="shared" si="67"/>
        <v>0</v>
      </c>
      <c r="BI132" s="287">
        <f t="shared" si="39"/>
        <v>1</v>
      </c>
      <c r="BJ132" s="453"/>
    </row>
    <row r="133" spans="1:62" x14ac:dyDescent="0.2">
      <c r="A133" s="32" t="s">
        <v>339</v>
      </c>
      <c r="B133" s="309" t="s">
        <v>340</v>
      </c>
      <c r="C133" s="310" t="s">
        <v>1378</v>
      </c>
      <c r="D133" s="311" t="s">
        <v>1379</v>
      </c>
      <c r="E133" s="312" t="s">
        <v>1380</v>
      </c>
      <c r="F133" s="313" t="s">
        <v>295</v>
      </c>
      <c r="G133" s="520">
        <v>12</v>
      </c>
      <c r="H133" s="233"/>
      <c r="I133" s="316">
        <v>0</v>
      </c>
      <c r="J133" s="316">
        <v>0</v>
      </c>
      <c r="K133" s="316">
        <v>0</v>
      </c>
      <c r="L133" s="316">
        <v>0</v>
      </c>
      <c r="M133" s="316">
        <f t="shared" si="40"/>
        <v>0</v>
      </c>
      <c r="N133" s="316">
        <f t="shared" si="41"/>
        <v>0</v>
      </c>
      <c r="O133" s="508">
        <f t="shared" si="42"/>
        <v>0</v>
      </c>
      <c r="P133" s="508">
        <f t="shared" si="43"/>
        <v>0</v>
      </c>
      <c r="Q133" s="509">
        <v>0</v>
      </c>
      <c r="R133" s="509">
        <v>0</v>
      </c>
      <c r="S133" s="318">
        <f t="shared" si="44"/>
        <v>0</v>
      </c>
      <c r="T133" s="317">
        <v>0</v>
      </c>
      <c r="U133" s="319">
        <f t="shared" si="45"/>
        <v>0</v>
      </c>
      <c r="V133" s="320">
        <f t="shared" si="46"/>
        <v>0</v>
      </c>
      <c r="W133" s="498">
        <v>0</v>
      </c>
      <c r="X133" s="499">
        <f t="shared" si="47"/>
        <v>0</v>
      </c>
      <c r="Y133" s="500">
        <f t="shared" si="48"/>
        <v>0</v>
      </c>
      <c r="Z133" s="501">
        <v>0</v>
      </c>
      <c r="AA133" s="502">
        <f t="shared" si="49"/>
        <v>0</v>
      </c>
      <c r="AB133" s="503">
        <f t="shared" si="50"/>
        <v>0</v>
      </c>
      <c r="AC133" s="510">
        <f t="shared" si="51"/>
        <v>0</v>
      </c>
      <c r="AD133" s="321">
        <f t="shared" si="52"/>
        <v>0</v>
      </c>
      <c r="AE133" s="278">
        <f t="shared" si="53"/>
        <v>0</v>
      </c>
      <c r="AF133" s="322">
        <v>0</v>
      </c>
      <c r="AG133" s="323">
        <v>1</v>
      </c>
      <c r="AH133" s="6">
        <f t="shared" si="54"/>
        <v>1.2065999999999999</v>
      </c>
      <c r="AI133" s="6">
        <v>0</v>
      </c>
      <c r="AJ133" s="2">
        <v>0</v>
      </c>
      <c r="AK133" s="281">
        <f t="shared" si="55"/>
        <v>0.98160000000000003</v>
      </c>
      <c r="AL133" s="3">
        <f t="shared" si="56"/>
        <v>0</v>
      </c>
      <c r="AM133" s="307">
        <v>0</v>
      </c>
      <c r="AN133" s="283">
        <v>0</v>
      </c>
      <c r="AO133" s="283" t="s">
        <v>1316</v>
      </c>
      <c r="AP133" s="284">
        <v>0</v>
      </c>
      <c r="AQ133" s="28">
        <v>0</v>
      </c>
      <c r="AR133" s="267">
        <f t="shared" si="57"/>
        <v>0</v>
      </c>
      <c r="AS133" s="267">
        <f t="shared" si="58"/>
        <v>0</v>
      </c>
      <c r="AT133" s="4">
        <v>0</v>
      </c>
      <c r="AU133" s="4">
        <f t="shared" si="59"/>
        <v>0</v>
      </c>
      <c r="AV133" s="5">
        <v>0</v>
      </c>
      <c r="AW133" s="404">
        <f t="shared" si="60"/>
        <v>0</v>
      </c>
      <c r="AX133" s="405">
        <v>0</v>
      </c>
      <c r="AY133" s="6">
        <f t="shared" si="61"/>
        <v>0</v>
      </c>
      <c r="AZ133" s="28">
        <f t="shared" si="62"/>
        <v>0</v>
      </c>
      <c r="BA133" s="5">
        <f t="shared" si="62"/>
        <v>0</v>
      </c>
      <c r="BB133" s="321">
        <f t="shared" si="63"/>
        <v>0</v>
      </c>
      <c r="BC133" s="511">
        <f t="shared" si="64"/>
        <v>0</v>
      </c>
      <c r="BD133" s="511">
        <f t="shared" si="65"/>
        <v>2.1299999999999999E-2</v>
      </c>
      <c r="BE133" s="286">
        <f t="shared" si="66"/>
        <v>0</v>
      </c>
      <c r="BF133" s="286">
        <v>0</v>
      </c>
      <c r="BG133" s="308">
        <f t="shared" si="68"/>
        <v>0</v>
      </c>
      <c r="BH133" s="512">
        <f t="shared" si="67"/>
        <v>1</v>
      </c>
      <c r="BI133" s="512">
        <f t="shared" si="39"/>
        <v>0</v>
      </c>
      <c r="BJ133" s="453"/>
    </row>
    <row r="134" spans="1:62" x14ac:dyDescent="0.2">
      <c r="A134" s="32" t="s">
        <v>342</v>
      </c>
      <c r="B134" s="309" t="s">
        <v>343</v>
      </c>
      <c r="C134" s="310" t="s">
        <v>1378</v>
      </c>
      <c r="D134" s="311" t="s">
        <v>1379</v>
      </c>
      <c r="E134" s="312" t="s">
        <v>1381</v>
      </c>
      <c r="F134" s="313" t="s">
        <v>295</v>
      </c>
      <c r="G134" s="520">
        <v>12</v>
      </c>
      <c r="H134" s="233"/>
      <c r="I134" s="316">
        <v>0</v>
      </c>
      <c r="J134" s="316">
        <v>0</v>
      </c>
      <c r="K134" s="316">
        <v>0</v>
      </c>
      <c r="L134" s="316">
        <v>0</v>
      </c>
      <c r="M134" s="316">
        <f t="shared" si="40"/>
        <v>0</v>
      </c>
      <c r="N134" s="316">
        <f t="shared" si="41"/>
        <v>0</v>
      </c>
      <c r="O134" s="508">
        <f t="shared" si="42"/>
        <v>0</v>
      </c>
      <c r="P134" s="508">
        <f t="shared" si="43"/>
        <v>0</v>
      </c>
      <c r="Q134" s="509">
        <v>0</v>
      </c>
      <c r="R134" s="509">
        <v>0</v>
      </c>
      <c r="S134" s="318">
        <f t="shared" si="44"/>
        <v>0</v>
      </c>
      <c r="T134" s="317">
        <v>0</v>
      </c>
      <c r="U134" s="319">
        <f t="shared" si="45"/>
        <v>0</v>
      </c>
      <c r="V134" s="320">
        <f t="shared" si="46"/>
        <v>0</v>
      </c>
      <c r="W134" s="498">
        <v>0</v>
      </c>
      <c r="X134" s="499">
        <f t="shared" si="47"/>
        <v>0</v>
      </c>
      <c r="Y134" s="500">
        <f t="shared" si="48"/>
        <v>0</v>
      </c>
      <c r="Z134" s="501">
        <v>0</v>
      </c>
      <c r="AA134" s="502">
        <f t="shared" si="49"/>
        <v>0</v>
      </c>
      <c r="AB134" s="503">
        <f t="shared" si="50"/>
        <v>0</v>
      </c>
      <c r="AC134" s="510">
        <f t="shared" si="51"/>
        <v>0</v>
      </c>
      <c r="AD134" s="321">
        <f t="shared" si="52"/>
        <v>0</v>
      </c>
      <c r="AE134" s="278">
        <f t="shared" si="53"/>
        <v>0</v>
      </c>
      <c r="AF134" s="322">
        <v>0</v>
      </c>
      <c r="AG134" s="323">
        <v>1</v>
      </c>
      <c r="AH134" s="6">
        <f t="shared" si="54"/>
        <v>1.2065999999999999</v>
      </c>
      <c r="AI134" s="6">
        <v>0</v>
      </c>
      <c r="AJ134" s="2">
        <v>0</v>
      </c>
      <c r="AK134" s="281">
        <f t="shared" si="55"/>
        <v>1.6586000000000001</v>
      </c>
      <c r="AL134" s="3">
        <f t="shared" si="56"/>
        <v>0</v>
      </c>
      <c r="AM134" s="307">
        <v>0</v>
      </c>
      <c r="AN134" s="283">
        <v>0</v>
      </c>
      <c r="AO134" s="283" t="s">
        <v>1316</v>
      </c>
      <c r="AP134" s="284">
        <v>0</v>
      </c>
      <c r="AQ134" s="28">
        <v>0</v>
      </c>
      <c r="AR134" s="267">
        <f t="shared" si="57"/>
        <v>0</v>
      </c>
      <c r="AS134" s="267">
        <f t="shared" si="58"/>
        <v>0</v>
      </c>
      <c r="AT134" s="4">
        <v>0</v>
      </c>
      <c r="AU134" s="4">
        <f t="shared" si="59"/>
        <v>0</v>
      </c>
      <c r="AV134" s="5">
        <v>0</v>
      </c>
      <c r="AW134" s="404">
        <f t="shared" si="60"/>
        <v>0</v>
      </c>
      <c r="AX134" s="405">
        <v>0</v>
      </c>
      <c r="AY134" s="6">
        <f t="shared" si="61"/>
        <v>0</v>
      </c>
      <c r="AZ134" s="28">
        <f t="shared" si="62"/>
        <v>0</v>
      </c>
      <c r="BA134" s="5">
        <f t="shared" si="62"/>
        <v>0</v>
      </c>
      <c r="BB134" s="321">
        <f t="shared" si="63"/>
        <v>0</v>
      </c>
      <c r="BC134" s="511">
        <f t="shared" si="64"/>
        <v>0</v>
      </c>
      <c r="BD134" s="511">
        <f t="shared" si="65"/>
        <v>2.1299999999999999E-2</v>
      </c>
      <c r="BE134" s="286">
        <f t="shared" si="66"/>
        <v>0</v>
      </c>
      <c r="BF134" s="286">
        <v>0</v>
      </c>
      <c r="BG134" s="308">
        <f t="shared" si="68"/>
        <v>0</v>
      </c>
      <c r="BH134" s="512">
        <f t="shared" si="67"/>
        <v>1</v>
      </c>
      <c r="BI134" s="512">
        <f t="shared" si="39"/>
        <v>0</v>
      </c>
      <c r="BJ134" s="453"/>
    </row>
    <row r="135" spans="1:62" x14ac:dyDescent="0.2">
      <c r="A135" s="32" t="s">
        <v>345</v>
      </c>
      <c r="B135" s="309" t="s">
        <v>346</v>
      </c>
      <c r="C135" s="310" t="s">
        <v>1378</v>
      </c>
      <c r="D135" s="311" t="s">
        <v>1379</v>
      </c>
      <c r="E135" s="312" t="s">
        <v>1382</v>
      </c>
      <c r="F135" s="313" t="s">
        <v>295</v>
      </c>
      <c r="G135" s="520">
        <v>12</v>
      </c>
      <c r="H135" s="233"/>
      <c r="I135" s="316">
        <v>0</v>
      </c>
      <c r="J135" s="316">
        <v>0</v>
      </c>
      <c r="K135" s="316">
        <v>0</v>
      </c>
      <c r="L135" s="316">
        <v>0</v>
      </c>
      <c r="M135" s="316">
        <f t="shared" si="40"/>
        <v>0</v>
      </c>
      <c r="N135" s="316">
        <f t="shared" si="41"/>
        <v>0</v>
      </c>
      <c r="O135" s="508">
        <f t="shared" si="42"/>
        <v>0</v>
      </c>
      <c r="P135" s="508">
        <f t="shared" si="43"/>
        <v>0</v>
      </c>
      <c r="Q135" s="509">
        <v>0</v>
      </c>
      <c r="R135" s="509">
        <v>0</v>
      </c>
      <c r="S135" s="318">
        <f t="shared" si="44"/>
        <v>0</v>
      </c>
      <c r="T135" s="317">
        <v>0</v>
      </c>
      <c r="U135" s="319">
        <f t="shared" si="45"/>
        <v>0</v>
      </c>
      <c r="V135" s="320">
        <f t="shared" si="46"/>
        <v>0</v>
      </c>
      <c r="W135" s="498">
        <v>0</v>
      </c>
      <c r="X135" s="499">
        <f t="shared" si="47"/>
        <v>0</v>
      </c>
      <c r="Y135" s="500">
        <f t="shared" si="48"/>
        <v>0</v>
      </c>
      <c r="Z135" s="501">
        <v>0</v>
      </c>
      <c r="AA135" s="502">
        <f t="shared" si="49"/>
        <v>0</v>
      </c>
      <c r="AB135" s="503">
        <f t="shared" si="50"/>
        <v>0</v>
      </c>
      <c r="AC135" s="510">
        <f t="shared" si="51"/>
        <v>0</v>
      </c>
      <c r="AD135" s="321">
        <f t="shared" si="52"/>
        <v>0</v>
      </c>
      <c r="AE135" s="278">
        <f t="shared" si="53"/>
        <v>0</v>
      </c>
      <c r="AF135" s="322">
        <v>0</v>
      </c>
      <c r="AG135" s="323">
        <v>1</v>
      </c>
      <c r="AH135" s="6">
        <f t="shared" si="54"/>
        <v>1.2065999999999999</v>
      </c>
      <c r="AI135" s="6">
        <v>0</v>
      </c>
      <c r="AJ135" s="2">
        <v>0</v>
      </c>
      <c r="AK135" s="281">
        <f t="shared" si="55"/>
        <v>1.4754</v>
      </c>
      <c r="AL135" s="3">
        <f t="shared" si="56"/>
        <v>0</v>
      </c>
      <c r="AM135" s="307">
        <v>0</v>
      </c>
      <c r="AN135" s="283">
        <v>0</v>
      </c>
      <c r="AO135" s="283" t="s">
        <v>1316</v>
      </c>
      <c r="AP135" s="284">
        <v>0</v>
      </c>
      <c r="AQ135" s="28">
        <v>0</v>
      </c>
      <c r="AR135" s="267">
        <f t="shared" si="57"/>
        <v>0</v>
      </c>
      <c r="AS135" s="267">
        <f t="shared" si="58"/>
        <v>0</v>
      </c>
      <c r="AT135" s="4">
        <v>0</v>
      </c>
      <c r="AU135" s="4">
        <f t="shared" si="59"/>
        <v>0</v>
      </c>
      <c r="AV135" s="5">
        <v>0</v>
      </c>
      <c r="AW135" s="404">
        <f t="shared" si="60"/>
        <v>0</v>
      </c>
      <c r="AX135" s="405">
        <v>0</v>
      </c>
      <c r="AY135" s="6">
        <f t="shared" si="61"/>
        <v>0</v>
      </c>
      <c r="AZ135" s="28">
        <f t="shared" si="62"/>
        <v>0</v>
      </c>
      <c r="BA135" s="5">
        <f t="shared" si="62"/>
        <v>0</v>
      </c>
      <c r="BB135" s="321">
        <f t="shared" si="63"/>
        <v>0</v>
      </c>
      <c r="BC135" s="511">
        <f t="shared" si="64"/>
        <v>0</v>
      </c>
      <c r="BD135" s="511">
        <f t="shared" si="65"/>
        <v>2.1299999999999999E-2</v>
      </c>
      <c r="BE135" s="286">
        <f t="shared" si="66"/>
        <v>0</v>
      </c>
      <c r="BF135" s="286">
        <v>0</v>
      </c>
      <c r="BG135" s="308">
        <f t="shared" si="68"/>
        <v>0</v>
      </c>
      <c r="BH135" s="512">
        <f t="shared" si="67"/>
        <v>1</v>
      </c>
      <c r="BI135" s="512">
        <f t="shared" si="39"/>
        <v>0</v>
      </c>
      <c r="BJ135" s="453"/>
    </row>
    <row r="136" spans="1:62" x14ac:dyDescent="0.2">
      <c r="A136" s="32" t="s">
        <v>348</v>
      </c>
      <c r="B136" s="309" t="s">
        <v>349</v>
      </c>
      <c r="C136" s="310" t="s">
        <v>1378</v>
      </c>
      <c r="D136" s="311" t="s">
        <v>1379</v>
      </c>
      <c r="E136" s="312" t="s">
        <v>1383</v>
      </c>
      <c r="F136" s="313" t="s">
        <v>295</v>
      </c>
      <c r="G136" s="520">
        <v>12</v>
      </c>
      <c r="H136" s="233"/>
      <c r="I136" s="316">
        <v>0</v>
      </c>
      <c r="J136" s="316">
        <v>0</v>
      </c>
      <c r="K136" s="316">
        <v>0</v>
      </c>
      <c r="L136" s="316">
        <v>0</v>
      </c>
      <c r="M136" s="316">
        <f t="shared" si="40"/>
        <v>0</v>
      </c>
      <c r="N136" s="316">
        <f t="shared" si="41"/>
        <v>0</v>
      </c>
      <c r="O136" s="508">
        <f t="shared" si="42"/>
        <v>0</v>
      </c>
      <c r="P136" s="508">
        <f t="shared" si="43"/>
        <v>0</v>
      </c>
      <c r="Q136" s="509">
        <v>0</v>
      </c>
      <c r="R136" s="509">
        <v>0</v>
      </c>
      <c r="S136" s="318">
        <f t="shared" si="44"/>
        <v>0</v>
      </c>
      <c r="T136" s="317">
        <v>0</v>
      </c>
      <c r="U136" s="319">
        <f t="shared" si="45"/>
        <v>0</v>
      </c>
      <c r="V136" s="320">
        <f t="shared" si="46"/>
        <v>0</v>
      </c>
      <c r="W136" s="498">
        <v>0</v>
      </c>
      <c r="X136" s="499">
        <f t="shared" si="47"/>
        <v>0</v>
      </c>
      <c r="Y136" s="500">
        <f t="shared" si="48"/>
        <v>0</v>
      </c>
      <c r="Z136" s="501">
        <v>0</v>
      </c>
      <c r="AA136" s="502">
        <f t="shared" si="49"/>
        <v>0</v>
      </c>
      <c r="AB136" s="503">
        <f t="shared" si="50"/>
        <v>0</v>
      </c>
      <c r="AC136" s="510">
        <f t="shared" si="51"/>
        <v>0</v>
      </c>
      <c r="AD136" s="321">
        <f t="shared" si="52"/>
        <v>0</v>
      </c>
      <c r="AE136" s="278">
        <f t="shared" si="53"/>
        <v>0</v>
      </c>
      <c r="AF136" s="322">
        <v>0</v>
      </c>
      <c r="AG136" s="323">
        <v>1</v>
      </c>
      <c r="AH136" s="6">
        <f t="shared" si="54"/>
        <v>1.2065999999999999</v>
      </c>
      <c r="AI136" s="6">
        <v>0</v>
      </c>
      <c r="AJ136" s="2">
        <v>0</v>
      </c>
      <c r="AK136" s="281">
        <f t="shared" si="55"/>
        <v>1.0494000000000001</v>
      </c>
      <c r="AL136" s="3">
        <f t="shared" si="56"/>
        <v>0</v>
      </c>
      <c r="AM136" s="307">
        <v>0</v>
      </c>
      <c r="AN136" s="283">
        <v>0</v>
      </c>
      <c r="AO136" s="283" t="s">
        <v>1316</v>
      </c>
      <c r="AP136" s="284">
        <v>0</v>
      </c>
      <c r="AQ136" s="28">
        <v>0</v>
      </c>
      <c r="AR136" s="267">
        <f t="shared" si="57"/>
        <v>0</v>
      </c>
      <c r="AS136" s="267">
        <f t="shared" si="58"/>
        <v>0</v>
      </c>
      <c r="AT136" s="4">
        <v>0</v>
      </c>
      <c r="AU136" s="4">
        <f t="shared" si="59"/>
        <v>0</v>
      </c>
      <c r="AV136" s="5">
        <v>0</v>
      </c>
      <c r="AW136" s="404">
        <f t="shared" si="60"/>
        <v>0</v>
      </c>
      <c r="AX136" s="405">
        <v>0</v>
      </c>
      <c r="AY136" s="6">
        <f t="shared" si="61"/>
        <v>0</v>
      </c>
      <c r="AZ136" s="28">
        <f t="shared" si="62"/>
        <v>0</v>
      </c>
      <c r="BA136" s="5">
        <f t="shared" si="62"/>
        <v>0</v>
      </c>
      <c r="BB136" s="321">
        <f t="shared" si="63"/>
        <v>0</v>
      </c>
      <c r="BC136" s="511">
        <f t="shared" si="64"/>
        <v>0</v>
      </c>
      <c r="BD136" s="511">
        <f t="shared" si="65"/>
        <v>2.1299999999999999E-2</v>
      </c>
      <c r="BE136" s="286">
        <f t="shared" si="66"/>
        <v>0</v>
      </c>
      <c r="BF136" s="286">
        <v>0</v>
      </c>
      <c r="BG136" s="308">
        <f t="shared" si="68"/>
        <v>0</v>
      </c>
      <c r="BH136" s="512">
        <f t="shared" si="67"/>
        <v>1</v>
      </c>
      <c r="BI136" s="512">
        <f t="shared" si="39"/>
        <v>0</v>
      </c>
      <c r="BJ136" s="453"/>
    </row>
    <row r="137" spans="1:62" x14ac:dyDescent="0.2">
      <c r="A137" s="32" t="s">
        <v>351</v>
      </c>
      <c r="B137" s="309" t="s">
        <v>352</v>
      </c>
      <c r="C137" s="310" t="s">
        <v>1378</v>
      </c>
      <c r="D137" s="311" t="s">
        <v>1379</v>
      </c>
      <c r="E137" s="312" t="s">
        <v>1384</v>
      </c>
      <c r="F137" s="313" t="s">
        <v>295</v>
      </c>
      <c r="G137" s="520">
        <v>12</v>
      </c>
      <c r="H137" s="233"/>
      <c r="I137" s="316">
        <v>0</v>
      </c>
      <c r="J137" s="316">
        <v>0</v>
      </c>
      <c r="K137" s="316">
        <v>0</v>
      </c>
      <c r="L137" s="316">
        <v>0</v>
      </c>
      <c r="M137" s="316">
        <f t="shared" si="40"/>
        <v>0</v>
      </c>
      <c r="N137" s="316">
        <f t="shared" si="41"/>
        <v>0</v>
      </c>
      <c r="O137" s="508">
        <f t="shared" si="42"/>
        <v>0</v>
      </c>
      <c r="P137" s="508">
        <f t="shared" si="43"/>
        <v>0</v>
      </c>
      <c r="Q137" s="509">
        <v>0</v>
      </c>
      <c r="R137" s="509">
        <v>0</v>
      </c>
      <c r="S137" s="318">
        <f t="shared" si="44"/>
        <v>0</v>
      </c>
      <c r="T137" s="317">
        <v>0</v>
      </c>
      <c r="U137" s="319">
        <f t="shared" si="45"/>
        <v>0</v>
      </c>
      <c r="V137" s="320">
        <f t="shared" si="46"/>
        <v>0</v>
      </c>
      <c r="W137" s="498">
        <v>0</v>
      </c>
      <c r="X137" s="499">
        <f t="shared" si="47"/>
        <v>0</v>
      </c>
      <c r="Y137" s="500">
        <f t="shared" si="48"/>
        <v>0</v>
      </c>
      <c r="Z137" s="501">
        <v>0</v>
      </c>
      <c r="AA137" s="502">
        <f t="shared" si="49"/>
        <v>0</v>
      </c>
      <c r="AB137" s="503">
        <f t="shared" si="50"/>
        <v>0</v>
      </c>
      <c r="AC137" s="510">
        <f t="shared" si="51"/>
        <v>0</v>
      </c>
      <c r="AD137" s="321">
        <f t="shared" si="52"/>
        <v>0</v>
      </c>
      <c r="AE137" s="278">
        <f t="shared" si="53"/>
        <v>0</v>
      </c>
      <c r="AF137" s="322">
        <v>0</v>
      </c>
      <c r="AG137" s="323">
        <v>1</v>
      </c>
      <c r="AH137" s="6">
        <f t="shared" si="54"/>
        <v>1.2065999999999999</v>
      </c>
      <c r="AI137" s="6">
        <v>0</v>
      </c>
      <c r="AJ137" s="2">
        <v>0</v>
      </c>
      <c r="AK137" s="281">
        <f t="shared" si="55"/>
        <v>1.1406000000000001</v>
      </c>
      <c r="AL137" s="3">
        <f t="shared" si="56"/>
        <v>0</v>
      </c>
      <c r="AM137" s="307">
        <v>0</v>
      </c>
      <c r="AN137" s="283">
        <v>0</v>
      </c>
      <c r="AO137" s="283" t="s">
        <v>1316</v>
      </c>
      <c r="AP137" s="284">
        <v>0</v>
      </c>
      <c r="AQ137" s="28">
        <v>0</v>
      </c>
      <c r="AR137" s="267">
        <f t="shared" si="57"/>
        <v>0</v>
      </c>
      <c r="AS137" s="267">
        <f t="shared" si="58"/>
        <v>0</v>
      </c>
      <c r="AT137" s="4">
        <v>0</v>
      </c>
      <c r="AU137" s="4">
        <f t="shared" si="59"/>
        <v>0</v>
      </c>
      <c r="AV137" s="5">
        <v>0</v>
      </c>
      <c r="AW137" s="404">
        <f t="shared" si="60"/>
        <v>0</v>
      </c>
      <c r="AX137" s="405">
        <v>0</v>
      </c>
      <c r="AY137" s="6">
        <f t="shared" si="61"/>
        <v>0</v>
      </c>
      <c r="AZ137" s="28">
        <f t="shared" si="62"/>
        <v>0</v>
      </c>
      <c r="BA137" s="5">
        <f t="shared" si="62"/>
        <v>0</v>
      </c>
      <c r="BB137" s="321">
        <f t="shared" si="63"/>
        <v>0</v>
      </c>
      <c r="BC137" s="511">
        <f t="shared" si="64"/>
        <v>0</v>
      </c>
      <c r="BD137" s="511">
        <f t="shared" si="65"/>
        <v>2.1299999999999999E-2</v>
      </c>
      <c r="BE137" s="286">
        <f t="shared" si="66"/>
        <v>0</v>
      </c>
      <c r="BF137" s="286">
        <v>0</v>
      </c>
      <c r="BG137" s="308">
        <f t="shared" si="68"/>
        <v>0</v>
      </c>
      <c r="BH137" s="512">
        <f t="shared" si="67"/>
        <v>1</v>
      </c>
      <c r="BI137" s="512">
        <f t="shared" ref="BI137:BI200" si="69">IF($A137=$C137,SUMIF($A$17:$A$574,$C137,$BH$17:$BH$574),0)+IF(LEFT($C137,1)="T",IF(SUMIF($A$17:$A$574,$C137,$I$17:$I$574)&gt;0,1,0),0)</f>
        <v>0</v>
      </c>
      <c r="BJ137" s="453"/>
    </row>
    <row r="138" spans="1:62" x14ac:dyDescent="0.2">
      <c r="A138" s="358" t="s">
        <v>1378</v>
      </c>
      <c r="B138" s="359" t="s">
        <v>1379</v>
      </c>
      <c r="C138" s="471" t="s">
        <v>1378</v>
      </c>
      <c r="D138" s="472" t="s">
        <v>1379</v>
      </c>
      <c r="E138" s="362" t="s">
        <v>1385</v>
      </c>
      <c r="F138" s="363" t="s">
        <v>295</v>
      </c>
      <c r="G138" s="513">
        <v>12</v>
      </c>
      <c r="H138" s="315"/>
      <c r="I138" s="364">
        <v>55274112</v>
      </c>
      <c r="J138" s="364">
        <v>8979442</v>
      </c>
      <c r="K138" s="364">
        <v>0</v>
      </c>
      <c r="L138" s="364">
        <v>0</v>
      </c>
      <c r="M138" s="364">
        <f t="shared" si="40"/>
        <v>0</v>
      </c>
      <c r="N138" s="364">
        <f t="shared" si="41"/>
        <v>55274112</v>
      </c>
      <c r="O138" s="514">
        <f t="shared" si="42"/>
        <v>8979442</v>
      </c>
      <c r="P138" s="514">
        <f t="shared" si="43"/>
        <v>46294670</v>
      </c>
      <c r="Q138" s="515">
        <v>2484.4699999999998</v>
      </c>
      <c r="R138" s="515">
        <v>64.150000000000006</v>
      </c>
      <c r="S138" s="366">
        <f t="shared" si="44"/>
        <v>697695</v>
      </c>
      <c r="T138" s="365">
        <v>0</v>
      </c>
      <c r="U138" s="367">
        <f t="shared" si="45"/>
        <v>46294670</v>
      </c>
      <c r="V138" s="368">
        <f t="shared" si="46"/>
        <v>18633.62</v>
      </c>
      <c r="W138" s="498">
        <v>829929</v>
      </c>
      <c r="X138" s="499">
        <f t="shared" si="47"/>
        <v>334.05</v>
      </c>
      <c r="Y138" s="500">
        <f t="shared" si="48"/>
        <v>18299.57</v>
      </c>
      <c r="Z138" s="501">
        <v>0</v>
      </c>
      <c r="AA138" s="502">
        <f t="shared" si="49"/>
        <v>0</v>
      </c>
      <c r="AB138" s="503">
        <f t="shared" si="50"/>
        <v>46294670</v>
      </c>
      <c r="AC138" s="516">
        <f t="shared" si="51"/>
        <v>18633.62</v>
      </c>
      <c r="AD138" s="369">
        <f t="shared" si="52"/>
        <v>1.20661</v>
      </c>
      <c r="AE138" s="370">
        <f t="shared" si="53"/>
        <v>1.2065999999999999</v>
      </c>
      <c r="AF138" s="371">
        <v>1.2065999999999999</v>
      </c>
      <c r="AG138" s="372">
        <v>0</v>
      </c>
      <c r="AH138" s="373">
        <f t="shared" si="54"/>
        <v>0</v>
      </c>
      <c r="AI138" s="373">
        <v>0</v>
      </c>
      <c r="AJ138" s="2">
        <v>0</v>
      </c>
      <c r="AK138" s="281">
        <f t="shared" si="55"/>
        <v>0</v>
      </c>
      <c r="AL138" s="3">
        <f t="shared" si="56"/>
        <v>0</v>
      </c>
      <c r="AM138" s="307">
        <v>0</v>
      </c>
      <c r="AN138" s="283">
        <v>0</v>
      </c>
      <c r="AO138" s="283" t="s">
        <v>1316</v>
      </c>
      <c r="AP138" s="284">
        <v>0</v>
      </c>
      <c r="AQ138" s="28">
        <v>0</v>
      </c>
      <c r="AR138" s="267">
        <f t="shared" si="57"/>
        <v>0</v>
      </c>
      <c r="AS138" s="267">
        <f t="shared" si="58"/>
        <v>0</v>
      </c>
      <c r="AT138" s="4">
        <v>0</v>
      </c>
      <c r="AU138" s="4">
        <f t="shared" si="59"/>
        <v>0</v>
      </c>
      <c r="AV138" s="5">
        <v>0</v>
      </c>
      <c r="AW138" s="404">
        <f t="shared" si="60"/>
        <v>0</v>
      </c>
      <c r="AX138" s="405">
        <v>0</v>
      </c>
      <c r="AY138" s="373">
        <f t="shared" si="61"/>
        <v>0</v>
      </c>
      <c r="AZ138" s="28">
        <f t="shared" si="62"/>
        <v>0</v>
      </c>
      <c r="BA138" s="5">
        <f t="shared" si="62"/>
        <v>0</v>
      </c>
      <c r="BB138" s="369">
        <f t="shared" si="63"/>
        <v>1.06253</v>
      </c>
      <c r="BC138" s="517">
        <f t="shared" si="64"/>
        <v>2.1299999999999999E-2</v>
      </c>
      <c r="BD138" s="517">
        <f t="shared" si="65"/>
        <v>0</v>
      </c>
      <c r="BE138" s="286">
        <f t="shared" si="66"/>
        <v>0</v>
      </c>
      <c r="BF138" s="286">
        <v>0</v>
      </c>
      <c r="BG138" s="308">
        <f t="shared" si="68"/>
        <v>0</v>
      </c>
      <c r="BH138" s="518">
        <f t="shared" si="67"/>
        <v>0</v>
      </c>
      <c r="BI138" s="518">
        <f t="shared" si="69"/>
        <v>0</v>
      </c>
      <c r="BJ138" s="453"/>
    </row>
    <row r="139" spans="1:62" x14ac:dyDescent="0.2">
      <c r="A139" s="297" t="s">
        <v>366</v>
      </c>
      <c r="B139" s="298" t="s">
        <v>367</v>
      </c>
      <c r="C139" s="299" t="s">
        <v>366</v>
      </c>
      <c r="D139" s="300" t="s">
        <v>367</v>
      </c>
      <c r="E139" s="301" t="s">
        <v>368</v>
      </c>
      <c r="F139" s="302" t="s">
        <v>295</v>
      </c>
      <c r="G139" s="519">
        <v>14</v>
      </c>
      <c r="H139" s="233"/>
      <c r="I139" s="304">
        <v>0</v>
      </c>
      <c r="J139" s="304">
        <v>0</v>
      </c>
      <c r="K139" s="304">
        <v>0</v>
      </c>
      <c r="L139" s="304">
        <v>0</v>
      </c>
      <c r="M139" s="304">
        <f t="shared" si="40"/>
        <v>0</v>
      </c>
      <c r="N139" s="304">
        <f t="shared" si="41"/>
        <v>0</v>
      </c>
      <c r="O139" s="496">
        <f t="shared" si="42"/>
        <v>0</v>
      </c>
      <c r="P139" s="496">
        <f t="shared" si="43"/>
        <v>0</v>
      </c>
      <c r="Q139" s="497">
        <v>0</v>
      </c>
      <c r="R139" s="497">
        <v>0</v>
      </c>
      <c r="S139" s="266">
        <f t="shared" si="44"/>
        <v>0</v>
      </c>
      <c r="T139" s="265">
        <v>0</v>
      </c>
      <c r="U139" s="305">
        <f t="shared" si="45"/>
        <v>0</v>
      </c>
      <c r="V139" s="306">
        <f t="shared" si="46"/>
        <v>0</v>
      </c>
      <c r="W139" s="498">
        <v>0</v>
      </c>
      <c r="X139" s="499">
        <f t="shared" si="47"/>
        <v>0</v>
      </c>
      <c r="Y139" s="500">
        <f t="shared" si="48"/>
        <v>0</v>
      </c>
      <c r="Z139" s="501">
        <v>0</v>
      </c>
      <c r="AA139" s="502">
        <f t="shared" si="49"/>
        <v>0</v>
      </c>
      <c r="AB139" s="503">
        <f t="shared" si="50"/>
        <v>0</v>
      </c>
      <c r="AC139" s="504">
        <f t="shared" si="51"/>
        <v>0</v>
      </c>
      <c r="AD139" s="277">
        <f t="shared" si="52"/>
        <v>0</v>
      </c>
      <c r="AE139" s="505">
        <f t="shared" si="53"/>
        <v>0</v>
      </c>
      <c r="AF139" s="279">
        <v>0</v>
      </c>
      <c r="AG139" s="280">
        <v>0</v>
      </c>
      <c r="AH139" s="1">
        <f t="shared" si="54"/>
        <v>0</v>
      </c>
      <c r="AI139" s="1">
        <v>1.3012999999999999</v>
      </c>
      <c r="AJ139" s="2">
        <v>1.1926000000000001</v>
      </c>
      <c r="AK139" s="281">
        <f t="shared" si="55"/>
        <v>0</v>
      </c>
      <c r="AL139" s="3">
        <f t="shared" si="56"/>
        <v>1.0911</v>
      </c>
      <c r="AM139" s="307">
        <v>1.1664000000000001</v>
      </c>
      <c r="AN139" s="283">
        <v>1.1926000000000001</v>
      </c>
      <c r="AO139" s="283" t="s">
        <v>1653</v>
      </c>
      <c r="AP139" s="284">
        <v>1.0911</v>
      </c>
      <c r="AQ139" s="28">
        <v>1.1664000000000001</v>
      </c>
      <c r="AR139" s="267">
        <f t="shared" si="57"/>
        <v>0</v>
      </c>
      <c r="AS139" s="267">
        <f t="shared" si="58"/>
        <v>0</v>
      </c>
      <c r="AT139" s="4">
        <v>1.1926000000000001</v>
      </c>
      <c r="AU139" s="4">
        <f t="shared" si="59"/>
        <v>0</v>
      </c>
      <c r="AV139" s="5">
        <v>1.0911</v>
      </c>
      <c r="AW139" s="404">
        <f t="shared" si="60"/>
        <v>0</v>
      </c>
      <c r="AX139" s="405">
        <v>1</v>
      </c>
      <c r="AY139" s="1">
        <f t="shared" si="61"/>
        <v>1.3012999999999999</v>
      </c>
      <c r="AZ139" s="28">
        <f t="shared" si="62"/>
        <v>1.0911</v>
      </c>
      <c r="BA139" s="5">
        <f t="shared" si="62"/>
        <v>1.1664000000000001</v>
      </c>
      <c r="BB139" s="277">
        <f t="shared" si="63"/>
        <v>0</v>
      </c>
      <c r="BC139" s="492">
        <f t="shared" si="64"/>
        <v>0</v>
      </c>
      <c r="BD139" s="492">
        <f t="shared" si="65"/>
        <v>0</v>
      </c>
      <c r="BE139" s="286">
        <f t="shared" si="66"/>
        <v>2.29E-2</v>
      </c>
      <c r="BF139" s="286">
        <v>2.29E-2</v>
      </c>
      <c r="BG139" s="308">
        <f t="shared" si="68"/>
        <v>0</v>
      </c>
      <c r="BH139" s="287">
        <f t="shared" si="67"/>
        <v>0</v>
      </c>
      <c r="BI139" s="287">
        <f t="shared" si="69"/>
        <v>1</v>
      </c>
      <c r="BJ139" s="453"/>
    </row>
    <row r="140" spans="1:62" x14ac:dyDescent="0.2">
      <c r="A140" s="297" t="s">
        <v>369</v>
      </c>
      <c r="B140" s="298" t="s">
        <v>370</v>
      </c>
      <c r="C140" s="299" t="s">
        <v>369</v>
      </c>
      <c r="D140" s="300" t="s">
        <v>370</v>
      </c>
      <c r="E140" s="301" t="s">
        <v>371</v>
      </c>
      <c r="F140" s="302" t="s">
        <v>295</v>
      </c>
      <c r="G140" s="519">
        <v>14</v>
      </c>
      <c r="H140" s="233"/>
      <c r="I140" s="304">
        <v>0</v>
      </c>
      <c r="J140" s="304">
        <v>0</v>
      </c>
      <c r="K140" s="304">
        <v>0</v>
      </c>
      <c r="L140" s="304">
        <v>0</v>
      </c>
      <c r="M140" s="304">
        <f t="shared" si="40"/>
        <v>0</v>
      </c>
      <c r="N140" s="304">
        <f t="shared" si="41"/>
        <v>0</v>
      </c>
      <c r="O140" s="496">
        <f t="shared" si="42"/>
        <v>0</v>
      </c>
      <c r="P140" s="496">
        <f t="shared" si="43"/>
        <v>0</v>
      </c>
      <c r="Q140" s="497">
        <v>0</v>
      </c>
      <c r="R140" s="497">
        <v>0</v>
      </c>
      <c r="S140" s="266">
        <f t="shared" si="44"/>
        <v>0</v>
      </c>
      <c r="T140" s="265">
        <v>0</v>
      </c>
      <c r="U140" s="305">
        <f t="shared" si="45"/>
        <v>0</v>
      </c>
      <c r="V140" s="306">
        <f t="shared" si="46"/>
        <v>0</v>
      </c>
      <c r="W140" s="498">
        <v>0</v>
      </c>
      <c r="X140" s="499">
        <f t="shared" si="47"/>
        <v>0</v>
      </c>
      <c r="Y140" s="500">
        <f t="shared" si="48"/>
        <v>0</v>
      </c>
      <c r="Z140" s="501">
        <v>0</v>
      </c>
      <c r="AA140" s="502">
        <f t="shared" si="49"/>
        <v>0</v>
      </c>
      <c r="AB140" s="503">
        <f t="shared" si="50"/>
        <v>0</v>
      </c>
      <c r="AC140" s="504">
        <f t="shared" si="51"/>
        <v>0</v>
      </c>
      <c r="AD140" s="277">
        <f t="shared" si="52"/>
        <v>0</v>
      </c>
      <c r="AE140" s="505">
        <f t="shared" si="53"/>
        <v>0</v>
      </c>
      <c r="AF140" s="279">
        <v>0</v>
      </c>
      <c r="AG140" s="280">
        <v>0</v>
      </c>
      <c r="AH140" s="1">
        <f t="shared" si="54"/>
        <v>0</v>
      </c>
      <c r="AI140" s="1">
        <v>1.3012999999999999</v>
      </c>
      <c r="AJ140" s="2">
        <v>0.7823</v>
      </c>
      <c r="AK140" s="281">
        <f t="shared" si="55"/>
        <v>0</v>
      </c>
      <c r="AL140" s="3">
        <f t="shared" si="56"/>
        <v>1.6634</v>
      </c>
      <c r="AM140" s="307">
        <v>1.7781</v>
      </c>
      <c r="AN140" s="283">
        <v>0.7823</v>
      </c>
      <c r="AO140" s="283" t="s">
        <v>1652</v>
      </c>
      <c r="AP140" s="284">
        <v>1.6634</v>
      </c>
      <c r="AQ140" s="28">
        <v>1.7781</v>
      </c>
      <c r="AR140" s="267">
        <f t="shared" si="57"/>
        <v>0</v>
      </c>
      <c r="AS140" s="267">
        <f t="shared" si="58"/>
        <v>0</v>
      </c>
      <c r="AT140" s="4">
        <v>0.7823</v>
      </c>
      <c r="AU140" s="4">
        <f t="shared" si="59"/>
        <v>0</v>
      </c>
      <c r="AV140" s="5">
        <v>1.6634</v>
      </c>
      <c r="AW140" s="404">
        <f t="shared" si="60"/>
        <v>0</v>
      </c>
      <c r="AX140" s="405">
        <v>1</v>
      </c>
      <c r="AY140" s="1">
        <f t="shared" si="61"/>
        <v>1.3012999999999999</v>
      </c>
      <c r="AZ140" s="28">
        <f t="shared" si="62"/>
        <v>1.6634</v>
      </c>
      <c r="BA140" s="5">
        <f t="shared" si="62"/>
        <v>1.7781</v>
      </c>
      <c r="BB140" s="277">
        <f t="shared" si="63"/>
        <v>0</v>
      </c>
      <c r="BC140" s="492">
        <f t="shared" si="64"/>
        <v>0</v>
      </c>
      <c r="BD140" s="492">
        <f t="shared" si="65"/>
        <v>0</v>
      </c>
      <c r="BE140" s="286">
        <f t="shared" si="66"/>
        <v>2.29E-2</v>
      </c>
      <c r="BF140" s="286">
        <v>2.29E-2</v>
      </c>
      <c r="BG140" s="308">
        <f t="shared" si="68"/>
        <v>0</v>
      </c>
      <c r="BH140" s="287">
        <f t="shared" si="67"/>
        <v>0</v>
      </c>
      <c r="BI140" s="287">
        <f t="shared" si="69"/>
        <v>1</v>
      </c>
      <c r="BJ140" s="453"/>
    </row>
    <row r="141" spans="1:62" x14ac:dyDescent="0.2">
      <c r="A141" s="297" t="s">
        <v>372</v>
      </c>
      <c r="B141" s="298" t="s">
        <v>373</v>
      </c>
      <c r="C141" s="299" t="s">
        <v>372</v>
      </c>
      <c r="D141" s="300" t="s">
        <v>373</v>
      </c>
      <c r="E141" s="301" t="s">
        <v>374</v>
      </c>
      <c r="F141" s="302" t="s">
        <v>295</v>
      </c>
      <c r="G141" s="542">
        <v>14</v>
      </c>
      <c r="H141" s="233"/>
      <c r="I141" s="304">
        <v>0</v>
      </c>
      <c r="J141" s="304">
        <v>0</v>
      </c>
      <c r="K141" s="304">
        <v>0</v>
      </c>
      <c r="L141" s="304">
        <v>0</v>
      </c>
      <c r="M141" s="304">
        <f t="shared" si="40"/>
        <v>0</v>
      </c>
      <c r="N141" s="304">
        <f t="shared" si="41"/>
        <v>0</v>
      </c>
      <c r="O141" s="496">
        <f t="shared" si="42"/>
        <v>0</v>
      </c>
      <c r="P141" s="496">
        <f t="shared" si="43"/>
        <v>0</v>
      </c>
      <c r="Q141" s="497">
        <v>0</v>
      </c>
      <c r="R141" s="497">
        <v>0</v>
      </c>
      <c r="S141" s="266">
        <f t="shared" si="44"/>
        <v>0</v>
      </c>
      <c r="T141" s="265">
        <v>0</v>
      </c>
      <c r="U141" s="305">
        <f t="shared" si="45"/>
        <v>0</v>
      </c>
      <c r="V141" s="306">
        <f t="shared" si="46"/>
        <v>0</v>
      </c>
      <c r="W141" s="498">
        <v>0</v>
      </c>
      <c r="X141" s="499">
        <f t="shared" si="47"/>
        <v>0</v>
      </c>
      <c r="Y141" s="500">
        <f t="shared" si="48"/>
        <v>0</v>
      </c>
      <c r="Z141" s="501">
        <v>0</v>
      </c>
      <c r="AA141" s="502">
        <f t="shared" si="49"/>
        <v>0</v>
      </c>
      <c r="AB141" s="503">
        <f t="shared" si="50"/>
        <v>0</v>
      </c>
      <c r="AC141" s="504">
        <f t="shared" si="51"/>
        <v>0</v>
      </c>
      <c r="AD141" s="277">
        <f t="shared" si="52"/>
        <v>0</v>
      </c>
      <c r="AE141" s="505">
        <f t="shared" si="53"/>
        <v>0</v>
      </c>
      <c r="AF141" s="279">
        <v>0</v>
      </c>
      <c r="AG141" s="280">
        <v>0</v>
      </c>
      <c r="AH141" s="1">
        <f t="shared" si="54"/>
        <v>0</v>
      </c>
      <c r="AI141" s="1">
        <v>1.3012999999999999</v>
      </c>
      <c r="AJ141" s="2">
        <v>0.77139999999999997</v>
      </c>
      <c r="AK141" s="281">
        <f t="shared" si="55"/>
        <v>0</v>
      </c>
      <c r="AL141" s="3">
        <f t="shared" si="56"/>
        <v>1.6869000000000001</v>
      </c>
      <c r="AM141" s="307">
        <v>1.8031999999999999</v>
      </c>
      <c r="AN141" s="283">
        <v>0.77139999999999997</v>
      </c>
      <c r="AO141" s="283" t="s">
        <v>1652</v>
      </c>
      <c r="AP141" s="545">
        <v>1.6869000000000001</v>
      </c>
      <c r="AQ141" s="28">
        <v>1.8031999999999999</v>
      </c>
      <c r="AR141" s="267">
        <f t="shared" si="57"/>
        <v>0</v>
      </c>
      <c r="AS141" s="267">
        <f t="shared" si="58"/>
        <v>0</v>
      </c>
      <c r="AT141" s="4">
        <v>0.77139999999999997</v>
      </c>
      <c r="AU141" s="4">
        <f t="shared" si="59"/>
        <v>0</v>
      </c>
      <c r="AV141" s="5">
        <v>1.6869000000000001</v>
      </c>
      <c r="AW141" s="404">
        <f t="shared" si="60"/>
        <v>0</v>
      </c>
      <c r="AX141" s="405">
        <v>1</v>
      </c>
      <c r="AY141" s="1">
        <f t="shared" si="61"/>
        <v>1.3012999999999999</v>
      </c>
      <c r="AZ141" s="28">
        <f t="shared" si="62"/>
        <v>1.6869000000000001</v>
      </c>
      <c r="BA141" s="5">
        <f t="shared" si="62"/>
        <v>1.8031999999999999</v>
      </c>
      <c r="BB141" s="277">
        <f t="shared" si="63"/>
        <v>0</v>
      </c>
      <c r="BC141" s="492">
        <f t="shared" si="64"/>
        <v>0</v>
      </c>
      <c r="BD141" s="492">
        <f t="shared" si="65"/>
        <v>0</v>
      </c>
      <c r="BE141" s="286">
        <f t="shared" si="66"/>
        <v>2.29E-2</v>
      </c>
      <c r="BF141" s="286">
        <v>2.29E-2</v>
      </c>
      <c r="BG141" s="308">
        <f t="shared" si="68"/>
        <v>0</v>
      </c>
      <c r="BH141" s="287">
        <f t="shared" si="67"/>
        <v>0</v>
      </c>
      <c r="BI141" s="287">
        <f t="shared" si="69"/>
        <v>1</v>
      </c>
      <c r="BJ141" s="453"/>
    </row>
    <row r="142" spans="1:62" x14ac:dyDescent="0.2">
      <c r="A142" s="297" t="s">
        <v>375</v>
      </c>
      <c r="B142" s="298" t="s">
        <v>376</v>
      </c>
      <c r="C142" s="299" t="s">
        <v>375</v>
      </c>
      <c r="D142" s="300" t="s">
        <v>376</v>
      </c>
      <c r="E142" s="301" t="s">
        <v>377</v>
      </c>
      <c r="F142" s="302" t="s">
        <v>295</v>
      </c>
      <c r="G142" s="519">
        <v>14</v>
      </c>
      <c r="H142" s="233"/>
      <c r="I142" s="304">
        <v>0</v>
      </c>
      <c r="J142" s="304">
        <v>0</v>
      </c>
      <c r="K142" s="304">
        <v>0</v>
      </c>
      <c r="L142" s="304">
        <v>0</v>
      </c>
      <c r="M142" s="304">
        <f t="shared" si="40"/>
        <v>0</v>
      </c>
      <c r="N142" s="304">
        <f t="shared" si="41"/>
        <v>0</v>
      </c>
      <c r="O142" s="496">
        <f t="shared" si="42"/>
        <v>0</v>
      </c>
      <c r="P142" s="496">
        <f t="shared" si="43"/>
        <v>0</v>
      </c>
      <c r="Q142" s="497">
        <v>0</v>
      </c>
      <c r="R142" s="497">
        <v>0</v>
      </c>
      <c r="S142" s="266">
        <f t="shared" si="44"/>
        <v>0</v>
      </c>
      <c r="T142" s="265">
        <v>0</v>
      </c>
      <c r="U142" s="305">
        <f t="shared" si="45"/>
        <v>0</v>
      </c>
      <c r="V142" s="306">
        <f t="shared" si="46"/>
        <v>0</v>
      </c>
      <c r="W142" s="498">
        <v>0</v>
      </c>
      <c r="X142" s="499">
        <f t="shared" si="47"/>
        <v>0</v>
      </c>
      <c r="Y142" s="500">
        <f t="shared" si="48"/>
        <v>0</v>
      </c>
      <c r="Z142" s="501">
        <v>0</v>
      </c>
      <c r="AA142" s="502">
        <f t="shared" si="49"/>
        <v>0</v>
      </c>
      <c r="AB142" s="503">
        <f t="shared" si="50"/>
        <v>0</v>
      </c>
      <c r="AC142" s="504">
        <f t="shared" si="51"/>
        <v>0</v>
      </c>
      <c r="AD142" s="277">
        <f t="shared" si="52"/>
        <v>0</v>
      </c>
      <c r="AE142" s="505">
        <f t="shared" si="53"/>
        <v>0</v>
      </c>
      <c r="AF142" s="279">
        <v>0</v>
      </c>
      <c r="AG142" s="280">
        <v>0</v>
      </c>
      <c r="AH142" s="1">
        <f t="shared" si="54"/>
        <v>0</v>
      </c>
      <c r="AI142" s="1">
        <v>1.3012999999999999</v>
      </c>
      <c r="AJ142" s="2">
        <v>0.77229999999999999</v>
      </c>
      <c r="AK142" s="281">
        <f t="shared" si="55"/>
        <v>0</v>
      </c>
      <c r="AL142" s="3">
        <f t="shared" si="56"/>
        <v>1.6850000000000001</v>
      </c>
      <c r="AM142" s="307">
        <v>1.8010999999999999</v>
      </c>
      <c r="AN142" s="283">
        <v>0.77229999999999999</v>
      </c>
      <c r="AO142" s="283" t="s">
        <v>1652</v>
      </c>
      <c r="AP142" s="284">
        <v>1.6850000000000001</v>
      </c>
      <c r="AQ142" s="28">
        <v>1.8010999999999999</v>
      </c>
      <c r="AR142" s="267">
        <f t="shared" si="57"/>
        <v>0</v>
      </c>
      <c r="AS142" s="267">
        <f t="shared" si="58"/>
        <v>0</v>
      </c>
      <c r="AT142" s="4">
        <v>0.77229999999999999</v>
      </c>
      <c r="AU142" s="4">
        <f t="shared" si="59"/>
        <v>0</v>
      </c>
      <c r="AV142" s="5">
        <v>1.6850000000000001</v>
      </c>
      <c r="AW142" s="404">
        <f t="shared" si="60"/>
        <v>0</v>
      </c>
      <c r="AX142" s="405">
        <v>1</v>
      </c>
      <c r="AY142" s="1">
        <f t="shared" si="61"/>
        <v>1.3012999999999999</v>
      </c>
      <c r="AZ142" s="28">
        <f t="shared" si="62"/>
        <v>1.6850000000000001</v>
      </c>
      <c r="BA142" s="5">
        <f t="shared" si="62"/>
        <v>1.8010999999999999</v>
      </c>
      <c r="BB142" s="277">
        <f t="shared" si="63"/>
        <v>0</v>
      </c>
      <c r="BC142" s="492">
        <f t="shared" si="64"/>
        <v>0</v>
      </c>
      <c r="BD142" s="492">
        <f t="shared" si="65"/>
        <v>0</v>
      </c>
      <c r="BE142" s="286">
        <f t="shared" si="66"/>
        <v>2.29E-2</v>
      </c>
      <c r="BF142" s="286">
        <v>2.29E-2</v>
      </c>
      <c r="BG142" s="308">
        <f t="shared" si="68"/>
        <v>0</v>
      </c>
      <c r="BH142" s="287">
        <f t="shared" si="67"/>
        <v>0</v>
      </c>
      <c r="BI142" s="287">
        <f t="shared" si="69"/>
        <v>1</v>
      </c>
      <c r="BJ142" s="453"/>
    </row>
    <row r="143" spans="1:62" x14ac:dyDescent="0.2">
      <c r="A143" s="297" t="s">
        <v>378</v>
      </c>
      <c r="B143" s="298" t="s">
        <v>379</v>
      </c>
      <c r="C143" s="299" t="s">
        <v>378</v>
      </c>
      <c r="D143" s="300" t="s">
        <v>379</v>
      </c>
      <c r="E143" s="301" t="s">
        <v>380</v>
      </c>
      <c r="F143" s="302" t="s">
        <v>295</v>
      </c>
      <c r="G143" s="519">
        <v>14</v>
      </c>
      <c r="H143" s="233"/>
      <c r="I143" s="304">
        <v>0</v>
      </c>
      <c r="J143" s="304">
        <v>0</v>
      </c>
      <c r="K143" s="304">
        <v>0</v>
      </c>
      <c r="L143" s="304">
        <v>0</v>
      </c>
      <c r="M143" s="304">
        <f t="shared" si="40"/>
        <v>0</v>
      </c>
      <c r="N143" s="304">
        <f t="shared" si="41"/>
        <v>0</v>
      </c>
      <c r="O143" s="496">
        <f t="shared" si="42"/>
        <v>0</v>
      </c>
      <c r="P143" s="496">
        <f t="shared" si="43"/>
        <v>0</v>
      </c>
      <c r="Q143" s="497">
        <v>0</v>
      </c>
      <c r="R143" s="497">
        <v>0</v>
      </c>
      <c r="S143" s="266">
        <f t="shared" si="44"/>
        <v>0</v>
      </c>
      <c r="T143" s="265">
        <v>0</v>
      </c>
      <c r="U143" s="305">
        <f t="shared" si="45"/>
        <v>0</v>
      </c>
      <c r="V143" s="306">
        <f t="shared" si="46"/>
        <v>0</v>
      </c>
      <c r="W143" s="498">
        <v>0</v>
      </c>
      <c r="X143" s="499">
        <f t="shared" si="47"/>
        <v>0</v>
      </c>
      <c r="Y143" s="500">
        <f t="shared" si="48"/>
        <v>0</v>
      </c>
      <c r="Z143" s="501">
        <v>0</v>
      </c>
      <c r="AA143" s="502">
        <f t="shared" si="49"/>
        <v>0</v>
      </c>
      <c r="AB143" s="503">
        <f t="shared" si="50"/>
        <v>0</v>
      </c>
      <c r="AC143" s="504">
        <f t="shared" si="51"/>
        <v>0</v>
      </c>
      <c r="AD143" s="277">
        <f t="shared" si="52"/>
        <v>0</v>
      </c>
      <c r="AE143" s="505">
        <f t="shared" si="53"/>
        <v>0</v>
      </c>
      <c r="AF143" s="279">
        <v>0</v>
      </c>
      <c r="AG143" s="280">
        <v>0</v>
      </c>
      <c r="AH143" s="1">
        <f t="shared" si="54"/>
        <v>0</v>
      </c>
      <c r="AI143" s="1">
        <v>1.3012999999999999</v>
      </c>
      <c r="AJ143" s="2">
        <v>0.77729999999999999</v>
      </c>
      <c r="AK143" s="281">
        <f t="shared" si="55"/>
        <v>0</v>
      </c>
      <c r="AL143" s="3">
        <f t="shared" si="56"/>
        <v>1.6740999999999999</v>
      </c>
      <c r="AM143" s="307">
        <v>1.7895000000000001</v>
      </c>
      <c r="AN143" s="283">
        <v>0.77729999999999999</v>
      </c>
      <c r="AO143" s="283" t="s">
        <v>1652</v>
      </c>
      <c r="AP143" s="284">
        <v>1.6740999999999999</v>
      </c>
      <c r="AQ143" s="28">
        <v>1.7895000000000001</v>
      </c>
      <c r="AR143" s="267">
        <f t="shared" si="57"/>
        <v>0</v>
      </c>
      <c r="AS143" s="267">
        <f t="shared" si="58"/>
        <v>0</v>
      </c>
      <c r="AT143" s="4">
        <v>0.77729999999999999</v>
      </c>
      <c r="AU143" s="4">
        <f t="shared" si="59"/>
        <v>0</v>
      </c>
      <c r="AV143" s="5">
        <v>1.6740999999999999</v>
      </c>
      <c r="AW143" s="404">
        <f t="shared" si="60"/>
        <v>0</v>
      </c>
      <c r="AX143" s="405">
        <v>1</v>
      </c>
      <c r="AY143" s="1">
        <f t="shared" si="61"/>
        <v>1.3012999999999999</v>
      </c>
      <c r="AZ143" s="28">
        <f t="shared" si="62"/>
        <v>1.6740999999999999</v>
      </c>
      <c r="BA143" s="5">
        <f t="shared" si="62"/>
        <v>1.7895000000000001</v>
      </c>
      <c r="BB143" s="277">
        <f t="shared" si="63"/>
        <v>0</v>
      </c>
      <c r="BC143" s="492">
        <f t="shared" si="64"/>
        <v>0</v>
      </c>
      <c r="BD143" s="492">
        <f t="shared" si="65"/>
        <v>0</v>
      </c>
      <c r="BE143" s="286">
        <f t="shared" si="66"/>
        <v>2.29E-2</v>
      </c>
      <c r="BF143" s="286">
        <v>2.29E-2</v>
      </c>
      <c r="BG143" s="308">
        <f t="shared" si="68"/>
        <v>0</v>
      </c>
      <c r="BH143" s="287">
        <f t="shared" si="67"/>
        <v>0</v>
      </c>
      <c r="BI143" s="287">
        <f t="shared" si="69"/>
        <v>1</v>
      </c>
      <c r="BJ143" s="453"/>
    </row>
    <row r="144" spans="1:62" x14ac:dyDescent="0.2">
      <c r="A144" s="32" t="s">
        <v>366</v>
      </c>
      <c r="B144" s="309" t="s">
        <v>367</v>
      </c>
      <c r="C144" s="310" t="s">
        <v>1219</v>
      </c>
      <c r="D144" s="311" t="s">
        <v>1225</v>
      </c>
      <c r="E144" s="312" t="s">
        <v>1239</v>
      </c>
      <c r="F144" s="313" t="s">
        <v>295</v>
      </c>
      <c r="G144" s="520">
        <v>14</v>
      </c>
      <c r="H144" s="315"/>
      <c r="I144" s="316">
        <v>0</v>
      </c>
      <c r="J144" s="316">
        <v>0</v>
      </c>
      <c r="K144" s="316">
        <v>0</v>
      </c>
      <c r="L144" s="316">
        <v>0</v>
      </c>
      <c r="M144" s="316">
        <f t="shared" si="40"/>
        <v>0</v>
      </c>
      <c r="N144" s="316">
        <f t="shared" si="41"/>
        <v>0</v>
      </c>
      <c r="O144" s="508">
        <f t="shared" si="42"/>
        <v>0</v>
      </c>
      <c r="P144" s="508">
        <f t="shared" si="43"/>
        <v>0</v>
      </c>
      <c r="Q144" s="509">
        <v>0</v>
      </c>
      <c r="R144" s="509">
        <v>0</v>
      </c>
      <c r="S144" s="318">
        <f t="shared" si="44"/>
        <v>0</v>
      </c>
      <c r="T144" s="317">
        <v>0</v>
      </c>
      <c r="U144" s="319">
        <f t="shared" si="45"/>
        <v>0</v>
      </c>
      <c r="V144" s="320">
        <f t="shared" si="46"/>
        <v>0</v>
      </c>
      <c r="W144" s="498">
        <v>0</v>
      </c>
      <c r="X144" s="499">
        <f t="shared" si="47"/>
        <v>0</v>
      </c>
      <c r="Y144" s="500">
        <f t="shared" si="48"/>
        <v>0</v>
      </c>
      <c r="Z144" s="501">
        <v>0</v>
      </c>
      <c r="AA144" s="502">
        <f t="shared" si="49"/>
        <v>0</v>
      </c>
      <c r="AB144" s="503">
        <f t="shared" si="50"/>
        <v>0</v>
      </c>
      <c r="AC144" s="510">
        <f t="shared" si="51"/>
        <v>0</v>
      </c>
      <c r="AD144" s="321">
        <f t="shared" si="52"/>
        <v>0</v>
      </c>
      <c r="AE144" s="278">
        <f t="shared" si="53"/>
        <v>0</v>
      </c>
      <c r="AF144" s="322">
        <v>0</v>
      </c>
      <c r="AG144" s="323">
        <v>1</v>
      </c>
      <c r="AH144" s="6">
        <f t="shared" si="54"/>
        <v>1.3012999999999999</v>
      </c>
      <c r="AI144" s="6">
        <v>0</v>
      </c>
      <c r="AJ144" s="2">
        <v>0</v>
      </c>
      <c r="AK144" s="281">
        <f t="shared" si="55"/>
        <v>1.0911</v>
      </c>
      <c r="AL144" s="3">
        <f t="shared" si="56"/>
        <v>0</v>
      </c>
      <c r="AM144" s="307">
        <v>0</v>
      </c>
      <c r="AN144" s="283">
        <v>0</v>
      </c>
      <c r="AO144" s="283" t="s">
        <v>1316</v>
      </c>
      <c r="AP144" s="284">
        <v>0</v>
      </c>
      <c r="AQ144" s="28">
        <v>0</v>
      </c>
      <c r="AR144" s="267">
        <f t="shared" si="57"/>
        <v>0</v>
      </c>
      <c r="AS144" s="267">
        <f t="shared" si="58"/>
        <v>0</v>
      </c>
      <c r="AT144" s="4">
        <v>0</v>
      </c>
      <c r="AU144" s="4">
        <f t="shared" si="59"/>
        <v>0</v>
      </c>
      <c r="AV144" s="5">
        <v>0</v>
      </c>
      <c r="AW144" s="404">
        <f t="shared" si="60"/>
        <v>0</v>
      </c>
      <c r="AX144" s="405">
        <v>0</v>
      </c>
      <c r="AY144" s="6">
        <f t="shared" si="61"/>
        <v>0</v>
      </c>
      <c r="AZ144" s="28">
        <f t="shared" si="62"/>
        <v>0</v>
      </c>
      <c r="BA144" s="5">
        <f t="shared" si="62"/>
        <v>0</v>
      </c>
      <c r="BB144" s="321">
        <f t="shared" si="63"/>
        <v>0</v>
      </c>
      <c r="BC144" s="511">
        <f t="shared" si="64"/>
        <v>0</v>
      </c>
      <c r="BD144" s="511">
        <f t="shared" si="65"/>
        <v>2.29E-2</v>
      </c>
      <c r="BE144" s="286">
        <f t="shared" si="66"/>
        <v>0</v>
      </c>
      <c r="BF144" s="286">
        <v>0</v>
      </c>
      <c r="BG144" s="308">
        <f t="shared" si="68"/>
        <v>0</v>
      </c>
      <c r="BH144" s="512">
        <f t="shared" si="67"/>
        <v>1</v>
      </c>
      <c r="BI144" s="512">
        <f t="shared" si="69"/>
        <v>0</v>
      </c>
      <c r="BJ144" s="453"/>
    </row>
    <row r="145" spans="1:62" x14ac:dyDescent="0.2">
      <c r="A145" s="32" t="s">
        <v>369</v>
      </c>
      <c r="B145" s="309" t="s">
        <v>370</v>
      </c>
      <c r="C145" s="310" t="s">
        <v>1219</v>
      </c>
      <c r="D145" s="311" t="s">
        <v>1225</v>
      </c>
      <c r="E145" s="312" t="s">
        <v>1240</v>
      </c>
      <c r="F145" s="313" t="s">
        <v>295</v>
      </c>
      <c r="G145" s="520">
        <v>14</v>
      </c>
      <c r="H145" s="315"/>
      <c r="I145" s="316">
        <v>0</v>
      </c>
      <c r="J145" s="316">
        <v>0</v>
      </c>
      <c r="K145" s="316">
        <v>0</v>
      </c>
      <c r="L145" s="316">
        <v>0</v>
      </c>
      <c r="M145" s="316">
        <f t="shared" ref="M145:M208" si="70">K145-L145</f>
        <v>0</v>
      </c>
      <c r="N145" s="316">
        <f t="shared" ref="N145:N208" si="71">I145-K145</f>
        <v>0</v>
      </c>
      <c r="O145" s="508">
        <f t="shared" ref="O145:O208" si="72">J145-(L145+M145)</f>
        <v>0</v>
      </c>
      <c r="P145" s="508">
        <f t="shared" ref="P145:P208" si="73">I145-J145</f>
        <v>0</v>
      </c>
      <c r="Q145" s="509">
        <v>0</v>
      </c>
      <c r="R145" s="509">
        <v>0</v>
      </c>
      <c r="S145" s="318">
        <f t="shared" ref="S145:S208" si="74">IF($S$4&lt;&gt;0,0,ROUND($S$11*$R145,0))</f>
        <v>0</v>
      </c>
      <c r="T145" s="317">
        <v>0</v>
      </c>
      <c r="U145" s="319">
        <f t="shared" ref="U145:U208" si="75">IF(P145-T145&gt;0,P145-T145,0)</f>
        <v>0</v>
      </c>
      <c r="V145" s="320">
        <f t="shared" ref="V145:V208" si="76">IF($Q145&gt;0,ROUND(U145/$Q145,2),0)</f>
        <v>0</v>
      </c>
      <c r="W145" s="498">
        <v>0</v>
      </c>
      <c r="X145" s="499">
        <f t="shared" ref="X145:X208" si="77">IF(Q145&gt;0,ROUND(W145/Q145,2),0)</f>
        <v>0</v>
      </c>
      <c r="Y145" s="500">
        <f t="shared" ref="Y145:Y208" si="78">IF(U145&gt;0,V145-X145,0)</f>
        <v>0</v>
      </c>
      <c r="Z145" s="501">
        <v>0</v>
      </c>
      <c r="AA145" s="502">
        <f t="shared" ref="AA145:AA208" si="79">IF(Z145="Exempt","Exempt",ROUND(Z145*Q145,0))</f>
        <v>0</v>
      </c>
      <c r="AB145" s="503">
        <f t="shared" ref="AB145:AB208" si="80">IF(Z145="Exempt",U145,U145+AA145)</f>
        <v>0</v>
      </c>
      <c r="AC145" s="510">
        <f t="shared" ref="AC145:AC208" si="81">IF(Z145="Exempt",V145,IF($Q145&gt;0,ROUND(V145+Z145,2),0))</f>
        <v>0</v>
      </c>
      <c r="AD145" s="321">
        <f t="shared" ref="AD145:AD208" si="82">IF(AND($A145&gt;"T254",$A145&lt;"U001"),1,IF($V145&gt;0,MAX(1,ROUND(V145/$AD$12,5)),0))</f>
        <v>0</v>
      </c>
      <c r="AE145" s="278">
        <f t="shared" ref="AE145:AE208" si="83">ROUND(AD145*$AE$12,4)</f>
        <v>0</v>
      </c>
      <c r="AF145" s="322">
        <v>0</v>
      </c>
      <c r="AG145" s="323">
        <v>1</v>
      </c>
      <c r="AH145" s="6">
        <f t="shared" ref="AH145:AH208" si="84">IF(LEFT($C145,1)="T",ROUND(AF145*AG145,4),0)+IF(LEFT($C145,1)="U",IF(AND($A145&lt;&gt;"T099",SUMIF($C$17:$C$574,$A145,$V$17:$V$574)&gt;0),ROUND(AG145*SUMIF($C$17:$C$574,$C145,$AE$17:$AE$574),4),ROUND(AG145*SUMIF($C$17:$C$574,$C145,$AF$17:$AF$574),4)))</f>
        <v>1.3012999999999999</v>
      </c>
      <c r="AI145" s="6">
        <v>0</v>
      </c>
      <c r="AJ145" s="2">
        <v>0</v>
      </c>
      <c r="AK145" s="281">
        <f t="shared" ref="AK145:AK208" si="85">IF($A145&lt;&gt;"T141",IF(AH145&gt;0,ROUND(AH145/SUMIF($C$17:$C$574,$A145,$AJ$17:$AJ$574),4),IF(LEFT(A145,1)="U",0,IF(A145&gt;"T254",ROUND(AF145/AJ145,4),0))),"NA")</f>
        <v>1.6634</v>
      </c>
      <c r="AL145" s="3">
        <f t="shared" ref="AL145:AL208" si="86">IF($A145&lt;&gt;"T141",IF($AJ145&gt;0,ROUND(AI145/$AJ145,4),0),"NA")</f>
        <v>0</v>
      </c>
      <c r="AM145" s="307">
        <v>0</v>
      </c>
      <c r="AN145" s="283">
        <v>0</v>
      </c>
      <c r="AO145" s="283" t="s">
        <v>1316</v>
      </c>
      <c r="AP145" s="284">
        <v>0</v>
      </c>
      <c r="AQ145" s="28">
        <v>0</v>
      </c>
      <c r="AR145" s="267">
        <f t="shared" ref="AR145:AR208" si="87">IF(OR(AP145=AL145,AP145+0.0001=AL145,AP145-0.0001=AL145),0,1)</f>
        <v>0</v>
      </c>
      <c r="AS145" s="267">
        <f t="shared" ref="AS145:AS208" si="88">IF(AQ145=AM145,0,1)</f>
        <v>0</v>
      </c>
      <c r="AT145" s="4">
        <v>0</v>
      </c>
      <c r="AU145" s="4">
        <f t="shared" ref="AU145:AU208" si="89">IF(ISNUMBER(AJ145)=FALSE,0,AT145-AJ145)</f>
        <v>0</v>
      </c>
      <c r="AV145" s="5">
        <v>0</v>
      </c>
      <c r="AW145" s="404">
        <f t="shared" ref="AW145:AW208" si="90">AV145-AL145</f>
        <v>0</v>
      </c>
      <c r="AX145" s="405">
        <v>0</v>
      </c>
      <c r="AY145" s="6">
        <f t="shared" ref="AY145:AY208" si="91">AI145</f>
        <v>0</v>
      </c>
      <c r="AZ145" s="28">
        <f t="shared" ref="AZ145:BA208" si="92">AP145</f>
        <v>0</v>
      </c>
      <c r="BA145" s="5">
        <f t="shared" si="92"/>
        <v>0</v>
      </c>
      <c r="BB145" s="321">
        <f t="shared" ref="BB145:BB208" si="93">IF(AND($A145&gt;="T255",$A145&lt;="T263"),1,IF($A145="T086",ROUND($V145/$BA$4,5),IF($AF145&gt;0,MAX(1,ROUND($V145/$BA$4,5)),0)))</f>
        <v>0</v>
      </c>
      <c r="BC145" s="511">
        <f t="shared" ref="BC145:BC208" si="94">IF($AF145&lt;&gt;$AE145,ROUND($AF145*$BA$3/$BA$4*$BC$10,4),ROUND(BB145*$BC$10,4))</f>
        <v>0</v>
      </c>
      <c r="BD145" s="511">
        <f t="shared" ref="BD145:BD208" si="95">IF(LEFT($C145,1)="T",ROUND($AG145*$BC145,4),0)+IF(LEFT($C145,1)="U",IF(AND($A145&lt;&gt;"T099",SUMIF($C$17:$C$574,$A145,$V$17:$V$574)&gt;0),ROUND(ROUND(MAX(1,ROUND(SUMIF($C$17:$C$574,$C145,$V$17:$V$574)/$BA$4,5))*$BC$10,4)*$AG145,4),ROUND(SUMIF($C$17:$C$574,$C145,$BC$17:$BC$574)*$AG145,4)),0)</f>
        <v>2.29E-2</v>
      </c>
      <c r="BE145" s="286">
        <f t="shared" ref="BE145:BE208" si="96">IF(AI145=0,0,SUMIF($A$17:$A$574,$C145,$BD$17:$BD$574))</f>
        <v>0</v>
      </c>
      <c r="BF145" s="286">
        <v>0</v>
      </c>
      <c r="BG145" s="308">
        <f t="shared" si="68"/>
        <v>0</v>
      </c>
      <c r="BH145" s="512">
        <f t="shared" ref="BH145:BH208" si="97">IF($A145&lt;&gt;$C145,IF(SUMIF($A$17:$A$574,$C145,$I$17:$I$574)&gt;0,1,0),0)</f>
        <v>1</v>
      </c>
      <c r="BI145" s="512">
        <f t="shared" si="69"/>
        <v>0</v>
      </c>
      <c r="BJ145" s="453"/>
    </row>
    <row r="146" spans="1:62" x14ac:dyDescent="0.2">
      <c r="A146" s="32" t="s">
        <v>372</v>
      </c>
      <c r="B146" s="309" t="s">
        <v>373</v>
      </c>
      <c r="C146" s="310" t="s">
        <v>1219</v>
      </c>
      <c r="D146" s="311" t="s">
        <v>1225</v>
      </c>
      <c r="E146" s="312" t="s">
        <v>1241</v>
      </c>
      <c r="F146" s="313" t="s">
        <v>295</v>
      </c>
      <c r="G146" s="520">
        <v>14</v>
      </c>
      <c r="H146" s="315"/>
      <c r="I146" s="316">
        <v>0</v>
      </c>
      <c r="J146" s="316">
        <v>0</v>
      </c>
      <c r="K146" s="316">
        <v>0</v>
      </c>
      <c r="L146" s="316">
        <v>0</v>
      </c>
      <c r="M146" s="316">
        <f t="shared" si="70"/>
        <v>0</v>
      </c>
      <c r="N146" s="316">
        <f t="shared" si="71"/>
        <v>0</v>
      </c>
      <c r="O146" s="508">
        <f t="shared" si="72"/>
        <v>0</v>
      </c>
      <c r="P146" s="508">
        <f t="shared" si="73"/>
        <v>0</v>
      </c>
      <c r="Q146" s="509">
        <v>0</v>
      </c>
      <c r="R146" s="509">
        <v>0</v>
      </c>
      <c r="S146" s="318">
        <f t="shared" si="74"/>
        <v>0</v>
      </c>
      <c r="T146" s="317">
        <v>0</v>
      </c>
      <c r="U146" s="319">
        <f t="shared" si="75"/>
        <v>0</v>
      </c>
      <c r="V146" s="320">
        <f t="shared" si="76"/>
        <v>0</v>
      </c>
      <c r="W146" s="498">
        <v>0</v>
      </c>
      <c r="X146" s="499">
        <f t="shared" si="77"/>
        <v>0</v>
      </c>
      <c r="Y146" s="500">
        <f t="shared" si="78"/>
        <v>0</v>
      </c>
      <c r="Z146" s="501">
        <v>0</v>
      </c>
      <c r="AA146" s="502">
        <f t="shared" si="79"/>
        <v>0</v>
      </c>
      <c r="AB146" s="503">
        <f t="shared" si="80"/>
        <v>0</v>
      </c>
      <c r="AC146" s="510">
        <f t="shared" si="81"/>
        <v>0</v>
      </c>
      <c r="AD146" s="321">
        <f t="shared" si="82"/>
        <v>0</v>
      </c>
      <c r="AE146" s="278">
        <f t="shared" si="83"/>
        <v>0</v>
      </c>
      <c r="AF146" s="322">
        <v>0</v>
      </c>
      <c r="AG146" s="323">
        <v>1</v>
      </c>
      <c r="AH146" s="6">
        <f t="shared" si="84"/>
        <v>1.3012999999999999</v>
      </c>
      <c r="AI146" s="6">
        <v>0</v>
      </c>
      <c r="AJ146" s="2">
        <v>0</v>
      </c>
      <c r="AK146" s="281">
        <f t="shared" si="85"/>
        <v>1.6869000000000001</v>
      </c>
      <c r="AL146" s="3">
        <f t="shared" si="86"/>
        <v>0</v>
      </c>
      <c r="AM146" s="307">
        <v>0</v>
      </c>
      <c r="AN146" s="283">
        <v>0</v>
      </c>
      <c r="AO146" s="283" t="s">
        <v>1316</v>
      </c>
      <c r="AP146" s="284">
        <v>0</v>
      </c>
      <c r="AQ146" s="28">
        <v>0</v>
      </c>
      <c r="AR146" s="267">
        <f t="shared" si="87"/>
        <v>0</v>
      </c>
      <c r="AS146" s="267">
        <f t="shared" si="88"/>
        <v>0</v>
      </c>
      <c r="AT146" s="4">
        <v>0</v>
      </c>
      <c r="AU146" s="4">
        <f t="shared" si="89"/>
        <v>0</v>
      </c>
      <c r="AV146" s="5">
        <v>0</v>
      </c>
      <c r="AW146" s="404">
        <f t="shared" si="90"/>
        <v>0</v>
      </c>
      <c r="AX146" s="405">
        <v>0</v>
      </c>
      <c r="AY146" s="6">
        <f t="shared" si="91"/>
        <v>0</v>
      </c>
      <c r="AZ146" s="28">
        <f t="shared" si="92"/>
        <v>0</v>
      </c>
      <c r="BA146" s="5">
        <f t="shared" si="92"/>
        <v>0</v>
      </c>
      <c r="BB146" s="321">
        <f t="shared" si="93"/>
        <v>0</v>
      </c>
      <c r="BC146" s="511">
        <f t="shared" si="94"/>
        <v>0</v>
      </c>
      <c r="BD146" s="511">
        <f t="shared" si="95"/>
        <v>2.29E-2</v>
      </c>
      <c r="BE146" s="286">
        <f t="shared" si="96"/>
        <v>0</v>
      </c>
      <c r="BF146" s="286">
        <v>0</v>
      </c>
      <c r="BG146" s="308">
        <f t="shared" si="68"/>
        <v>0</v>
      </c>
      <c r="BH146" s="512">
        <f t="shared" si="97"/>
        <v>1</v>
      </c>
      <c r="BI146" s="512">
        <f t="shared" si="69"/>
        <v>0</v>
      </c>
      <c r="BJ146" s="453"/>
    </row>
    <row r="147" spans="1:62" x14ac:dyDescent="0.2">
      <c r="A147" s="32" t="s">
        <v>375</v>
      </c>
      <c r="B147" s="309" t="s">
        <v>376</v>
      </c>
      <c r="C147" s="310" t="s">
        <v>1219</v>
      </c>
      <c r="D147" s="311" t="s">
        <v>1225</v>
      </c>
      <c r="E147" s="312" t="s">
        <v>1242</v>
      </c>
      <c r="F147" s="313" t="s">
        <v>295</v>
      </c>
      <c r="G147" s="507">
        <v>14</v>
      </c>
      <c r="H147" s="315"/>
      <c r="I147" s="316">
        <v>0</v>
      </c>
      <c r="J147" s="316">
        <v>0</v>
      </c>
      <c r="K147" s="316">
        <v>0</v>
      </c>
      <c r="L147" s="316">
        <v>0</v>
      </c>
      <c r="M147" s="316">
        <f t="shared" si="70"/>
        <v>0</v>
      </c>
      <c r="N147" s="316">
        <f t="shared" si="71"/>
        <v>0</v>
      </c>
      <c r="O147" s="508">
        <f t="shared" si="72"/>
        <v>0</v>
      </c>
      <c r="P147" s="508">
        <f t="shared" si="73"/>
        <v>0</v>
      </c>
      <c r="Q147" s="509">
        <v>0</v>
      </c>
      <c r="R147" s="509">
        <v>0</v>
      </c>
      <c r="S147" s="318">
        <f t="shared" si="74"/>
        <v>0</v>
      </c>
      <c r="T147" s="317">
        <v>0</v>
      </c>
      <c r="U147" s="319">
        <f t="shared" si="75"/>
        <v>0</v>
      </c>
      <c r="V147" s="320">
        <f t="shared" si="76"/>
        <v>0</v>
      </c>
      <c r="W147" s="498">
        <v>0</v>
      </c>
      <c r="X147" s="499">
        <f t="shared" si="77"/>
        <v>0</v>
      </c>
      <c r="Y147" s="500">
        <f t="shared" si="78"/>
        <v>0</v>
      </c>
      <c r="Z147" s="501">
        <v>0</v>
      </c>
      <c r="AA147" s="502">
        <f t="shared" si="79"/>
        <v>0</v>
      </c>
      <c r="AB147" s="503">
        <f t="shared" si="80"/>
        <v>0</v>
      </c>
      <c r="AC147" s="510">
        <f t="shared" si="81"/>
        <v>0</v>
      </c>
      <c r="AD147" s="321">
        <f t="shared" si="82"/>
        <v>0</v>
      </c>
      <c r="AE147" s="278">
        <f t="shared" si="83"/>
        <v>0</v>
      </c>
      <c r="AF147" s="322">
        <v>0</v>
      </c>
      <c r="AG147" s="323">
        <v>1</v>
      </c>
      <c r="AH147" s="6">
        <f t="shared" si="84"/>
        <v>1.3012999999999999</v>
      </c>
      <c r="AI147" s="6">
        <v>0</v>
      </c>
      <c r="AJ147" s="2">
        <v>0</v>
      </c>
      <c r="AK147" s="281">
        <f t="shared" si="85"/>
        <v>1.6850000000000001</v>
      </c>
      <c r="AL147" s="3">
        <f t="shared" si="86"/>
        <v>0</v>
      </c>
      <c r="AM147" s="307">
        <v>0</v>
      </c>
      <c r="AN147" s="283">
        <v>0</v>
      </c>
      <c r="AO147" s="283" t="s">
        <v>1316</v>
      </c>
      <c r="AP147" s="284">
        <v>0</v>
      </c>
      <c r="AQ147" s="28">
        <v>0</v>
      </c>
      <c r="AR147" s="267">
        <f t="shared" si="87"/>
        <v>0</v>
      </c>
      <c r="AS147" s="267">
        <f t="shared" si="88"/>
        <v>0</v>
      </c>
      <c r="AT147" s="4">
        <v>0</v>
      </c>
      <c r="AU147" s="4">
        <f t="shared" si="89"/>
        <v>0</v>
      </c>
      <c r="AV147" s="5">
        <v>0</v>
      </c>
      <c r="AW147" s="404">
        <f t="shared" si="90"/>
        <v>0</v>
      </c>
      <c r="AX147" s="405">
        <v>0</v>
      </c>
      <c r="AY147" s="6">
        <f t="shared" si="91"/>
        <v>0</v>
      </c>
      <c r="AZ147" s="28">
        <f t="shared" si="92"/>
        <v>0</v>
      </c>
      <c r="BA147" s="5">
        <f t="shared" si="92"/>
        <v>0</v>
      </c>
      <c r="BB147" s="321">
        <f t="shared" si="93"/>
        <v>0</v>
      </c>
      <c r="BC147" s="511">
        <f t="shared" si="94"/>
        <v>0</v>
      </c>
      <c r="BD147" s="511">
        <f t="shared" si="95"/>
        <v>2.29E-2</v>
      </c>
      <c r="BE147" s="286">
        <f t="shared" si="96"/>
        <v>0</v>
      </c>
      <c r="BF147" s="286">
        <v>0</v>
      </c>
      <c r="BG147" s="308">
        <f t="shared" si="68"/>
        <v>0</v>
      </c>
      <c r="BH147" s="512">
        <f t="shared" si="97"/>
        <v>1</v>
      </c>
      <c r="BI147" s="512">
        <f t="shared" si="69"/>
        <v>0</v>
      </c>
      <c r="BJ147" s="453"/>
    </row>
    <row r="148" spans="1:62" x14ac:dyDescent="0.2">
      <c r="A148" s="32" t="s">
        <v>378</v>
      </c>
      <c r="B148" s="309" t="s">
        <v>379</v>
      </c>
      <c r="C148" s="310" t="s">
        <v>1219</v>
      </c>
      <c r="D148" s="311" t="s">
        <v>1225</v>
      </c>
      <c r="E148" s="312" t="s">
        <v>1243</v>
      </c>
      <c r="F148" s="313" t="s">
        <v>295</v>
      </c>
      <c r="G148" s="520">
        <v>14</v>
      </c>
      <c r="H148" s="315"/>
      <c r="I148" s="316">
        <v>0</v>
      </c>
      <c r="J148" s="316">
        <v>0</v>
      </c>
      <c r="K148" s="316">
        <v>0</v>
      </c>
      <c r="L148" s="316">
        <v>0</v>
      </c>
      <c r="M148" s="316">
        <f t="shared" si="70"/>
        <v>0</v>
      </c>
      <c r="N148" s="316">
        <f t="shared" si="71"/>
        <v>0</v>
      </c>
      <c r="O148" s="508">
        <f t="shared" si="72"/>
        <v>0</v>
      </c>
      <c r="P148" s="508">
        <f t="shared" si="73"/>
        <v>0</v>
      </c>
      <c r="Q148" s="509">
        <v>0</v>
      </c>
      <c r="R148" s="509">
        <v>0</v>
      </c>
      <c r="S148" s="318">
        <f t="shared" si="74"/>
        <v>0</v>
      </c>
      <c r="T148" s="317">
        <v>0</v>
      </c>
      <c r="U148" s="319">
        <f t="shared" si="75"/>
        <v>0</v>
      </c>
      <c r="V148" s="320">
        <f t="shared" si="76"/>
        <v>0</v>
      </c>
      <c r="W148" s="498">
        <v>0</v>
      </c>
      <c r="X148" s="499">
        <f t="shared" si="77"/>
        <v>0</v>
      </c>
      <c r="Y148" s="500">
        <f t="shared" si="78"/>
        <v>0</v>
      </c>
      <c r="Z148" s="501">
        <v>0</v>
      </c>
      <c r="AA148" s="502">
        <f t="shared" si="79"/>
        <v>0</v>
      </c>
      <c r="AB148" s="503">
        <f t="shared" si="80"/>
        <v>0</v>
      </c>
      <c r="AC148" s="510">
        <f t="shared" si="81"/>
        <v>0</v>
      </c>
      <c r="AD148" s="321">
        <f t="shared" si="82"/>
        <v>0</v>
      </c>
      <c r="AE148" s="278">
        <f t="shared" si="83"/>
        <v>0</v>
      </c>
      <c r="AF148" s="322">
        <v>0</v>
      </c>
      <c r="AG148" s="323">
        <v>1</v>
      </c>
      <c r="AH148" s="6">
        <f t="shared" si="84"/>
        <v>1.3012999999999999</v>
      </c>
      <c r="AI148" s="6">
        <v>0</v>
      </c>
      <c r="AJ148" s="2">
        <v>0</v>
      </c>
      <c r="AK148" s="281">
        <f t="shared" si="85"/>
        <v>1.6740999999999999</v>
      </c>
      <c r="AL148" s="3">
        <f t="shared" si="86"/>
        <v>0</v>
      </c>
      <c r="AM148" s="307">
        <v>0</v>
      </c>
      <c r="AN148" s="283">
        <v>0</v>
      </c>
      <c r="AO148" s="283" t="s">
        <v>1316</v>
      </c>
      <c r="AP148" s="284">
        <v>0</v>
      </c>
      <c r="AQ148" s="28">
        <v>0</v>
      </c>
      <c r="AR148" s="267">
        <f t="shared" si="87"/>
        <v>0</v>
      </c>
      <c r="AS148" s="267">
        <f t="shared" si="88"/>
        <v>0</v>
      </c>
      <c r="AT148" s="4">
        <v>0</v>
      </c>
      <c r="AU148" s="4">
        <f t="shared" si="89"/>
        <v>0</v>
      </c>
      <c r="AV148" s="5">
        <v>0</v>
      </c>
      <c r="AW148" s="404">
        <f t="shared" si="90"/>
        <v>0</v>
      </c>
      <c r="AX148" s="405">
        <v>0</v>
      </c>
      <c r="AY148" s="6">
        <f t="shared" si="91"/>
        <v>0</v>
      </c>
      <c r="AZ148" s="28">
        <f t="shared" si="92"/>
        <v>0</v>
      </c>
      <c r="BA148" s="5">
        <f t="shared" si="92"/>
        <v>0</v>
      </c>
      <c r="BB148" s="321">
        <f t="shared" si="93"/>
        <v>0</v>
      </c>
      <c r="BC148" s="511">
        <f t="shared" si="94"/>
        <v>0</v>
      </c>
      <c r="BD148" s="511">
        <f t="shared" si="95"/>
        <v>2.29E-2</v>
      </c>
      <c r="BE148" s="286">
        <f t="shared" si="96"/>
        <v>0</v>
      </c>
      <c r="BF148" s="286">
        <v>0</v>
      </c>
      <c r="BG148" s="308">
        <f t="shared" si="68"/>
        <v>0</v>
      </c>
      <c r="BH148" s="512">
        <f t="shared" si="97"/>
        <v>1</v>
      </c>
      <c r="BI148" s="512">
        <f t="shared" si="69"/>
        <v>0</v>
      </c>
      <c r="BJ148" s="453"/>
    </row>
    <row r="149" spans="1:62" x14ac:dyDescent="0.2">
      <c r="A149" s="358" t="s">
        <v>1219</v>
      </c>
      <c r="B149" s="359" t="s">
        <v>1225</v>
      </c>
      <c r="C149" s="471" t="s">
        <v>1219</v>
      </c>
      <c r="D149" s="472" t="s">
        <v>1225</v>
      </c>
      <c r="E149" s="473" t="s">
        <v>1281</v>
      </c>
      <c r="F149" s="363" t="s">
        <v>295</v>
      </c>
      <c r="G149" s="513">
        <v>14</v>
      </c>
      <c r="H149" s="233"/>
      <c r="I149" s="364">
        <v>96119804</v>
      </c>
      <c r="J149" s="364">
        <v>14699925</v>
      </c>
      <c r="K149" s="364">
        <v>0</v>
      </c>
      <c r="L149" s="364">
        <v>0</v>
      </c>
      <c r="M149" s="364">
        <f t="shared" si="70"/>
        <v>0</v>
      </c>
      <c r="N149" s="364">
        <f t="shared" si="71"/>
        <v>96119804</v>
      </c>
      <c r="O149" s="514">
        <f t="shared" si="72"/>
        <v>14699925</v>
      </c>
      <c r="P149" s="514">
        <f t="shared" si="73"/>
        <v>81419879</v>
      </c>
      <c r="Q149" s="515">
        <v>4051.66</v>
      </c>
      <c r="R149" s="515">
        <v>56.92</v>
      </c>
      <c r="S149" s="366">
        <f t="shared" si="74"/>
        <v>619062</v>
      </c>
      <c r="T149" s="365">
        <v>0</v>
      </c>
      <c r="U149" s="367">
        <f t="shared" si="75"/>
        <v>81419879</v>
      </c>
      <c r="V149" s="368">
        <f t="shared" si="76"/>
        <v>20095.439999999999</v>
      </c>
      <c r="W149" s="498">
        <v>3804309</v>
      </c>
      <c r="X149" s="499">
        <f t="shared" si="77"/>
        <v>938.95</v>
      </c>
      <c r="Y149" s="500">
        <f t="shared" si="78"/>
        <v>19156.489999999998</v>
      </c>
      <c r="Z149" s="501">
        <v>0</v>
      </c>
      <c r="AA149" s="502">
        <f t="shared" si="79"/>
        <v>0</v>
      </c>
      <c r="AB149" s="503">
        <f t="shared" si="80"/>
        <v>81419879</v>
      </c>
      <c r="AC149" s="516">
        <f t="shared" si="81"/>
        <v>20095.439999999999</v>
      </c>
      <c r="AD149" s="369">
        <f t="shared" si="82"/>
        <v>1.3012699999999999</v>
      </c>
      <c r="AE149" s="370">
        <f t="shared" si="83"/>
        <v>1.3012999999999999</v>
      </c>
      <c r="AF149" s="371">
        <v>1.3012999999999999</v>
      </c>
      <c r="AG149" s="372">
        <v>0</v>
      </c>
      <c r="AH149" s="373">
        <f t="shared" si="84"/>
        <v>0</v>
      </c>
      <c r="AI149" s="373">
        <v>0</v>
      </c>
      <c r="AJ149" s="2">
        <v>0</v>
      </c>
      <c r="AK149" s="281">
        <f t="shared" si="85"/>
        <v>0</v>
      </c>
      <c r="AL149" s="3">
        <f t="shared" si="86"/>
        <v>0</v>
      </c>
      <c r="AM149" s="307">
        <v>0</v>
      </c>
      <c r="AN149" s="283">
        <v>0</v>
      </c>
      <c r="AO149" s="283" t="s">
        <v>1316</v>
      </c>
      <c r="AP149" s="284">
        <v>0</v>
      </c>
      <c r="AQ149" s="28">
        <v>0</v>
      </c>
      <c r="AR149" s="267">
        <f t="shared" si="87"/>
        <v>0</v>
      </c>
      <c r="AS149" s="267">
        <f t="shared" si="88"/>
        <v>0</v>
      </c>
      <c r="AT149" s="4">
        <v>0</v>
      </c>
      <c r="AU149" s="4">
        <f t="shared" si="89"/>
        <v>0</v>
      </c>
      <c r="AV149" s="5">
        <v>0</v>
      </c>
      <c r="AW149" s="404">
        <f t="shared" si="90"/>
        <v>0</v>
      </c>
      <c r="AX149" s="405">
        <v>0</v>
      </c>
      <c r="AY149" s="373">
        <f t="shared" si="91"/>
        <v>0</v>
      </c>
      <c r="AZ149" s="28">
        <f t="shared" si="92"/>
        <v>0</v>
      </c>
      <c r="BA149" s="5">
        <f t="shared" si="92"/>
        <v>0</v>
      </c>
      <c r="BB149" s="369">
        <f t="shared" si="93"/>
        <v>1.1458900000000001</v>
      </c>
      <c r="BC149" s="517">
        <f t="shared" si="94"/>
        <v>2.29E-2</v>
      </c>
      <c r="BD149" s="517">
        <f t="shared" si="95"/>
        <v>0</v>
      </c>
      <c r="BE149" s="286">
        <f t="shared" si="96"/>
        <v>0</v>
      </c>
      <c r="BF149" s="286">
        <v>0</v>
      </c>
      <c r="BG149" s="308">
        <f t="shared" si="68"/>
        <v>0</v>
      </c>
      <c r="BH149" s="518">
        <f t="shared" si="97"/>
        <v>0</v>
      </c>
      <c r="BI149" s="518">
        <f t="shared" si="69"/>
        <v>0</v>
      </c>
      <c r="BJ149" s="453"/>
    </row>
    <row r="150" spans="1:62" x14ac:dyDescent="0.2">
      <c r="A150" s="297" t="s">
        <v>381</v>
      </c>
      <c r="B150" s="298" t="s">
        <v>382</v>
      </c>
      <c r="C150" s="299" t="s">
        <v>381</v>
      </c>
      <c r="D150" s="300" t="s">
        <v>382</v>
      </c>
      <c r="E150" s="301" t="s">
        <v>383</v>
      </c>
      <c r="F150" s="302" t="s">
        <v>295</v>
      </c>
      <c r="G150" s="519">
        <v>15</v>
      </c>
      <c r="H150" s="233"/>
      <c r="I150" s="304">
        <v>111352887</v>
      </c>
      <c r="J150" s="304">
        <v>32388449</v>
      </c>
      <c r="K150" s="304">
        <v>0</v>
      </c>
      <c r="L150" s="304">
        <v>0</v>
      </c>
      <c r="M150" s="304">
        <f t="shared" si="70"/>
        <v>0</v>
      </c>
      <c r="N150" s="304">
        <f t="shared" si="71"/>
        <v>111352887</v>
      </c>
      <c r="O150" s="496">
        <f t="shared" si="72"/>
        <v>32388449</v>
      </c>
      <c r="P150" s="496">
        <f t="shared" si="73"/>
        <v>78964438</v>
      </c>
      <c r="Q150" s="497">
        <v>3702.88</v>
      </c>
      <c r="R150" s="497">
        <v>71.190000000000012</v>
      </c>
      <c r="S150" s="266">
        <f t="shared" si="74"/>
        <v>774262</v>
      </c>
      <c r="T150" s="265">
        <v>0</v>
      </c>
      <c r="U150" s="305">
        <f t="shared" si="75"/>
        <v>78964438</v>
      </c>
      <c r="V150" s="306">
        <f t="shared" si="76"/>
        <v>21325.14</v>
      </c>
      <c r="W150" s="498">
        <v>37853</v>
      </c>
      <c r="X150" s="499">
        <f t="shared" si="77"/>
        <v>10.220000000000001</v>
      </c>
      <c r="Y150" s="500">
        <f t="shared" si="78"/>
        <v>21314.92</v>
      </c>
      <c r="Z150" s="501">
        <v>1337.9199999999983</v>
      </c>
      <c r="AA150" s="502">
        <f t="shared" si="79"/>
        <v>4954157</v>
      </c>
      <c r="AB150" s="503">
        <f t="shared" si="80"/>
        <v>83918595</v>
      </c>
      <c r="AC150" s="504">
        <f t="shared" si="81"/>
        <v>22663.06</v>
      </c>
      <c r="AD150" s="277">
        <f t="shared" si="82"/>
        <v>1.38089</v>
      </c>
      <c r="AE150" s="505">
        <f t="shared" si="83"/>
        <v>1.3809</v>
      </c>
      <c r="AF150" s="279">
        <v>1.3809</v>
      </c>
      <c r="AG150" s="280">
        <v>1</v>
      </c>
      <c r="AH150" s="1">
        <f t="shared" si="84"/>
        <v>1.3809</v>
      </c>
      <c r="AI150" s="1">
        <v>1.3809</v>
      </c>
      <c r="AJ150" s="2">
        <v>0.95330000000000004</v>
      </c>
      <c r="AK150" s="281">
        <f t="shared" si="85"/>
        <v>1.4484999999999999</v>
      </c>
      <c r="AL150" s="3">
        <f t="shared" si="86"/>
        <v>1.4484999999999999</v>
      </c>
      <c r="AM150" s="307">
        <v>1.4591000000000001</v>
      </c>
      <c r="AN150" s="283">
        <v>0.95330000000000004</v>
      </c>
      <c r="AO150" s="283" t="s">
        <v>1652</v>
      </c>
      <c r="AP150" s="284">
        <v>1.4484999999999999</v>
      </c>
      <c r="AQ150" s="28">
        <v>1.4591000000000001</v>
      </c>
      <c r="AR150" s="267">
        <f t="shared" si="87"/>
        <v>0</v>
      </c>
      <c r="AS150" s="267">
        <f t="shared" si="88"/>
        <v>0</v>
      </c>
      <c r="AT150" s="4">
        <v>0.95330000000000004</v>
      </c>
      <c r="AU150" s="4">
        <f t="shared" si="89"/>
        <v>0</v>
      </c>
      <c r="AV150" s="5">
        <v>1.4484999999999999</v>
      </c>
      <c r="AW150" s="404">
        <f t="shared" si="90"/>
        <v>0</v>
      </c>
      <c r="AX150" s="405">
        <v>0</v>
      </c>
      <c r="AY150" s="1">
        <f t="shared" si="91"/>
        <v>1.3809</v>
      </c>
      <c r="AZ150" s="28">
        <f t="shared" si="92"/>
        <v>1.4484999999999999</v>
      </c>
      <c r="BA150" s="5">
        <f t="shared" si="92"/>
        <v>1.4591000000000001</v>
      </c>
      <c r="BB150" s="277">
        <f t="shared" si="93"/>
        <v>1.21601</v>
      </c>
      <c r="BC150" s="492">
        <f t="shared" si="94"/>
        <v>2.4299999999999999E-2</v>
      </c>
      <c r="BD150" s="492">
        <f t="shared" si="95"/>
        <v>2.4299999999999999E-2</v>
      </c>
      <c r="BE150" s="286">
        <f t="shared" si="96"/>
        <v>2.4299999999999999E-2</v>
      </c>
      <c r="BF150" s="286">
        <v>2.4299999999999999E-2</v>
      </c>
      <c r="BG150" s="308">
        <f t="shared" si="68"/>
        <v>1</v>
      </c>
      <c r="BH150" s="287">
        <f t="shared" si="97"/>
        <v>0</v>
      </c>
      <c r="BI150" s="287">
        <f t="shared" si="69"/>
        <v>1</v>
      </c>
      <c r="BJ150" s="453"/>
    </row>
    <row r="151" spans="1:62" x14ac:dyDescent="0.2">
      <c r="A151" s="297" t="s">
        <v>384</v>
      </c>
      <c r="B151" s="298" t="s">
        <v>385</v>
      </c>
      <c r="C151" s="299" t="s">
        <v>384</v>
      </c>
      <c r="D151" s="300" t="s">
        <v>385</v>
      </c>
      <c r="E151" s="301" t="s">
        <v>386</v>
      </c>
      <c r="F151" s="302" t="s">
        <v>295</v>
      </c>
      <c r="G151" s="519">
        <v>16</v>
      </c>
      <c r="H151" s="233"/>
      <c r="I151" s="304">
        <v>62528029</v>
      </c>
      <c r="J151" s="304">
        <v>12911955</v>
      </c>
      <c r="K151" s="304">
        <v>0</v>
      </c>
      <c r="L151" s="304">
        <v>0</v>
      </c>
      <c r="M151" s="304">
        <f t="shared" si="70"/>
        <v>0</v>
      </c>
      <c r="N151" s="304">
        <f t="shared" si="71"/>
        <v>62528029</v>
      </c>
      <c r="O151" s="496">
        <f t="shared" si="72"/>
        <v>12911955</v>
      </c>
      <c r="P151" s="496">
        <f t="shared" si="73"/>
        <v>49616074</v>
      </c>
      <c r="Q151" s="497">
        <v>2561.11</v>
      </c>
      <c r="R151" s="497">
        <v>24.480000000000004</v>
      </c>
      <c r="S151" s="266">
        <f t="shared" si="74"/>
        <v>266244</v>
      </c>
      <c r="T151" s="265">
        <v>0</v>
      </c>
      <c r="U151" s="305">
        <f t="shared" si="75"/>
        <v>49616074</v>
      </c>
      <c r="V151" s="306">
        <f t="shared" si="76"/>
        <v>19372.88</v>
      </c>
      <c r="W151" s="498">
        <v>19522</v>
      </c>
      <c r="X151" s="499">
        <f t="shared" si="77"/>
        <v>7.62</v>
      </c>
      <c r="Y151" s="500">
        <f t="shared" si="78"/>
        <v>19365.260000000002</v>
      </c>
      <c r="Z151" s="501">
        <v>0</v>
      </c>
      <c r="AA151" s="502">
        <f t="shared" si="79"/>
        <v>0</v>
      </c>
      <c r="AB151" s="503">
        <f t="shared" si="80"/>
        <v>49616074</v>
      </c>
      <c r="AC151" s="504">
        <f t="shared" si="81"/>
        <v>19372.88</v>
      </c>
      <c r="AD151" s="277">
        <f t="shared" si="82"/>
        <v>1.25448</v>
      </c>
      <c r="AE151" s="505">
        <f t="shared" si="83"/>
        <v>1.2544999999999999</v>
      </c>
      <c r="AF151" s="279">
        <v>1.2544999999999999</v>
      </c>
      <c r="AG151" s="280">
        <v>1</v>
      </c>
      <c r="AH151" s="1">
        <f t="shared" si="84"/>
        <v>1.2544999999999999</v>
      </c>
      <c r="AI151" s="1">
        <v>1.2544999999999999</v>
      </c>
      <c r="AJ151" s="2">
        <v>0.92969999999999997</v>
      </c>
      <c r="AK151" s="281">
        <f t="shared" si="85"/>
        <v>1.3493999999999999</v>
      </c>
      <c r="AL151" s="3">
        <f t="shared" si="86"/>
        <v>1.3493999999999999</v>
      </c>
      <c r="AM151" s="307">
        <v>1.4962</v>
      </c>
      <c r="AN151" s="283">
        <v>0.92969999999999997</v>
      </c>
      <c r="AO151" s="283" t="s">
        <v>1652</v>
      </c>
      <c r="AP151" s="284">
        <v>1.3493999999999999</v>
      </c>
      <c r="AQ151" s="28">
        <v>1.4962</v>
      </c>
      <c r="AR151" s="267">
        <f t="shared" si="87"/>
        <v>0</v>
      </c>
      <c r="AS151" s="267">
        <f t="shared" si="88"/>
        <v>0</v>
      </c>
      <c r="AT151" s="4">
        <v>0.92969999999999997</v>
      </c>
      <c r="AU151" s="4">
        <f t="shared" si="89"/>
        <v>0</v>
      </c>
      <c r="AV151" s="5">
        <v>1.3493999999999999</v>
      </c>
      <c r="AW151" s="404">
        <f t="shared" si="90"/>
        <v>0</v>
      </c>
      <c r="AX151" s="405">
        <v>0</v>
      </c>
      <c r="AY151" s="1">
        <f t="shared" si="91"/>
        <v>1.2544999999999999</v>
      </c>
      <c r="AZ151" s="28">
        <f t="shared" si="92"/>
        <v>1.3493999999999999</v>
      </c>
      <c r="BA151" s="5">
        <f t="shared" si="92"/>
        <v>1.4962</v>
      </c>
      <c r="BB151" s="277">
        <f t="shared" si="93"/>
        <v>1.1046899999999999</v>
      </c>
      <c r="BC151" s="492">
        <f t="shared" si="94"/>
        <v>2.2100000000000002E-2</v>
      </c>
      <c r="BD151" s="492">
        <f t="shared" si="95"/>
        <v>2.2100000000000002E-2</v>
      </c>
      <c r="BE151" s="286">
        <f t="shared" si="96"/>
        <v>2.2100000000000002E-2</v>
      </c>
      <c r="BF151" s="286">
        <v>2.2100000000000002E-2</v>
      </c>
      <c r="BG151" s="308">
        <f t="shared" si="68"/>
        <v>1</v>
      </c>
      <c r="BH151" s="287">
        <f t="shared" si="97"/>
        <v>0</v>
      </c>
      <c r="BI151" s="287">
        <f t="shared" si="69"/>
        <v>1</v>
      </c>
      <c r="BJ151" s="453"/>
    </row>
    <row r="152" spans="1:62" x14ac:dyDescent="0.2">
      <c r="A152" s="297" t="s">
        <v>387</v>
      </c>
      <c r="B152" s="298" t="s">
        <v>388</v>
      </c>
      <c r="C152" s="299" t="s">
        <v>387</v>
      </c>
      <c r="D152" s="300" t="s">
        <v>388</v>
      </c>
      <c r="E152" s="301" t="s">
        <v>389</v>
      </c>
      <c r="F152" s="302" t="s">
        <v>295</v>
      </c>
      <c r="G152" s="519">
        <v>17</v>
      </c>
      <c r="H152" s="233"/>
      <c r="I152" s="304">
        <v>29583899</v>
      </c>
      <c r="J152" s="304">
        <v>8843884</v>
      </c>
      <c r="K152" s="304">
        <v>0</v>
      </c>
      <c r="L152" s="304">
        <v>0</v>
      </c>
      <c r="M152" s="304">
        <f t="shared" si="70"/>
        <v>0</v>
      </c>
      <c r="N152" s="304">
        <f t="shared" si="71"/>
        <v>29583899</v>
      </c>
      <c r="O152" s="496">
        <f t="shared" si="72"/>
        <v>8843884</v>
      </c>
      <c r="P152" s="496">
        <f t="shared" si="73"/>
        <v>20740015</v>
      </c>
      <c r="Q152" s="497">
        <v>898.24</v>
      </c>
      <c r="R152" s="497">
        <v>27.16</v>
      </c>
      <c r="S152" s="266">
        <f t="shared" si="74"/>
        <v>295392</v>
      </c>
      <c r="T152" s="265">
        <v>0</v>
      </c>
      <c r="U152" s="305">
        <f t="shared" si="75"/>
        <v>20740015</v>
      </c>
      <c r="V152" s="306">
        <f t="shared" si="76"/>
        <v>23089.61</v>
      </c>
      <c r="W152" s="498">
        <v>9836</v>
      </c>
      <c r="X152" s="499">
        <f t="shared" si="77"/>
        <v>10.95</v>
      </c>
      <c r="Y152" s="500">
        <f t="shared" si="78"/>
        <v>23078.66</v>
      </c>
      <c r="Z152" s="501">
        <v>3101.66</v>
      </c>
      <c r="AA152" s="502">
        <f t="shared" si="79"/>
        <v>2786035</v>
      </c>
      <c r="AB152" s="503">
        <f t="shared" si="80"/>
        <v>23526050</v>
      </c>
      <c r="AC152" s="504">
        <f t="shared" si="81"/>
        <v>26191.27</v>
      </c>
      <c r="AD152" s="277">
        <f t="shared" si="82"/>
        <v>1.49515</v>
      </c>
      <c r="AE152" s="505">
        <f t="shared" si="83"/>
        <v>1.4952000000000001</v>
      </c>
      <c r="AF152" s="279">
        <v>1.4952000000000001</v>
      </c>
      <c r="AG152" s="280">
        <v>1</v>
      </c>
      <c r="AH152" s="1">
        <f t="shared" si="84"/>
        <v>1.4952000000000001</v>
      </c>
      <c r="AI152" s="1">
        <v>1.4952000000000001</v>
      </c>
      <c r="AJ152" s="2">
        <v>0.68930000000000002</v>
      </c>
      <c r="AK152" s="281">
        <f t="shared" si="85"/>
        <v>2.1692</v>
      </c>
      <c r="AL152" s="3">
        <f t="shared" si="86"/>
        <v>2.1692</v>
      </c>
      <c r="AM152" s="307">
        <v>2.0179999999999998</v>
      </c>
      <c r="AN152" s="283">
        <v>0.68930000000000002</v>
      </c>
      <c r="AO152" s="283" t="s">
        <v>1652</v>
      </c>
      <c r="AP152" s="284">
        <v>2.1692</v>
      </c>
      <c r="AQ152" s="28">
        <v>2.0179999999999998</v>
      </c>
      <c r="AR152" s="267">
        <f t="shared" si="87"/>
        <v>0</v>
      </c>
      <c r="AS152" s="267">
        <f t="shared" si="88"/>
        <v>0</v>
      </c>
      <c r="AT152" s="4">
        <v>0.68930000000000002</v>
      </c>
      <c r="AU152" s="4">
        <f t="shared" si="89"/>
        <v>0</v>
      </c>
      <c r="AV152" s="5">
        <v>2.1692</v>
      </c>
      <c r="AW152" s="404">
        <f t="shared" si="90"/>
        <v>0</v>
      </c>
      <c r="AX152" s="405">
        <v>0</v>
      </c>
      <c r="AY152" s="1">
        <f t="shared" si="91"/>
        <v>1.4952000000000001</v>
      </c>
      <c r="AZ152" s="28">
        <f t="shared" si="92"/>
        <v>2.1692</v>
      </c>
      <c r="BA152" s="5">
        <f t="shared" si="92"/>
        <v>2.0179999999999998</v>
      </c>
      <c r="BB152" s="277">
        <f t="shared" si="93"/>
        <v>1.3166199999999999</v>
      </c>
      <c r="BC152" s="492">
        <f t="shared" si="94"/>
        <v>2.63E-2</v>
      </c>
      <c r="BD152" s="492">
        <f t="shared" si="95"/>
        <v>2.63E-2</v>
      </c>
      <c r="BE152" s="286">
        <f t="shared" si="96"/>
        <v>2.63E-2</v>
      </c>
      <c r="BF152" s="286">
        <v>2.63E-2</v>
      </c>
      <c r="BG152" s="308">
        <f t="shared" si="68"/>
        <v>1</v>
      </c>
      <c r="BH152" s="287">
        <f t="shared" si="97"/>
        <v>0</v>
      </c>
      <c r="BI152" s="287">
        <f t="shared" si="69"/>
        <v>1</v>
      </c>
      <c r="BJ152" s="453"/>
    </row>
    <row r="153" spans="1:62" x14ac:dyDescent="0.2">
      <c r="A153" s="297" t="s">
        <v>414</v>
      </c>
      <c r="B153" s="298" t="s">
        <v>415</v>
      </c>
      <c r="C153" s="299" t="s">
        <v>414</v>
      </c>
      <c r="D153" s="300" t="s">
        <v>415</v>
      </c>
      <c r="E153" s="301" t="s">
        <v>416</v>
      </c>
      <c r="F153" s="302" t="s">
        <v>303</v>
      </c>
      <c r="G153" s="519">
        <v>19</v>
      </c>
      <c r="H153" s="233"/>
      <c r="I153" s="304">
        <v>0</v>
      </c>
      <c r="J153" s="304">
        <v>0</v>
      </c>
      <c r="K153" s="304">
        <v>0</v>
      </c>
      <c r="L153" s="304">
        <v>0</v>
      </c>
      <c r="M153" s="304">
        <f t="shared" si="70"/>
        <v>0</v>
      </c>
      <c r="N153" s="304">
        <f t="shared" si="71"/>
        <v>0</v>
      </c>
      <c r="O153" s="496">
        <f t="shared" si="72"/>
        <v>0</v>
      </c>
      <c r="P153" s="496">
        <f t="shared" si="73"/>
        <v>0</v>
      </c>
      <c r="Q153" s="497">
        <v>0</v>
      </c>
      <c r="R153" s="497">
        <v>0</v>
      </c>
      <c r="S153" s="266">
        <f t="shared" si="74"/>
        <v>0</v>
      </c>
      <c r="T153" s="265">
        <v>0</v>
      </c>
      <c r="U153" s="305">
        <f t="shared" si="75"/>
        <v>0</v>
      </c>
      <c r="V153" s="306">
        <f t="shared" si="76"/>
        <v>0</v>
      </c>
      <c r="W153" s="498">
        <v>0</v>
      </c>
      <c r="X153" s="499">
        <f t="shared" si="77"/>
        <v>0</v>
      </c>
      <c r="Y153" s="500">
        <f t="shared" si="78"/>
        <v>0</v>
      </c>
      <c r="Z153" s="501">
        <v>0</v>
      </c>
      <c r="AA153" s="502">
        <f t="shared" si="79"/>
        <v>0</v>
      </c>
      <c r="AB153" s="503">
        <f t="shared" si="80"/>
        <v>0</v>
      </c>
      <c r="AC153" s="504">
        <f t="shared" si="81"/>
        <v>0</v>
      </c>
      <c r="AD153" s="277">
        <f t="shared" si="82"/>
        <v>0</v>
      </c>
      <c r="AE153" s="505">
        <f t="shared" si="83"/>
        <v>0</v>
      </c>
      <c r="AF153" s="279">
        <v>0</v>
      </c>
      <c r="AG153" s="280">
        <v>0</v>
      </c>
      <c r="AH153" s="1">
        <f t="shared" si="84"/>
        <v>0</v>
      </c>
      <c r="AI153" s="1">
        <v>1.4986999999999999</v>
      </c>
      <c r="AJ153" s="2">
        <v>0.80680000000000007</v>
      </c>
      <c r="AK153" s="281">
        <f t="shared" si="85"/>
        <v>0</v>
      </c>
      <c r="AL153" s="3">
        <f t="shared" si="86"/>
        <v>1.8575999999999999</v>
      </c>
      <c r="AM153" s="307">
        <v>1.7241</v>
      </c>
      <c r="AN153" s="283">
        <v>0.80679999999999996</v>
      </c>
      <c r="AO153" s="283" t="s">
        <v>1652</v>
      </c>
      <c r="AP153" s="284">
        <v>1.8575999999999999</v>
      </c>
      <c r="AQ153" s="28">
        <v>1.7241</v>
      </c>
      <c r="AR153" s="267">
        <f t="shared" si="87"/>
        <v>0</v>
      </c>
      <c r="AS153" s="267">
        <f t="shared" si="88"/>
        <v>0</v>
      </c>
      <c r="AT153" s="4">
        <v>0.80680000000000007</v>
      </c>
      <c r="AU153" s="4">
        <f t="shared" si="89"/>
        <v>0</v>
      </c>
      <c r="AV153" s="5">
        <v>1.8575999999999999</v>
      </c>
      <c r="AW153" s="404">
        <f t="shared" si="90"/>
        <v>0</v>
      </c>
      <c r="AX153" s="405">
        <v>1</v>
      </c>
      <c r="AY153" s="1">
        <f t="shared" si="91"/>
        <v>1.4986999999999999</v>
      </c>
      <c r="AZ153" s="28">
        <f t="shared" si="92"/>
        <v>1.8575999999999999</v>
      </c>
      <c r="BA153" s="5">
        <f t="shared" si="92"/>
        <v>1.7241</v>
      </c>
      <c r="BB153" s="277">
        <f t="shared" si="93"/>
        <v>0</v>
      </c>
      <c r="BC153" s="492">
        <f t="shared" si="94"/>
        <v>0</v>
      </c>
      <c r="BD153" s="492">
        <f t="shared" si="95"/>
        <v>0</v>
      </c>
      <c r="BE153" s="286">
        <f t="shared" si="96"/>
        <v>2.64E-2</v>
      </c>
      <c r="BF153" s="286">
        <v>2.64E-2</v>
      </c>
      <c r="BG153" s="308">
        <f t="shared" si="68"/>
        <v>0</v>
      </c>
      <c r="BH153" s="287">
        <f t="shared" si="97"/>
        <v>0</v>
      </c>
      <c r="BI153" s="287">
        <f t="shared" si="69"/>
        <v>1</v>
      </c>
      <c r="BJ153" s="453"/>
    </row>
    <row r="154" spans="1:62" x14ac:dyDescent="0.2">
      <c r="A154" s="297" t="s">
        <v>417</v>
      </c>
      <c r="B154" s="298" t="s">
        <v>418</v>
      </c>
      <c r="C154" s="299" t="s">
        <v>417</v>
      </c>
      <c r="D154" s="300" t="s">
        <v>418</v>
      </c>
      <c r="E154" s="301" t="s">
        <v>419</v>
      </c>
      <c r="F154" s="302" t="s">
        <v>303</v>
      </c>
      <c r="G154" s="519">
        <v>19</v>
      </c>
      <c r="H154" s="233"/>
      <c r="I154" s="304">
        <v>0</v>
      </c>
      <c r="J154" s="304">
        <v>0</v>
      </c>
      <c r="K154" s="304">
        <v>0</v>
      </c>
      <c r="L154" s="304">
        <v>0</v>
      </c>
      <c r="M154" s="304">
        <f t="shared" si="70"/>
        <v>0</v>
      </c>
      <c r="N154" s="304">
        <f t="shared" si="71"/>
        <v>0</v>
      </c>
      <c r="O154" s="496">
        <f t="shared" si="72"/>
        <v>0</v>
      </c>
      <c r="P154" s="496">
        <f t="shared" si="73"/>
        <v>0</v>
      </c>
      <c r="Q154" s="497">
        <v>0</v>
      </c>
      <c r="R154" s="497">
        <v>0</v>
      </c>
      <c r="S154" s="266">
        <f t="shared" si="74"/>
        <v>0</v>
      </c>
      <c r="T154" s="265">
        <v>0</v>
      </c>
      <c r="U154" s="305">
        <f t="shared" si="75"/>
        <v>0</v>
      </c>
      <c r="V154" s="306">
        <f t="shared" si="76"/>
        <v>0</v>
      </c>
      <c r="W154" s="498">
        <v>0</v>
      </c>
      <c r="X154" s="499">
        <f t="shared" si="77"/>
        <v>0</v>
      </c>
      <c r="Y154" s="500">
        <f t="shared" si="78"/>
        <v>0</v>
      </c>
      <c r="Z154" s="501">
        <v>0</v>
      </c>
      <c r="AA154" s="502">
        <f t="shared" si="79"/>
        <v>0</v>
      </c>
      <c r="AB154" s="503">
        <f t="shared" si="80"/>
        <v>0</v>
      </c>
      <c r="AC154" s="504">
        <f t="shared" si="81"/>
        <v>0</v>
      </c>
      <c r="AD154" s="277">
        <f t="shared" si="82"/>
        <v>0</v>
      </c>
      <c r="AE154" s="505">
        <f t="shared" si="83"/>
        <v>0</v>
      </c>
      <c r="AF154" s="279">
        <v>0</v>
      </c>
      <c r="AG154" s="280">
        <v>0</v>
      </c>
      <c r="AH154" s="1">
        <f t="shared" si="84"/>
        <v>0</v>
      </c>
      <c r="AI154" s="1">
        <v>1.4986999999999999</v>
      </c>
      <c r="AJ154" s="2">
        <v>0.85389999999999999</v>
      </c>
      <c r="AK154" s="281">
        <f t="shared" si="85"/>
        <v>0</v>
      </c>
      <c r="AL154" s="3">
        <f t="shared" si="86"/>
        <v>1.7551000000000001</v>
      </c>
      <c r="AM154" s="307">
        <v>1.629</v>
      </c>
      <c r="AN154" s="283">
        <v>0.85389999999999999</v>
      </c>
      <c r="AO154" s="283" t="s">
        <v>1652</v>
      </c>
      <c r="AP154" s="284">
        <v>1.7551000000000001</v>
      </c>
      <c r="AQ154" s="28">
        <v>1.629</v>
      </c>
      <c r="AR154" s="267">
        <f t="shared" si="87"/>
        <v>0</v>
      </c>
      <c r="AS154" s="267">
        <f t="shared" si="88"/>
        <v>0</v>
      </c>
      <c r="AT154" s="4">
        <v>0.85389999999999999</v>
      </c>
      <c r="AU154" s="4">
        <f t="shared" si="89"/>
        <v>0</v>
      </c>
      <c r="AV154" s="5">
        <v>1.7551000000000001</v>
      </c>
      <c r="AW154" s="404">
        <f t="shared" si="90"/>
        <v>0</v>
      </c>
      <c r="AX154" s="405">
        <v>1</v>
      </c>
      <c r="AY154" s="1">
        <f t="shared" si="91"/>
        <v>1.4986999999999999</v>
      </c>
      <c r="AZ154" s="28">
        <f t="shared" si="92"/>
        <v>1.7551000000000001</v>
      </c>
      <c r="BA154" s="5">
        <f t="shared" si="92"/>
        <v>1.629</v>
      </c>
      <c r="BB154" s="277">
        <f t="shared" si="93"/>
        <v>0</v>
      </c>
      <c r="BC154" s="492">
        <f t="shared" si="94"/>
        <v>0</v>
      </c>
      <c r="BD154" s="492">
        <f t="shared" si="95"/>
        <v>0</v>
      </c>
      <c r="BE154" s="286">
        <f t="shared" si="96"/>
        <v>2.64E-2</v>
      </c>
      <c r="BF154" s="286">
        <v>2.64E-2</v>
      </c>
      <c r="BG154" s="308">
        <f t="shared" si="68"/>
        <v>0</v>
      </c>
      <c r="BH154" s="287">
        <f t="shared" si="97"/>
        <v>0</v>
      </c>
      <c r="BI154" s="287">
        <f t="shared" si="69"/>
        <v>1</v>
      </c>
      <c r="BJ154" s="453"/>
    </row>
    <row r="155" spans="1:62" x14ac:dyDescent="0.2">
      <c r="A155" s="297" t="s">
        <v>420</v>
      </c>
      <c r="B155" s="298" t="s">
        <v>421</v>
      </c>
      <c r="C155" s="299" t="s">
        <v>420</v>
      </c>
      <c r="D155" s="300" t="s">
        <v>421</v>
      </c>
      <c r="E155" s="301" t="s">
        <v>422</v>
      </c>
      <c r="F155" s="302" t="s">
        <v>303</v>
      </c>
      <c r="G155" s="519">
        <v>19</v>
      </c>
      <c r="H155" s="233"/>
      <c r="I155" s="304">
        <v>5000648</v>
      </c>
      <c r="J155" s="304">
        <v>1851056</v>
      </c>
      <c r="K155" s="304">
        <v>0</v>
      </c>
      <c r="L155" s="304">
        <v>0</v>
      </c>
      <c r="M155" s="304">
        <f t="shared" si="70"/>
        <v>0</v>
      </c>
      <c r="N155" s="304">
        <f t="shared" si="71"/>
        <v>5000648</v>
      </c>
      <c r="O155" s="496">
        <f t="shared" si="72"/>
        <v>1851056</v>
      </c>
      <c r="P155" s="496">
        <f t="shared" si="73"/>
        <v>3149592</v>
      </c>
      <c r="Q155" s="497">
        <v>146.85</v>
      </c>
      <c r="R155" s="497">
        <v>15.17</v>
      </c>
      <c r="S155" s="266">
        <f t="shared" si="74"/>
        <v>164989</v>
      </c>
      <c r="T155" s="265">
        <v>0</v>
      </c>
      <c r="U155" s="305">
        <f t="shared" si="75"/>
        <v>3149592</v>
      </c>
      <c r="V155" s="306">
        <f t="shared" si="76"/>
        <v>21447.68</v>
      </c>
      <c r="W155" s="498">
        <v>28224</v>
      </c>
      <c r="X155" s="499">
        <f t="shared" si="77"/>
        <v>192.2</v>
      </c>
      <c r="Y155" s="500">
        <f t="shared" si="78"/>
        <v>21255.48</v>
      </c>
      <c r="Z155" s="501">
        <v>1278.4799999999996</v>
      </c>
      <c r="AA155" s="502">
        <f t="shared" si="79"/>
        <v>187745</v>
      </c>
      <c r="AB155" s="503">
        <f t="shared" si="80"/>
        <v>3337337</v>
      </c>
      <c r="AC155" s="504">
        <f t="shared" si="81"/>
        <v>22726.16</v>
      </c>
      <c r="AD155" s="277">
        <f t="shared" si="82"/>
        <v>1.38883</v>
      </c>
      <c r="AE155" s="505">
        <f t="shared" si="83"/>
        <v>1.3888</v>
      </c>
      <c r="AF155" s="279">
        <v>1.3888</v>
      </c>
      <c r="AG155" s="280">
        <v>1</v>
      </c>
      <c r="AH155" s="1">
        <f t="shared" si="84"/>
        <v>1.3888</v>
      </c>
      <c r="AI155" s="1">
        <v>1.3888</v>
      </c>
      <c r="AJ155" s="2">
        <v>1.0270999999999999</v>
      </c>
      <c r="AK155" s="281">
        <f t="shared" si="85"/>
        <v>1.3522000000000001</v>
      </c>
      <c r="AL155" s="3">
        <f t="shared" si="86"/>
        <v>1.3522000000000001</v>
      </c>
      <c r="AM155" s="307">
        <v>1.3543000000000001</v>
      </c>
      <c r="AN155" s="283">
        <v>1.0270999999999999</v>
      </c>
      <c r="AO155" s="283" t="s">
        <v>1652</v>
      </c>
      <c r="AP155" s="284">
        <v>1.3522000000000001</v>
      </c>
      <c r="AQ155" s="28">
        <v>1.3543000000000001</v>
      </c>
      <c r="AR155" s="267">
        <f t="shared" si="87"/>
        <v>0</v>
      </c>
      <c r="AS155" s="267">
        <f t="shared" si="88"/>
        <v>0</v>
      </c>
      <c r="AT155" s="4">
        <v>1.0270999999999999</v>
      </c>
      <c r="AU155" s="4">
        <f t="shared" si="89"/>
        <v>0</v>
      </c>
      <c r="AV155" s="5">
        <v>1.3522000000000001</v>
      </c>
      <c r="AW155" s="404">
        <f t="shared" si="90"/>
        <v>0</v>
      </c>
      <c r="AX155" s="405">
        <v>0</v>
      </c>
      <c r="AY155" s="1">
        <f t="shared" si="91"/>
        <v>1.3888</v>
      </c>
      <c r="AZ155" s="28">
        <f t="shared" si="92"/>
        <v>1.3522000000000001</v>
      </c>
      <c r="BA155" s="5">
        <f t="shared" si="92"/>
        <v>1.3543000000000001</v>
      </c>
      <c r="BB155" s="277">
        <f t="shared" si="93"/>
        <v>1.2230000000000001</v>
      </c>
      <c r="BC155" s="492">
        <f t="shared" si="94"/>
        <v>2.4500000000000001E-2</v>
      </c>
      <c r="BD155" s="492">
        <f t="shared" si="95"/>
        <v>2.4500000000000001E-2</v>
      </c>
      <c r="BE155" s="286">
        <f t="shared" si="96"/>
        <v>2.4500000000000001E-2</v>
      </c>
      <c r="BF155" s="286">
        <v>2.4500000000000001E-2</v>
      </c>
      <c r="BG155" s="308">
        <f t="shared" si="68"/>
        <v>1</v>
      </c>
      <c r="BH155" s="287">
        <f t="shared" si="97"/>
        <v>0</v>
      </c>
      <c r="BI155" s="287">
        <f t="shared" si="69"/>
        <v>1</v>
      </c>
      <c r="BJ155" s="453"/>
    </row>
    <row r="156" spans="1:62" x14ac:dyDescent="0.2">
      <c r="A156" s="297" t="s">
        <v>300</v>
      </c>
      <c r="B156" s="298" t="s">
        <v>301</v>
      </c>
      <c r="C156" s="299" t="s">
        <v>300</v>
      </c>
      <c r="D156" s="300" t="s">
        <v>301</v>
      </c>
      <c r="E156" s="301" t="s">
        <v>302</v>
      </c>
      <c r="F156" s="302" t="s">
        <v>303</v>
      </c>
      <c r="G156" s="519">
        <v>19</v>
      </c>
      <c r="H156" s="233"/>
      <c r="I156" s="304">
        <v>0</v>
      </c>
      <c r="J156" s="304">
        <v>0</v>
      </c>
      <c r="K156" s="304">
        <v>0</v>
      </c>
      <c r="L156" s="304">
        <v>0</v>
      </c>
      <c r="M156" s="304">
        <f t="shared" si="70"/>
        <v>0</v>
      </c>
      <c r="N156" s="304">
        <f t="shared" si="71"/>
        <v>0</v>
      </c>
      <c r="O156" s="496">
        <f t="shared" si="72"/>
        <v>0</v>
      </c>
      <c r="P156" s="496">
        <f t="shared" si="73"/>
        <v>0</v>
      </c>
      <c r="Q156" s="497">
        <v>0</v>
      </c>
      <c r="R156" s="497">
        <v>0</v>
      </c>
      <c r="S156" s="266">
        <f t="shared" si="74"/>
        <v>0</v>
      </c>
      <c r="T156" s="265">
        <v>0</v>
      </c>
      <c r="U156" s="305">
        <f t="shared" si="75"/>
        <v>0</v>
      </c>
      <c r="V156" s="306">
        <f t="shared" si="76"/>
        <v>0</v>
      </c>
      <c r="W156" s="498">
        <v>0</v>
      </c>
      <c r="X156" s="499">
        <f t="shared" si="77"/>
        <v>0</v>
      </c>
      <c r="Y156" s="500">
        <f t="shared" si="78"/>
        <v>0</v>
      </c>
      <c r="Z156" s="501">
        <v>0</v>
      </c>
      <c r="AA156" s="502">
        <f t="shared" si="79"/>
        <v>0</v>
      </c>
      <c r="AB156" s="503">
        <f t="shared" si="80"/>
        <v>0</v>
      </c>
      <c r="AC156" s="504">
        <f t="shared" si="81"/>
        <v>0</v>
      </c>
      <c r="AD156" s="277">
        <f t="shared" si="82"/>
        <v>0</v>
      </c>
      <c r="AE156" s="505">
        <f t="shared" si="83"/>
        <v>0</v>
      </c>
      <c r="AF156" s="279">
        <v>0</v>
      </c>
      <c r="AG156" s="280">
        <v>0</v>
      </c>
      <c r="AH156" s="1">
        <f t="shared" si="84"/>
        <v>0</v>
      </c>
      <c r="AI156" s="1">
        <v>1.4986999999999999</v>
      </c>
      <c r="AJ156" s="2">
        <v>0.92180000000000006</v>
      </c>
      <c r="AK156" s="281">
        <f t="shared" si="85"/>
        <v>0</v>
      </c>
      <c r="AL156" s="3">
        <f t="shared" si="86"/>
        <v>1.6257999999999999</v>
      </c>
      <c r="AM156" s="307">
        <v>1.5089999999999999</v>
      </c>
      <c r="AN156" s="283">
        <v>0.92179999999999995</v>
      </c>
      <c r="AO156" s="283" t="s">
        <v>1652</v>
      </c>
      <c r="AP156" s="284">
        <v>1.6257999999999999</v>
      </c>
      <c r="AQ156" s="28">
        <v>1.5089999999999999</v>
      </c>
      <c r="AR156" s="267">
        <f t="shared" si="87"/>
        <v>0</v>
      </c>
      <c r="AS156" s="267">
        <f t="shared" si="88"/>
        <v>0</v>
      </c>
      <c r="AT156" s="4">
        <v>0.92180000000000006</v>
      </c>
      <c r="AU156" s="4">
        <f t="shared" si="89"/>
        <v>0</v>
      </c>
      <c r="AV156" s="5">
        <v>1.6257999999999999</v>
      </c>
      <c r="AW156" s="404">
        <f t="shared" si="90"/>
        <v>0</v>
      </c>
      <c r="AX156" s="405">
        <v>1</v>
      </c>
      <c r="AY156" s="1">
        <f t="shared" si="91"/>
        <v>1.4986999999999999</v>
      </c>
      <c r="AZ156" s="28">
        <f t="shared" si="92"/>
        <v>1.6257999999999999</v>
      </c>
      <c r="BA156" s="5">
        <f t="shared" si="92"/>
        <v>1.5089999999999999</v>
      </c>
      <c r="BB156" s="277">
        <f t="shared" si="93"/>
        <v>0</v>
      </c>
      <c r="BC156" s="492">
        <f t="shared" si="94"/>
        <v>0</v>
      </c>
      <c r="BD156" s="492">
        <f t="shared" si="95"/>
        <v>0</v>
      </c>
      <c r="BE156" s="286">
        <f t="shared" si="96"/>
        <v>2.64E-2</v>
      </c>
      <c r="BF156" s="286">
        <v>2.64E-2</v>
      </c>
      <c r="BG156" s="308">
        <f t="shared" si="68"/>
        <v>0</v>
      </c>
      <c r="BH156" s="287">
        <f t="shared" si="97"/>
        <v>0</v>
      </c>
      <c r="BI156" s="287">
        <f t="shared" si="69"/>
        <v>1</v>
      </c>
      <c r="BJ156" s="453"/>
    </row>
    <row r="157" spans="1:62" x14ac:dyDescent="0.2">
      <c r="A157" s="297" t="s">
        <v>393</v>
      </c>
      <c r="B157" s="298" t="s">
        <v>394</v>
      </c>
      <c r="C157" s="299" t="s">
        <v>393</v>
      </c>
      <c r="D157" s="300" t="s">
        <v>394</v>
      </c>
      <c r="E157" s="301" t="s">
        <v>395</v>
      </c>
      <c r="F157" s="302" t="s">
        <v>303</v>
      </c>
      <c r="G157" s="519">
        <v>19</v>
      </c>
      <c r="H157" s="233"/>
      <c r="I157" s="304">
        <v>0</v>
      </c>
      <c r="J157" s="304">
        <v>0</v>
      </c>
      <c r="K157" s="304">
        <v>0</v>
      </c>
      <c r="L157" s="304">
        <v>0</v>
      </c>
      <c r="M157" s="304">
        <f t="shared" si="70"/>
        <v>0</v>
      </c>
      <c r="N157" s="304">
        <f t="shared" si="71"/>
        <v>0</v>
      </c>
      <c r="O157" s="496">
        <f t="shared" si="72"/>
        <v>0</v>
      </c>
      <c r="P157" s="496">
        <f t="shared" si="73"/>
        <v>0</v>
      </c>
      <c r="Q157" s="497">
        <v>0</v>
      </c>
      <c r="R157" s="497">
        <v>0</v>
      </c>
      <c r="S157" s="266">
        <f t="shared" si="74"/>
        <v>0</v>
      </c>
      <c r="T157" s="265">
        <v>0</v>
      </c>
      <c r="U157" s="305">
        <f t="shared" si="75"/>
        <v>0</v>
      </c>
      <c r="V157" s="306">
        <f t="shared" si="76"/>
        <v>0</v>
      </c>
      <c r="W157" s="498">
        <v>0</v>
      </c>
      <c r="X157" s="499">
        <f t="shared" si="77"/>
        <v>0</v>
      </c>
      <c r="Y157" s="500">
        <f t="shared" si="78"/>
        <v>0</v>
      </c>
      <c r="Z157" s="501">
        <v>0</v>
      </c>
      <c r="AA157" s="502">
        <f t="shared" si="79"/>
        <v>0</v>
      </c>
      <c r="AB157" s="503">
        <f t="shared" si="80"/>
        <v>0</v>
      </c>
      <c r="AC157" s="504">
        <f t="shared" si="81"/>
        <v>0</v>
      </c>
      <c r="AD157" s="277">
        <f t="shared" si="82"/>
        <v>0</v>
      </c>
      <c r="AE157" s="505">
        <f t="shared" si="83"/>
        <v>0</v>
      </c>
      <c r="AF157" s="279">
        <v>0</v>
      </c>
      <c r="AG157" s="280">
        <v>0</v>
      </c>
      <c r="AH157" s="1">
        <f t="shared" si="84"/>
        <v>0</v>
      </c>
      <c r="AI157" s="1">
        <v>1.4986999999999999</v>
      </c>
      <c r="AJ157" s="2">
        <v>0.91379999999999995</v>
      </c>
      <c r="AK157" s="281">
        <f t="shared" si="85"/>
        <v>0</v>
      </c>
      <c r="AL157" s="3">
        <f t="shared" si="86"/>
        <v>1.6400999999999999</v>
      </c>
      <c r="AM157" s="307">
        <v>1.5222</v>
      </c>
      <c r="AN157" s="283">
        <v>0.91379999999999995</v>
      </c>
      <c r="AO157" s="283" t="s">
        <v>1652</v>
      </c>
      <c r="AP157" s="284">
        <v>1.6400999999999999</v>
      </c>
      <c r="AQ157" s="28">
        <v>1.5222</v>
      </c>
      <c r="AR157" s="267">
        <f t="shared" si="87"/>
        <v>0</v>
      </c>
      <c r="AS157" s="267">
        <f t="shared" si="88"/>
        <v>0</v>
      </c>
      <c r="AT157" s="4">
        <v>0.91379999999999995</v>
      </c>
      <c r="AU157" s="4">
        <f t="shared" si="89"/>
        <v>0</v>
      </c>
      <c r="AV157" s="5">
        <v>1.6400999999999999</v>
      </c>
      <c r="AW157" s="404">
        <f t="shared" si="90"/>
        <v>0</v>
      </c>
      <c r="AX157" s="405">
        <v>1</v>
      </c>
      <c r="AY157" s="1">
        <f t="shared" si="91"/>
        <v>1.4986999999999999</v>
      </c>
      <c r="AZ157" s="28">
        <f t="shared" si="92"/>
        <v>1.6400999999999999</v>
      </c>
      <c r="BA157" s="5">
        <f t="shared" si="92"/>
        <v>1.5222</v>
      </c>
      <c r="BB157" s="277">
        <f t="shared" si="93"/>
        <v>0</v>
      </c>
      <c r="BC157" s="492">
        <f t="shared" si="94"/>
        <v>0</v>
      </c>
      <c r="BD157" s="492">
        <f t="shared" si="95"/>
        <v>0</v>
      </c>
      <c r="BE157" s="286">
        <f t="shared" si="96"/>
        <v>2.64E-2</v>
      </c>
      <c r="BF157" s="286">
        <v>2.64E-2</v>
      </c>
      <c r="BG157" s="308">
        <f t="shared" si="68"/>
        <v>0</v>
      </c>
      <c r="BH157" s="287">
        <f t="shared" si="97"/>
        <v>0</v>
      </c>
      <c r="BI157" s="287">
        <f t="shared" si="69"/>
        <v>1</v>
      </c>
      <c r="BJ157" s="453"/>
    </row>
    <row r="158" spans="1:62" x14ac:dyDescent="0.2">
      <c r="A158" s="297" t="s">
        <v>396</v>
      </c>
      <c r="B158" s="298" t="s">
        <v>397</v>
      </c>
      <c r="C158" s="299" t="s">
        <v>396</v>
      </c>
      <c r="D158" s="300" t="s">
        <v>397</v>
      </c>
      <c r="E158" s="301" t="s">
        <v>398</v>
      </c>
      <c r="F158" s="302" t="s">
        <v>303</v>
      </c>
      <c r="G158" s="519">
        <v>19</v>
      </c>
      <c r="H158" s="233"/>
      <c r="I158" s="304">
        <v>0</v>
      </c>
      <c r="J158" s="304">
        <v>0</v>
      </c>
      <c r="K158" s="304">
        <v>0</v>
      </c>
      <c r="L158" s="304">
        <v>0</v>
      </c>
      <c r="M158" s="304">
        <f t="shared" si="70"/>
        <v>0</v>
      </c>
      <c r="N158" s="304">
        <f t="shared" si="71"/>
        <v>0</v>
      </c>
      <c r="O158" s="496">
        <f t="shared" si="72"/>
        <v>0</v>
      </c>
      <c r="P158" s="496">
        <f t="shared" si="73"/>
        <v>0</v>
      </c>
      <c r="Q158" s="497">
        <v>0</v>
      </c>
      <c r="R158" s="497">
        <v>0</v>
      </c>
      <c r="S158" s="266">
        <f t="shared" si="74"/>
        <v>0</v>
      </c>
      <c r="T158" s="265">
        <v>0</v>
      </c>
      <c r="U158" s="305">
        <f t="shared" si="75"/>
        <v>0</v>
      </c>
      <c r="V158" s="306">
        <f t="shared" si="76"/>
        <v>0</v>
      </c>
      <c r="W158" s="498">
        <v>0</v>
      </c>
      <c r="X158" s="499">
        <f t="shared" si="77"/>
        <v>0</v>
      </c>
      <c r="Y158" s="500">
        <f t="shared" si="78"/>
        <v>0</v>
      </c>
      <c r="Z158" s="501">
        <v>0</v>
      </c>
      <c r="AA158" s="502">
        <f t="shared" si="79"/>
        <v>0</v>
      </c>
      <c r="AB158" s="503">
        <f t="shared" si="80"/>
        <v>0</v>
      </c>
      <c r="AC158" s="504">
        <f t="shared" si="81"/>
        <v>0</v>
      </c>
      <c r="AD158" s="277">
        <f t="shared" si="82"/>
        <v>0</v>
      </c>
      <c r="AE158" s="505">
        <f t="shared" si="83"/>
        <v>0</v>
      </c>
      <c r="AF158" s="279">
        <v>0</v>
      </c>
      <c r="AG158" s="280">
        <v>0</v>
      </c>
      <c r="AH158" s="1">
        <f t="shared" si="84"/>
        <v>0</v>
      </c>
      <c r="AI158" s="1">
        <v>1.4986999999999999</v>
      </c>
      <c r="AJ158" s="2">
        <v>1.0364</v>
      </c>
      <c r="AK158" s="281">
        <f t="shared" si="85"/>
        <v>0</v>
      </c>
      <c r="AL158" s="3">
        <f t="shared" si="86"/>
        <v>1.4460999999999999</v>
      </c>
      <c r="AM158" s="307">
        <v>1.3421000000000001</v>
      </c>
      <c r="AN158" s="283">
        <v>1.0364</v>
      </c>
      <c r="AO158" s="283" t="s">
        <v>1653</v>
      </c>
      <c r="AP158" s="284">
        <v>1.4460999999999999</v>
      </c>
      <c r="AQ158" s="28">
        <v>1.3421000000000001</v>
      </c>
      <c r="AR158" s="267">
        <f t="shared" si="87"/>
        <v>0</v>
      </c>
      <c r="AS158" s="267">
        <f t="shared" si="88"/>
        <v>0</v>
      </c>
      <c r="AT158" s="4">
        <v>1.0364</v>
      </c>
      <c r="AU158" s="4">
        <f t="shared" si="89"/>
        <v>0</v>
      </c>
      <c r="AV158" s="5">
        <v>1.4460999999999999</v>
      </c>
      <c r="AW158" s="404">
        <f t="shared" si="90"/>
        <v>0</v>
      </c>
      <c r="AX158" s="405">
        <v>1</v>
      </c>
      <c r="AY158" s="1">
        <f t="shared" si="91"/>
        <v>1.4986999999999999</v>
      </c>
      <c r="AZ158" s="28">
        <f t="shared" si="92"/>
        <v>1.4460999999999999</v>
      </c>
      <c r="BA158" s="5">
        <f t="shared" si="92"/>
        <v>1.3421000000000001</v>
      </c>
      <c r="BB158" s="277">
        <f t="shared" si="93"/>
        <v>0</v>
      </c>
      <c r="BC158" s="492">
        <f t="shared" si="94"/>
        <v>0</v>
      </c>
      <c r="BD158" s="492">
        <f t="shared" si="95"/>
        <v>0</v>
      </c>
      <c r="BE158" s="286">
        <f t="shared" si="96"/>
        <v>2.64E-2</v>
      </c>
      <c r="BF158" s="286">
        <v>2.64E-2</v>
      </c>
      <c r="BG158" s="308">
        <f t="shared" si="68"/>
        <v>0</v>
      </c>
      <c r="BH158" s="287">
        <f t="shared" si="97"/>
        <v>0</v>
      </c>
      <c r="BI158" s="287">
        <f t="shared" si="69"/>
        <v>1</v>
      </c>
      <c r="BJ158" s="453"/>
    </row>
    <row r="159" spans="1:62" x14ac:dyDescent="0.2">
      <c r="A159" s="297" t="s">
        <v>399</v>
      </c>
      <c r="B159" s="298" t="s">
        <v>400</v>
      </c>
      <c r="C159" s="299" t="s">
        <v>399</v>
      </c>
      <c r="D159" s="300" t="s">
        <v>400</v>
      </c>
      <c r="E159" s="301" t="s">
        <v>401</v>
      </c>
      <c r="F159" s="302" t="s">
        <v>299</v>
      </c>
      <c r="G159" s="519">
        <v>19</v>
      </c>
      <c r="H159" s="233"/>
      <c r="I159" s="304">
        <v>0</v>
      </c>
      <c r="J159" s="304">
        <v>0</v>
      </c>
      <c r="K159" s="304">
        <v>0</v>
      </c>
      <c r="L159" s="304">
        <v>0</v>
      </c>
      <c r="M159" s="304">
        <f t="shared" si="70"/>
        <v>0</v>
      </c>
      <c r="N159" s="304">
        <f t="shared" si="71"/>
        <v>0</v>
      </c>
      <c r="O159" s="496">
        <f t="shared" si="72"/>
        <v>0</v>
      </c>
      <c r="P159" s="496">
        <f t="shared" si="73"/>
        <v>0</v>
      </c>
      <c r="Q159" s="497">
        <v>0</v>
      </c>
      <c r="R159" s="497">
        <v>0</v>
      </c>
      <c r="S159" s="266">
        <f t="shared" si="74"/>
        <v>0</v>
      </c>
      <c r="T159" s="265">
        <v>0</v>
      </c>
      <c r="U159" s="305">
        <f t="shared" si="75"/>
        <v>0</v>
      </c>
      <c r="V159" s="306">
        <f t="shared" si="76"/>
        <v>0</v>
      </c>
      <c r="W159" s="498">
        <v>0</v>
      </c>
      <c r="X159" s="499">
        <f t="shared" si="77"/>
        <v>0</v>
      </c>
      <c r="Y159" s="500">
        <f t="shared" si="78"/>
        <v>0</v>
      </c>
      <c r="Z159" s="501">
        <v>0</v>
      </c>
      <c r="AA159" s="502">
        <f t="shared" si="79"/>
        <v>0</v>
      </c>
      <c r="AB159" s="503">
        <f t="shared" si="80"/>
        <v>0</v>
      </c>
      <c r="AC159" s="504">
        <f t="shared" si="81"/>
        <v>0</v>
      </c>
      <c r="AD159" s="277">
        <f t="shared" si="82"/>
        <v>0</v>
      </c>
      <c r="AE159" s="505">
        <f t="shared" si="83"/>
        <v>0</v>
      </c>
      <c r="AF159" s="279">
        <v>0</v>
      </c>
      <c r="AG159" s="280">
        <v>0</v>
      </c>
      <c r="AH159" s="1">
        <f t="shared" si="84"/>
        <v>0</v>
      </c>
      <c r="AI159" s="1">
        <v>1.4986999999999999</v>
      </c>
      <c r="AJ159" s="2">
        <v>0.76719999999999999</v>
      </c>
      <c r="AK159" s="281">
        <f t="shared" si="85"/>
        <v>0</v>
      </c>
      <c r="AL159" s="3">
        <f t="shared" si="86"/>
        <v>1.9535</v>
      </c>
      <c r="AM159" s="307">
        <v>1.8130999999999999</v>
      </c>
      <c r="AN159" s="283">
        <v>0.76719999999999999</v>
      </c>
      <c r="AO159" s="283" t="s">
        <v>1652</v>
      </c>
      <c r="AP159" s="284">
        <v>1.9535</v>
      </c>
      <c r="AQ159" s="28">
        <v>1.8130999999999999</v>
      </c>
      <c r="AR159" s="267">
        <f t="shared" si="87"/>
        <v>0</v>
      </c>
      <c r="AS159" s="267">
        <f t="shared" si="88"/>
        <v>0</v>
      </c>
      <c r="AT159" s="4">
        <v>0.76719999999999999</v>
      </c>
      <c r="AU159" s="4">
        <f t="shared" si="89"/>
        <v>0</v>
      </c>
      <c r="AV159" s="5">
        <v>1.9535</v>
      </c>
      <c r="AW159" s="404">
        <f t="shared" si="90"/>
        <v>0</v>
      </c>
      <c r="AX159" s="405">
        <v>1</v>
      </c>
      <c r="AY159" s="1">
        <f t="shared" si="91"/>
        <v>1.4986999999999999</v>
      </c>
      <c r="AZ159" s="28">
        <f t="shared" si="92"/>
        <v>1.9535</v>
      </c>
      <c r="BA159" s="5">
        <f t="shared" si="92"/>
        <v>1.8130999999999999</v>
      </c>
      <c r="BB159" s="277">
        <f t="shared" si="93"/>
        <v>0</v>
      </c>
      <c r="BC159" s="492">
        <f t="shared" si="94"/>
        <v>0</v>
      </c>
      <c r="BD159" s="492">
        <f t="shared" si="95"/>
        <v>0</v>
      </c>
      <c r="BE159" s="286">
        <f t="shared" si="96"/>
        <v>2.64E-2</v>
      </c>
      <c r="BF159" s="286">
        <v>2.64E-2</v>
      </c>
      <c r="BG159" s="308">
        <f t="shared" si="68"/>
        <v>0</v>
      </c>
      <c r="BH159" s="287">
        <f t="shared" si="97"/>
        <v>0</v>
      </c>
      <c r="BI159" s="287">
        <f t="shared" si="69"/>
        <v>1</v>
      </c>
      <c r="BJ159" s="453"/>
    </row>
    <row r="160" spans="1:62" x14ac:dyDescent="0.2">
      <c r="A160" s="297" t="s">
        <v>423</v>
      </c>
      <c r="B160" s="298" t="s">
        <v>424</v>
      </c>
      <c r="C160" s="299" t="s">
        <v>423</v>
      </c>
      <c r="D160" s="300" t="s">
        <v>424</v>
      </c>
      <c r="E160" s="301" t="s">
        <v>425</v>
      </c>
      <c r="F160" s="302" t="s">
        <v>303</v>
      </c>
      <c r="G160" s="519">
        <v>19</v>
      </c>
      <c r="H160" s="233"/>
      <c r="I160" s="304">
        <v>0</v>
      </c>
      <c r="J160" s="304">
        <v>0</v>
      </c>
      <c r="K160" s="304">
        <v>0</v>
      </c>
      <c r="L160" s="304">
        <v>0</v>
      </c>
      <c r="M160" s="304">
        <f t="shared" si="70"/>
        <v>0</v>
      </c>
      <c r="N160" s="304">
        <f t="shared" si="71"/>
        <v>0</v>
      </c>
      <c r="O160" s="496">
        <f t="shared" si="72"/>
        <v>0</v>
      </c>
      <c r="P160" s="496">
        <f t="shared" si="73"/>
        <v>0</v>
      </c>
      <c r="Q160" s="497">
        <v>0</v>
      </c>
      <c r="R160" s="497">
        <v>0</v>
      </c>
      <c r="S160" s="266">
        <f t="shared" si="74"/>
        <v>0</v>
      </c>
      <c r="T160" s="265">
        <v>0</v>
      </c>
      <c r="U160" s="305">
        <f t="shared" si="75"/>
        <v>0</v>
      </c>
      <c r="V160" s="306">
        <f t="shared" si="76"/>
        <v>0</v>
      </c>
      <c r="W160" s="498">
        <v>0</v>
      </c>
      <c r="X160" s="499">
        <f t="shared" si="77"/>
        <v>0</v>
      </c>
      <c r="Y160" s="500">
        <f t="shared" si="78"/>
        <v>0</v>
      </c>
      <c r="Z160" s="501">
        <v>0</v>
      </c>
      <c r="AA160" s="502">
        <f t="shared" si="79"/>
        <v>0</v>
      </c>
      <c r="AB160" s="503">
        <f t="shared" si="80"/>
        <v>0</v>
      </c>
      <c r="AC160" s="504">
        <f t="shared" si="81"/>
        <v>0</v>
      </c>
      <c r="AD160" s="277">
        <f t="shared" si="82"/>
        <v>0</v>
      </c>
      <c r="AE160" s="505">
        <f t="shared" si="83"/>
        <v>0</v>
      </c>
      <c r="AF160" s="279">
        <v>0</v>
      </c>
      <c r="AG160" s="280">
        <v>0</v>
      </c>
      <c r="AH160" s="1">
        <f t="shared" si="84"/>
        <v>0</v>
      </c>
      <c r="AI160" s="1">
        <v>1.4986999999999999</v>
      </c>
      <c r="AJ160" s="2">
        <v>0.93079999999999996</v>
      </c>
      <c r="AK160" s="281">
        <f t="shared" si="85"/>
        <v>0</v>
      </c>
      <c r="AL160" s="3">
        <f t="shared" si="86"/>
        <v>1.6101000000000001</v>
      </c>
      <c r="AM160" s="307">
        <v>1.4944</v>
      </c>
      <c r="AN160" s="283">
        <v>0.93079999999999996</v>
      </c>
      <c r="AO160" s="283" t="s">
        <v>1652</v>
      </c>
      <c r="AP160" s="284">
        <v>1.6101000000000001</v>
      </c>
      <c r="AQ160" s="28">
        <v>1.4944</v>
      </c>
      <c r="AR160" s="267">
        <f t="shared" si="87"/>
        <v>0</v>
      </c>
      <c r="AS160" s="267">
        <f t="shared" si="88"/>
        <v>0</v>
      </c>
      <c r="AT160" s="4">
        <v>0.93079999999999996</v>
      </c>
      <c r="AU160" s="4">
        <f t="shared" si="89"/>
        <v>0</v>
      </c>
      <c r="AV160" s="5">
        <v>1.6101000000000001</v>
      </c>
      <c r="AW160" s="404">
        <f t="shared" si="90"/>
        <v>0</v>
      </c>
      <c r="AX160" s="405">
        <v>1</v>
      </c>
      <c r="AY160" s="1">
        <f t="shared" si="91"/>
        <v>1.4986999999999999</v>
      </c>
      <c r="AZ160" s="28">
        <f t="shared" si="92"/>
        <v>1.6101000000000001</v>
      </c>
      <c r="BA160" s="5">
        <f t="shared" si="92"/>
        <v>1.4944</v>
      </c>
      <c r="BB160" s="277">
        <f t="shared" si="93"/>
        <v>0</v>
      </c>
      <c r="BC160" s="492">
        <f t="shared" si="94"/>
        <v>0</v>
      </c>
      <c r="BD160" s="492">
        <f t="shared" si="95"/>
        <v>0</v>
      </c>
      <c r="BE160" s="286">
        <f t="shared" si="96"/>
        <v>2.64E-2</v>
      </c>
      <c r="BF160" s="286">
        <v>2.64E-2</v>
      </c>
      <c r="BG160" s="308">
        <f t="shared" si="68"/>
        <v>0</v>
      </c>
      <c r="BH160" s="287">
        <f t="shared" si="97"/>
        <v>0</v>
      </c>
      <c r="BI160" s="287">
        <f t="shared" si="69"/>
        <v>1</v>
      </c>
      <c r="BJ160" s="453"/>
    </row>
    <row r="161" spans="1:62" x14ac:dyDescent="0.2">
      <c r="A161" s="297" t="s">
        <v>405</v>
      </c>
      <c r="B161" s="298" t="s">
        <v>406</v>
      </c>
      <c r="C161" s="299" t="s">
        <v>405</v>
      </c>
      <c r="D161" s="300" t="s">
        <v>406</v>
      </c>
      <c r="E161" s="301" t="s">
        <v>407</v>
      </c>
      <c r="F161" s="302" t="s">
        <v>303</v>
      </c>
      <c r="G161" s="519">
        <v>19</v>
      </c>
      <c r="H161" s="233"/>
      <c r="I161" s="304">
        <v>0</v>
      </c>
      <c r="J161" s="304">
        <v>0</v>
      </c>
      <c r="K161" s="304">
        <v>0</v>
      </c>
      <c r="L161" s="304">
        <v>0</v>
      </c>
      <c r="M161" s="304">
        <f t="shared" si="70"/>
        <v>0</v>
      </c>
      <c r="N161" s="304">
        <f t="shared" si="71"/>
        <v>0</v>
      </c>
      <c r="O161" s="496">
        <f t="shared" si="72"/>
        <v>0</v>
      </c>
      <c r="P161" s="496">
        <f t="shared" si="73"/>
        <v>0</v>
      </c>
      <c r="Q161" s="497">
        <v>0</v>
      </c>
      <c r="R161" s="497">
        <v>0</v>
      </c>
      <c r="S161" s="266">
        <f t="shared" si="74"/>
        <v>0</v>
      </c>
      <c r="T161" s="265">
        <v>0</v>
      </c>
      <c r="U161" s="305">
        <f t="shared" si="75"/>
        <v>0</v>
      </c>
      <c r="V161" s="306">
        <f t="shared" si="76"/>
        <v>0</v>
      </c>
      <c r="W161" s="498">
        <v>0</v>
      </c>
      <c r="X161" s="499">
        <f t="shared" si="77"/>
        <v>0</v>
      </c>
      <c r="Y161" s="500">
        <f t="shared" si="78"/>
        <v>0</v>
      </c>
      <c r="Z161" s="501">
        <v>0</v>
      </c>
      <c r="AA161" s="502">
        <f t="shared" si="79"/>
        <v>0</v>
      </c>
      <c r="AB161" s="503">
        <f t="shared" si="80"/>
        <v>0</v>
      </c>
      <c r="AC161" s="504">
        <f t="shared" si="81"/>
        <v>0</v>
      </c>
      <c r="AD161" s="277">
        <f t="shared" si="82"/>
        <v>0</v>
      </c>
      <c r="AE161" s="505">
        <f t="shared" si="83"/>
        <v>0</v>
      </c>
      <c r="AF161" s="279">
        <v>0</v>
      </c>
      <c r="AG161" s="280">
        <v>0</v>
      </c>
      <c r="AH161" s="1">
        <f t="shared" si="84"/>
        <v>0</v>
      </c>
      <c r="AI161" s="1">
        <v>1.4986999999999999</v>
      </c>
      <c r="AJ161" s="2">
        <v>0.76300000000000001</v>
      </c>
      <c r="AK161" s="281">
        <f t="shared" si="85"/>
        <v>0</v>
      </c>
      <c r="AL161" s="3">
        <f t="shared" si="86"/>
        <v>1.9641999999999999</v>
      </c>
      <c r="AM161" s="307">
        <v>1.8230999999999999</v>
      </c>
      <c r="AN161" s="283">
        <v>0.76300000000000001</v>
      </c>
      <c r="AO161" s="283" t="s">
        <v>1652</v>
      </c>
      <c r="AP161" s="284">
        <v>1.9641999999999999</v>
      </c>
      <c r="AQ161" s="28">
        <v>1.8230999999999999</v>
      </c>
      <c r="AR161" s="267">
        <f t="shared" si="87"/>
        <v>0</v>
      </c>
      <c r="AS161" s="267">
        <f t="shared" si="88"/>
        <v>0</v>
      </c>
      <c r="AT161" s="4">
        <v>0.76300000000000001</v>
      </c>
      <c r="AU161" s="4">
        <f t="shared" si="89"/>
        <v>0</v>
      </c>
      <c r="AV161" s="5">
        <v>1.9641999999999999</v>
      </c>
      <c r="AW161" s="404">
        <f t="shared" si="90"/>
        <v>0</v>
      </c>
      <c r="AX161" s="405">
        <v>1</v>
      </c>
      <c r="AY161" s="1">
        <f t="shared" si="91"/>
        <v>1.4986999999999999</v>
      </c>
      <c r="AZ161" s="28">
        <f t="shared" si="92"/>
        <v>1.9641999999999999</v>
      </c>
      <c r="BA161" s="5">
        <f t="shared" si="92"/>
        <v>1.8230999999999999</v>
      </c>
      <c r="BB161" s="277">
        <f t="shared" si="93"/>
        <v>0</v>
      </c>
      <c r="BC161" s="492">
        <f t="shared" si="94"/>
        <v>0</v>
      </c>
      <c r="BD161" s="492">
        <f t="shared" si="95"/>
        <v>0</v>
      </c>
      <c r="BE161" s="286">
        <f t="shared" si="96"/>
        <v>2.64E-2</v>
      </c>
      <c r="BF161" s="286">
        <v>2.64E-2</v>
      </c>
      <c r="BG161" s="308">
        <f t="shared" si="68"/>
        <v>0</v>
      </c>
      <c r="BH161" s="287">
        <f t="shared" si="97"/>
        <v>0</v>
      </c>
      <c r="BI161" s="287">
        <f t="shared" si="69"/>
        <v>1</v>
      </c>
      <c r="BJ161" s="453"/>
    </row>
    <row r="162" spans="1:62" x14ac:dyDescent="0.2">
      <c r="A162" s="297" t="s">
        <v>426</v>
      </c>
      <c r="B162" s="298" t="s">
        <v>427</v>
      </c>
      <c r="C162" s="299" t="s">
        <v>426</v>
      </c>
      <c r="D162" s="300" t="s">
        <v>427</v>
      </c>
      <c r="E162" s="301" t="s">
        <v>428</v>
      </c>
      <c r="F162" s="302" t="s">
        <v>303</v>
      </c>
      <c r="G162" s="519">
        <v>19</v>
      </c>
      <c r="H162" s="233"/>
      <c r="I162" s="304">
        <v>0</v>
      </c>
      <c r="J162" s="304">
        <v>0</v>
      </c>
      <c r="K162" s="304">
        <v>0</v>
      </c>
      <c r="L162" s="304">
        <v>0</v>
      </c>
      <c r="M162" s="304">
        <f t="shared" si="70"/>
        <v>0</v>
      </c>
      <c r="N162" s="304">
        <f t="shared" si="71"/>
        <v>0</v>
      </c>
      <c r="O162" s="496">
        <f t="shared" si="72"/>
        <v>0</v>
      </c>
      <c r="P162" s="496">
        <f t="shared" si="73"/>
        <v>0</v>
      </c>
      <c r="Q162" s="497">
        <v>0</v>
      </c>
      <c r="R162" s="497">
        <v>0</v>
      </c>
      <c r="S162" s="266">
        <f t="shared" si="74"/>
        <v>0</v>
      </c>
      <c r="T162" s="265">
        <v>0</v>
      </c>
      <c r="U162" s="305">
        <f t="shared" si="75"/>
        <v>0</v>
      </c>
      <c r="V162" s="306">
        <f t="shared" si="76"/>
        <v>0</v>
      </c>
      <c r="W162" s="498">
        <v>0</v>
      </c>
      <c r="X162" s="499">
        <f t="shared" si="77"/>
        <v>0</v>
      </c>
      <c r="Y162" s="500">
        <f t="shared" si="78"/>
        <v>0</v>
      </c>
      <c r="Z162" s="501">
        <v>0</v>
      </c>
      <c r="AA162" s="502">
        <f t="shared" si="79"/>
        <v>0</v>
      </c>
      <c r="AB162" s="503">
        <f t="shared" si="80"/>
        <v>0</v>
      </c>
      <c r="AC162" s="504">
        <f t="shared" si="81"/>
        <v>0</v>
      </c>
      <c r="AD162" s="277">
        <f t="shared" si="82"/>
        <v>0</v>
      </c>
      <c r="AE162" s="505">
        <f t="shared" si="83"/>
        <v>0</v>
      </c>
      <c r="AF162" s="279">
        <v>0</v>
      </c>
      <c r="AG162" s="280">
        <v>0</v>
      </c>
      <c r="AH162" s="1">
        <f t="shared" si="84"/>
        <v>0</v>
      </c>
      <c r="AI162" s="1">
        <v>1.4986999999999999</v>
      </c>
      <c r="AJ162" s="2">
        <v>0.96900000000000008</v>
      </c>
      <c r="AK162" s="281">
        <f t="shared" si="85"/>
        <v>0</v>
      </c>
      <c r="AL162" s="3">
        <f t="shared" si="86"/>
        <v>1.5466</v>
      </c>
      <c r="AM162" s="307">
        <v>1.4355</v>
      </c>
      <c r="AN162" s="283">
        <v>0.96899999999999997</v>
      </c>
      <c r="AO162" s="283" t="s">
        <v>1652</v>
      </c>
      <c r="AP162" s="284">
        <v>1.5466</v>
      </c>
      <c r="AQ162" s="28">
        <v>1.4355</v>
      </c>
      <c r="AR162" s="267">
        <f t="shared" si="87"/>
        <v>0</v>
      </c>
      <c r="AS162" s="267">
        <f t="shared" si="88"/>
        <v>0</v>
      </c>
      <c r="AT162" s="4">
        <v>0.96900000000000008</v>
      </c>
      <c r="AU162" s="4">
        <f t="shared" si="89"/>
        <v>0</v>
      </c>
      <c r="AV162" s="5">
        <v>1.5466</v>
      </c>
      <c r="AW162" s="404">
        <f t="shared" si="90"/>
        <v>0</v>
      </c>
      <c r="AX162" s="405">
        <v>1</v>
      </c>
      <c r="AY162" s="1">
        <f t="shared" si="91"/>
        <v>1.4986999999999999</v>
      </c>
      <c r="AZ162" s="28">
        <f t="shared" si="92"/>
        <v>1.5466</v>
      </c>
      <c r="BA162" s="5">
        <f t="shared" si="92"/>
        <v>1.4355</v>
      </c>
      <c r="BB162" s="277">
        <f t="shared" si="93"/>
        <v>0</v>
      </c>
      <c r="BC162" s="492">
        <f t="shared" si="94"/>
        <v>0</v>
      </c>
      <c r="BD162" s="492">
        <f t="shared" si="95"/>
        <v>0</v>
      </c>
      <c r="BE162" s="286">
        <f t="shared" si="96"/>
        <v>2.64E-2</v>
      </c>
      <c r="BF162" s="286">
        <v>2.64E-2</v>
      </c>
      <c r="BG162" s="308">
        <f t="shared" si="68"/>
        <v>0</v>
      </c>
      <c r="BH162" s="287">
        <f t="shared" si="97"/>
        <v>0</v>
      </c>
      <c r="BI162" s="287">
        <f t="shared" si="69"/>
        <v>1</v>
      </c>
      <c r="BJ162" s="453"/>
    </row>
    <row r="163" spans="1:62" x14ac:dyDescent="0.2">
      <c r="A163" s="297" t="s">
        <v>408</v>
      </c>
      <c r="B163" s="298" t="s">
        <v>409</v>
      </c>
      <c r="C163" s="299" t="s">
        <v>408</v>
      </c>
      <c r="D163" s="300" t="s">
        <v>409</v>
      </c>
      <c r="E163" s="301" t="s">
        <v>410</v>
      </c>
      <c r="F163" s="302" t="s">
        <v>303</v>
      </c>
      <c r="G163" s="519">
        <v>19</v>
      </c>
      <c r="H163" s="233"/>
      <c r="I163" s="304">
        <v>0</v>
      </c>
      <c r="J163" s="304">
        <v>0</v>
      </c>
      <c r="K163" s="304">
        <v>0</v>
      </c>
      <c r="L163" s="304">
        <v>0</v>
      </c>
      <c r="M163" s="304">
        <f t="shared" si="70"/>
        <v>0</v>
      </c>
      <c r="N163" s="304">
        <f t="shared" si="71"/>
        <v>0</v>
      </c>
      <c r="O163" s="496">
        <f t="shared" si="72"/>
        <v>0</v>
      </c>
      <c r="P163" s="496">
        <f t="shared" si="73"/>
        <v>0</v>
      </c>
      <c r="Q163" s="497">
        <v>0</v>
      </c>
      <c r="R163" s="497">
        <v>0</v>
      </c>
      <c r="S163" s="266">
        <f t="shared" si="74"/>
        <v>0</v>
      </c>
      <c r="T163" s="265">
        <v>0</v>
      </c>
      <c r="U163" s="305">
        <f t="shared" si="75"/>
        <v>0</v>
      </c>
      <c r="V163" s="306">
        <f t="shared" si="76"/>
        <v>0</v>
      </c>
      <c r="W163" s="498">
        <v>0</v>
      </c>
      <c r="X163" s="499">
        <f t="shared" si="77"/>
        <v>0</v>
      </c>
      <c r="Y163" s="500">
        <f t="shared" si="78"/>
        <v>0</v>
      </c>
      <c r="Z163" s="501">
        <v>0</v>
      </c>
      <c r="AA163" s="502">
        <f t="shared" si="79"/>
        <v>0</v>
      </c>
      <c r="AB163" s="503">
        <f t="shared" si="80"/>
        <v>0</v>
      </c>
      <c r="AC163" s="504">
        <f t="shared" si="81"/>
        <v>0</v>
      </c>
      <c r="AD163" s="277">
        <f t="shared" si="82"/>
        <v>0</v>
      </c>
      <c r="AE163" s="505">
        <f t="shared" si="83"/>
        <v>0</v>
      </c>
      <c r="AF163" s="279">
        <v>0</v>
      </c>
      <c r="AG163" s="280">
        <v>0</v>
      </c>
      <c r="AH163" s="1">
        <f t="shared" si="84"/>
        <v>0</v>
      </c>
      <c r="AI163" s="1">
        <v>1.4986999999999999</v>
      </c>
      <c r="AJ163" s="2">
        <v>0.84549999999999992</v>
      </c>
      <c r="AK163" s="281">
        <f t="shared" si="85"/>
        <v>0</v>
      </c>
      <c r="AL163" s="3">
        <f t="shared" si="86"/>
        <v>1.7726</v>
      </c>
      <c r="AM163" s="307">
        <v>1.6452</v>
      </c>
      <c r="AN163" s="283">
        <v>0.84550000000000003</v>
      </c>
      <c r="AO163" s="283" t="s">
        <v>1652</v>
      </c>
      <c r="AP163" s="284">
        <v>1.7726</v>
      </c>
      <c r="AQ163" s="28">
        <v>1.6452</v>
      </c>
      <c r="AR163" s="267">
        <f t="shared" si="87"/>
        <v>0</v>
      </c>
      <c r="AS163" s="267">
        <f t="shared" si="88"/>
        <v>0</v>
      </c>
      <c r="AT163" s="4">
        <v>0.84549999999999992</v>
      </c>
      <c r="AU163" s="4">
        <f t="shared" si="89"/>
        <v>0</v>
      </c>
      <c r="AV163" s="5">
        <v>1.7726</v>
      </c>
      <c r="AW163" s="404">
        <f t="shared" si="90"/>
        <v>0</v>
      </c>
      <c r="AX163" s="405">
        <v>1</v>
      </c>
      <c r="AY163" s="1">
        <f t="shared" si="91"/>
        <v>1.4986999999999999</v>
      </c>
      <c r="AZ163" s="28">
        <f t="shared" si="92"/>
        <v>1.7726</v>
      </c>
      <c r="BA163" s="5">
        <f t="shared" si="92"/>
        <v>1.6452</v>
      </c>
      <c r="BB163" s="277">
        <f t="shared" si="93"/>
        <v>0</v>
      </c>
      <c r="BC163" s="492">
        <f t="shared" si="94"/>
        <v>0</v>
      </c>
      <c r="BD163" s="492">
        <f t="shared" si="95"/>
        <v>0</v>
      </c>
      <c r="BE163" s="286">
        <f t="shared" si="96"/>
        <v>2.64E-2</v>
      </c>
      <c r="BF163" s="286">
        <v>2.64E-2</v>
      </c>
      <c r="BG163" s="308">
        <f t="shared" si="68"/>
        <v>0</v>
      </c>
      <c r="BH163" s="287">
        <f t="shared" si="97"/>
        <v>0</v>
      </c>
      <c r="BI163" s="287">
        <f t="shared" si="69"/>
        <v>1</v>
      </c>
      <c r="BJ163" s="453"/>
    </row>
    <row r="164" spans="1:62" x14ac:dyDescent="0.2">
      <c r="A164" s="297" t="s">
        <v>429</v>
      </c>
      <c r="B164" s="298" t="s">
        <v>430</v>
      </c>
      <c r="C164" s="299" t="s">
        <v>429</v>
      </c>
      <c r="D164" s="300" t="s">
        <v>430</v>
      </c>
      <c r="E164" s="301" t="s">
        <v>431</v>
      </c>
      <c r="F164" s="302" t="s">
        <v>303</v>
      </c>
      <c r="G164" s="519">
        <v>19</v>
      </c>
      <c r="H164" s="233"/>
      <c r="I164" s="304">
        <v>0</v>
      </c>
      <c r="J164" s="304">
        <v>0</v>
      </c>
      <c r="K164" s="304">
        <v>0</v>
      </c>
      <c r="L164" s="304">
        <v>0</v>
      </c>
      <c r="M164" s="304">
        <f t="shared" si="70"/>
        <v>0</v>
      </c>
      <c r="N164" s="304">
        <f t="shared" si="71"/>
        <v>0</v>
      </c>
      <c r="O164" s="496">
        <f t="shared" si="72"/>
        <v>0</v>
      </c>
      <c r="P164" s="496">
        <f t="shared" si="73"/>
        <v>0</v>
      </c>
      <c r="Q164" s="497">
        <v>0</v>
      </c>
      <c r="R164" s="497">
        <v>0</v>
      </c>
      <c r="S164" s="266">
        <f t="shared" si="74"/>
        <v>0</v>
      </c>
      <c r="T164" s="265">
        <v>0</v>
      </c>
      <c r="U164" s="305">
        <f t="shared" si="75"/>
        <v>0</v>
      </c>
      <c r="V164" s="306">
        <f t="shared" si="76"/>
        <v>0</v>
      </c>
      <c r="W164" s="498">
        <v>0</v>
      </c>
      <c r="X164" s="499">
        <f t="shared" si="77"/>
        <v>0</v>
      </c>
      <c r="Y164" s="500">
        <f t="shared" si="78"/>
        <v>0</v>
      </c>
      <c r="Z164" s="501">
        <v>0</v>
      </c>
      <c r="AA164" s="502">
        <f t="shared" si="79"/>
        <v>0</v>
      </c>
      <c r="AB164" s="503">
        <f t="shared" si="80"/>
        <v>0</v>
      </c>
      <c r="AC164" s="504">
        <f t="shared" si="81"/>
        <v>0</v>
      </c>
      <c r="AD164" s="277">
        <f t="shared" si="82"/>
        <v>1</v>
      </c>
      <c r="AE164" s="505">
        <f t="shared" si="83"/>
        <v>1</v>
      </c>
      <c r="AF164" s="279">
        <v>1</v>
      </c>
      <c r="AG164" s="280">
        <v>0</v>
      </c>
      <c r="AH164" s="1">
        <f t="shared" si="84"/>
        <v>0</v>
      </c>
      <c r="AI164" s="1">
        <v>1</v>
      </c>
      <c r="AJ164" s="2">
        <v>1.177</v>
      </c>
      <c r="AK164" s="281">
        <f t="shared" si="85"/>
        <v>0.84960000000000002</v>
      </c>
      <c r="AL164" s="3">
        <f t="shared" si="86"/>
        <v>0.84960000000000002</v>
      </c>
      <c r="AM164" s="307">
        <v>1.1818</v>
      </c>
      <c r="AN164" s="283">
        <v>1.177</v>
      </c>
      <c r="AO164" s="283" t="s">
        <v>1653</v>
      </c>
      <c r="AP164" s="284">
        <v>0.84960000000000002</v>
      </c>
      <c r="AQ164" s="28">
        <v>1.1818</v>
      </c>
      <c r="AR164" s="267">
        <f t="shared" si="87"/>
        <v>0</v>
      </c>
      <c r="AS164" s="267">
        <f t="shared" si="88"/>
        <v>0</v>
      </c>
      <c r="AT164" s="4">
        <v>1.177</v>
      </c>
      <c r="AU164" s="4">
        <f t="shared" si="89"/>
        <v>0</v>
      </c>
      <c r="AV164" s="5">
        <v>0.84960000000000002</v>
      </c>
      <c r="AW164" s="404">
        <f t="shared" si="90"/>
        <v>0</v>
      </c>
      <c r="AX164" s="405">
        <v>0</v>
      </c>
      <c r="AY164" s="1">
        <f t="shared" si="91"/>
        <v>1</v>
      </c>
      <c r="AZ164" s="28">
        <f t="shared" si="92"/>
        <v>0.84960000000000002</v>
      </c>
      <c r="BA164" s="5">
        <f t="shared" si="92"/>
        <v>1.1818</v>
      </c>
      <c r="BB164" s="277">
        <f t="shared" si="93"/>
        <v>1</v>
      </c>
      <c r="BC164" s="492">
        <f t="shared" si="94"/>
        <v>0.02</v>
      </c>
      <c r="BD164" s="524">
        <f t="shared" si="95"/>
        <v>0</v>
      </c>
      <c r="BE164" s="286">
        <f t="shared" si="96"/>
        <v>0</v>
      </c>
      <c r="BF164" s="286">
        <v>0</v>
      </c>
      <c r="BG164" s="308">
        <f t="shared" si="68"/>
        <v>2</v>
      </c>
      <c r="BH164" s="287">
        <f t="shared" si="97"/>
        <v>0</v>
      </c>
      <c r="BI164" s="287">
        <f t="shared" si="69"/>
        <v>0</v>
      </c>
      <c r="BJ164" s="453"/>
    </row>
    <row r="165" spans="1:62" x14ac:dyDescent="0.2">
      <c r="A165" s="297" t="s">
        <v>432</v>
      </c>
      <c r="B165" s="298" t="s">
        <v>433</v>
      </c>
      <c r="C165" s="299" t="s">
        <v>432</v>
      </c>
      <c r="D165" s="300" t="s">
        <v>433</v>
      </c>
      <c r="E165" s="301" t="s">
        <v>434</v>
      </c>
      <c r="F165" s="302" t="s">
        <v>303</v>
      </c>
      <c r="G165" s="519">
        <v>19</v>
      </c>
      <c r="H165" s="233"/>
      <c r="I165" s="304">
        <v>0</v>
      </c>
      <c r="J165" s="304">
        <v>0</v>
      </c>
      <c r="K165" s="304">
        <v>0</v>
      </c>
      <c r="L165" s="304">
        <v>0</v>
      </c>
      <c r="M165" s="304">
        <f t="shared" si="70"/>
        <v>0</v>
      </c>
      <c r="N165" s="304">
        <f t="shared" si="71"/>
        <v>0</v>
      </c>
      <c r="O165" s="496">
        <f t="shared" si="72"/>
        <v>0</v>
      </c>
      <c r="P165" s="496">
        <f t="shared" si="73"/>
        <v>0</v>
      </c>
      <c r="Q165" s="497">
        <v>0</v>
      </c>
      <c r="R165" s="497">
        <v>0</v>
      </c>
      <c r="S165" s="266">
        <f t="shared" si="74"/>
        <v>0</v>
      </c>
      <c r="T165" s="265">
        <v>0</v>
      </c>
      <c r="U165" s="305">
        <f t="shared" si="75"/>
        <v>0</v>
      </c>
      <c r="V165" s="306">
        <f t="shared" si="76"/>
        <v>0</v>
      </c>
      <c r="W165" s="498">
        <v>0</v>
      </c>
      <c r="X165" s="499">
        <f t="shared" si="77"/>
        <v>0</v>
      </c>
      <c r="Y165" s="500">
        <f t="shared" si="78"/>
        <v>0</v>
      </c>
      <c r="Z165" s="501">
        <v>0</v>
      </c>
      <c r="AA165" s="502">
        <f t="shared" si="79"/>
        <v>0</v>
      </c>
      <c r="AB165" s="503">
        <f t="shared" si="80"/>
        <v>0</v>
      </c>
      <c r="AC165" s="504">
        <f t="shared" si="81"/>
        <v>0</v>
      </c>
      <c r="AD165" s="277">
        <f t="shared" si="82"/>
        <v>1</v>
      </c>
      <c r="AE165" s="505">
        <f t="shared" si="83"/>
        <v>1</v>
      </c>
      <c r="AF165" s="279">
        <v>1</v>
      </c>
      <c r="AG165" s="280">
        <v>0</v>
      </c>
      <c r="AH165" s="1">
        <f t="shared" si="84"/>
        <v>0</v>
      </c>
      <c r="AI165" s="1">
        <v>1</v>
      </c>
      <c r="AJ165" s="2">
        <v>1.177</v>
      </c>
      <c r="AK165" s="281">
        <f t="shared" si="85"/>
        <v>0.84960000000000002</v>
      </c>
      <c r="AL165" s="3">
        <f t="shared" si="86"/>
        <v>0.84960000000000002</v>
      </c>
      <c r="AM165" s="307">
        <v>1.1818</v>
      </c>
      <c r="AN165" s="283">
        <v>1.177</v>
      </c>
      <c r="AO165" s="283" t="s">
        <v>1653</v>
      </c>
      <c r="AP165" s="284">
        <v>0.84960000000000002</v>
      </c>
      <c r="AQ165" s="28">
        <v>1.1818</v>
      </c>
      <c r="AR165" s="267">
        <f t="shared" si="87"/>
        <v>0</v>
      </c>
      <c r="AS165" s="267">
        <f t="shared" si="88"/>
        <v>0</v>
      </c>
      <c r="AT165" s="4">
        <v>1.177</v>
      </c>
      <c r="AU165" s="4">
        <f t="shared" si="89"/>
        <v>0</v>
      </c>
      <c r="AV165" s="5">
        <v>0.84960000000000002</v>
      </c>
      <c r="AW165" s="404">
        <f t="shared" si="90"/>
        <v>0</v>
      </c>
      <c r="AX165" s="405">
        <v>0</v>
      </c>
      <c r="AY165" s="1">
        <f t="shared" si="91"/>
        <v>1</v>
      </c>
      <c r="AZ165" s="28">
        <f t="shared" si="92"/>
        <v>0.84960000000000002</v>
      </c>
      <c r="BA165" s="5">
        <f t="shared" si="92"/>
        <v>1.1818</v>
      </c>
      <c r="BB165" s="277">
        <f t="shared" si="93"/>
        <v>1</v>
      </c>
      <c r="BC165" s="492">
        <f t="shared" si="94"/>
        <v>0.02</v>
      </c>
      <c r="BD165" s="524">
        <f t="shared" si="95"/>
        <v>0</v>
      </c>
      <c r="BE165" s="286">
        <f t="shared" si="96"/>
        <v>0</v>
      </c>
      <c r="BF165" s="286">
        <v>0</v>
      </c>
      <c r="BG165" s="308">
        <f t="shared" si="68"/>
        <v>2</v>
      </c>
      <c r="BH165" s="287">
        <f t="shared" si="97"/>
        <v>0</v>
      </c>
      <c r="BI165" s="287">
        <f t="shared" si="69"/>
        <v>0</v>
      </c>
      <c r="BJ165" s="453"/>
    </row>
    <row r="166" spans="1:62" x14ac:dyDescent="0.2">
      <c r="A166" s="297" t="s">
        <v>643</v>
      </c>
      <c r="B166" s="298" t="s">
        <v>644</v>
      </c>
      <c r="C166" s="299" t="s">
        <v>643</v>
      </c>
      <c r="D166" s="300" t="s">
        <v>644</v>
      </c>
      <c r="E166" s="301" t="s">
        <v>645</v>
      </c>
      <c r="F166" s="302" t="s">
        <v>303</v>
      </c>
      <c r="G166" s="519">
        <v>19</v>
      </c>
      <c r="H166" s="233"/>
      <c r="I166" s="304">
        <v>62363</v>
      </c>
      <c r="J166" s="304">
        <v>0</v>
      </c>
      <c r="K166" s="304">
        <v>0</v>
      </c>
      <c r="L166" s="304">
        <v>0</v>
      </c>
      <c r="M166" s="304">
        <f t="shared" si="70"/>
        <v>0</v>
      </c>
      <c r="N166" s="304">
        <f t="shared" si="71"/>
        <v>62363</v>
      </c>
      <c r="O166" s="496">
        <f t="shared" si="72"/>
        <v>0</v>
      </c>
      <c r="P166" s="496">
        <f t="shared" si="73"/>
        <v>62363</v>
      </c>
      <c r="Q166" s="497">
        <v>3.39</v>
      </c>
      <c r="R166" s="497">
        <v>0.08</v>
      </c>
      <c r="S166" s="266">
        <f t="shared" si="74"/>
        <v>870</v>
      </c>
      <c r="T166" s="265">
        <v>0</v>
      </c>
      <c r="U166" s="305">
        <f t="shared" si="75"/>
        <v>62363</v>
      </c>
      <c r="V166" s="306">
        <f t="shared" si="76"/>
        <v>18396.169999999998</v>
      </c>
      <c r="W166" s="498">
        <v>0</v>
      </c>
      <c r="X166" s="499">
        <f t="shared" si="77"/>
        <v>0</v>
      </c>
      <c r="Y166" s="500">
        <f t="shared" si="78"/>
        <v>18396.169999999998</v>
      </c>
      <c r="Z166" s="501">
        <v>0</v>
      </c>
      <c r="AA166" s="502">
        <f t="shared" si="79"/>
        <v>0</v>
      </c>
      <c r="AB166" s="503">
        <f t="shared" si="80"/>
        <v>62363</v>
      </c>
      <c r="AC166" s="504">
        <f t="shared" si="81"/>
        <v>18396.169999999998</v>
      </c>
      <c r="AD166" s="277">
        <f t="shared" si="82"/>
        <v>1</v>
      </c>
      <c r="AE166" s="505">
        <f t="shared" si="83"/>
        <v>1</v>
      </c>
      <c r="AF166" s="279">
        <v>1</v>
      </c>
      <c r="AG166" s="280">
        <v>1</v>
      </c>
      <c r="AH166" s="1">
        <f t="shared" si="84"/>
        <v>1</v>
      </c>
      <c r="AI166" s="1">
        <v>1</v>
      </c>
      <c r="AJ166" s="2">
        <v>1.177</v>
      </c>
      <c r="AK166" s="281">
        <f t="shared" si="85"/>
        <v>0.84960000000000002</v>
      </c>
      <c r="AL166" s="3">
        <f t="shared" si="86"/>
        <v>0.84960000000000002</v>
      </c>
      <c r="AM166" s="307">
        <v>1.1818</v>
      </c>
      <c r="AN166" s="283">
        <v>1.177</v>
      </c>
      <c r="AO166" s="283" t="s">
        <v>1653</v>
      </c>
      <c r="AP166" s="284">
        <v>0.84960000000000002</v>
      </c>
      <c r="AQ166" s="28">
        <v>1.1818</v>
      </c>
      <c r="AR166" s="267">
        <f t="shared" si="87"/>
        <v>0</v>
      </c>
      <c r="AS166" s="267">
        <f t="shared" si="88"/>
        <v>0</v>
      </c>
      <c r="AT166" s="4">
        <v>1.177</v>
      </c>
      <c r="AU166" s="4">
        <f t="shared" si="89"/>
        <v>0</v>
      </c>
      <c r="AV166" s="5">
        <v>0.84960000000000002</v>
      </c>
      <c r="AW166" s="404">
        <f t="shared" si="90"/>
        <v>0</v>
      </c>
      <c r="AX166" s="405">
        <v>0</v>
      </c>
      <c r="AY166" s="1">
        <f t="shared" si="91"/>
        <v>1</v>
      </c>
      <c r="AZ166" s="28">
        <f t="shared" si="92"/>
        <v>0.84960000000000002</v>
      </c>
      <c r="BA166" s="5">
        <f t="shared" si="92"/>
        <v>1.1818</v>
      </c>
      <c r="BB166" s="277">
        <f t="shared" si="93"/>
        <v>1</v>
      </c>
      <c r="BC166" s="492">
        <f t="shared" si="94"/>
        <v>0.02</v>
      </c>
      <c r="BD166" s="524">
        <f t="shared" si="95"/>
        <v>0.02</v>
      </c>
      <c r="BE166" s="286">
        <f t="shared" si="96"/>
        <v>0.02</v>
      </c>
      <c r="BF166" s="286">
        <v>0.02</v>
      </c>
      <c r="BG166" s="308">
        <f t="shared" si="68"/>
        <v>1</v>
      </c>
      <c r="BH166" s="287">
        <f t="shared" si="97"/>
        <v>0</v>
      </c>
      <c r="BI166" s="287">
        <f t="shared" si="69"/>
        <v>1</v>
      </c>
      <c r="BJ166" s="453"/>
    </row>
    <row r="167" spans="1:62" x14ac:dyDescent="0.2">
      <c r="A167" s="297" t="s">
        <v>435</v>
      </c>
      <c r="B167" s="298" t="s">
        <v>436</v>
      </c>
      <c r="C167" s="299" t="s">
        <v>435</v>
      </c>
      <c r="D167" s="300" t="s">
        <v>436</v>
      </c>
      <c r="E167" s="301" t="s">
        <v>437</v>
      </c>
      <c r="F167" s="302" t="s">
        <v>303</v>
      </c>
      <c r="G167" s="519">
        <v>19</v>
      </c>
      <c r="H167" s="233"/>
      <c r="I167" s="304">
        <v>0</v>
      </c>
      <c r="J167" s="304">
        <v>0</v>
      </c>
      <c r="K167" s="304">
        <v>0</v>
      </c>
      <c r="L167" s="304">
        <v>0</v>
      </c>
      <c r="M167" s="304">
        <f t="shared" si="70"/>
        <v>0</v>
      </c>
      <c r="N167" s="304">
        <f t="shared" si="71"/>
        <v>0</v>
      </c>
      <c r="O167" s="496">
        <f t="shared" si="72"/>
        <v>0</v>
      </c>
      <c r="P167" s="496">
        <f t="shared" si="73"/>
        <v>0</v>
      </c>
      <c r="Q167" s="497">
        <v>0</v>
      </c>
      <c r="R167" s="497">
        <v>0</v>
      </c>
      <c r="S167" s="266">
        <f t="shared" si="74"/>
        <v>0</v>
      </c>
      <c r="T167" s="265">
        <v>0</v>
      </c>
      <c r="U167" s="305">
        <f t="shared" si="75"/>
        <v>0</v>
      </c>
      <c r="V167" s="306">
        <f t="shared" si="76"/>
        <v>0</v>
      </c>
      <c r="W167" s="498">
        <v>0</v>
      </c>
      <c r="X167" s="499">
        <f t="shared" si="77"/>
        <v>0</v>
      </c>
      <c r="Y167" s="500">
        <f t="shared" si="78"/>
        <v>0</v>
      </c>
      <c r="Z167" s="501">
        <v>0</v>
      </c>
      <c r="AA167" s="502">
        <f t="shared" si="79"/>
        <v>0</v>
      </c>
      <c r="AB167" s="503">
        <f t="shared" si="80"/>
        <v>0</v>
      </c>
      <c r="AC167" s="504">
        <f t="shared" si="81"/>
        <v>0</v>
      </c>
      <c r="AD167" s="277">
        <f t="shared" si="82"/>
        <v>1</v>
      </c>
      <c r="AE167" s="505">
        <f t="shared" si="83"/>
        <v>1</v>
      </c>
      <c r="AF167" s="279">
        <v>1</v>
      </c>
      <c r="AG167" s="280">
        <v>0</v>
      </c>
      <c r="AH167" s="1">
        <f t="shared" si="84"/>
        <v>0</v>
      </c>
      <c r="AI167" s="1">
        <v>1</v>
      </c>
      <c r="AJ167" s="2">
        <v>1.177</v>
      </c>
      <c r="AK167" s="281">
        <f t="shared" si="85"/>
        <v>0.84960000000000002</v>
      </c>
      <c r="AL167" s="3">
        <f t="shared" si="86"/>
        <v>0.84960000000000002</v>
      </c>
      <c r="AM167" s="307">
        <v>1.1818</v>
      </c>
      <c r="AN167" s="283">
        <v>1.177</v>
      </c>
      <c r="AO167" s="283" t="s">
        <v>1653</v>
      </c>
      <c r="AP167" s="284">
        <v>0.84960000000000002</v>
      </c>
      <c r="AQ167" s="28">
        <v>1.1818</v>
      </c>
      <c r="AR167" s="267">
        <f t="shared" si="87"/>
        <v>0</v>
      </c>
      <c r="AS167" s="267">
        <f t="shared" si="88"/>
        <v>0</v>
      </c>
      <c r="AT167" s="4">
        <v>1.177</v>
      </c>
      <c r="AU167" s="4">
        <f t="shared" si="89"/>
        <v>0</v>
      </c>
      <c r="AV167" s="5">
        <v>0.84960000000000002</v>
      </c>
      <c r="AW167" s="404">
        <f t="shared" si="90"/>
        <v>0</v>
      </c>
      <c r="AX167" s="405">
        <v>0</v>
      </c>
      <c r="AY167" s="1">
        <f t="shared" si="91"/>
        <v>1</v>
      </c>
      <c r="AZ167" s="28">
        <f t="shared" si="92"/>
        <v>0.84960000000000002</v>
      </c>
      <c r="BA167" s="5">
        <f t="shared" si="92"/>
        <v>1.1818</v>
      </c>
      <c r="BB167" s="277">
        <f t="shared" si="93"/>
        <v>1</v>
      </c>
      <c r="BC167" s="492">
        <f t="shared" si="94"/>
        <v>0.02</v>
      </c>
      <c r="BD167" s="524">
        <f t="shared" si="95"/>
        <v>0</v>
      </c>
      <c r="BE167" s="286">
        <f t="shared" si="96"/>
        <v>0</v>
      </c>
      <c r="BF167" s="286">
        <v>0</v>
      </c>
      <c r="BG167" s="308">
        <f t="shared" si="68"/>
        <v>2</v>
      </c>
      <c r="BH167" s="287">
        <f t="shared" si="97"/>
        <v>0</v>
      </c>
      <c r="BI167" s="287">
        <f t="shared" si="69"/>
        <v>0</v>
      </c>
      <c r="BJ167" s="453"/>
    </row>
    <row r="168" spans="1:62" x14ac:dyDescent="0.2">
      <c r="A168" s="297" t="s">
        <v>438</v>
      </c>
      <c r="B168" s="298" t="s">
        <v>439</v>
      </c>
      <c r="C168" s="299" t="s">
        <v>438</v>
      </c>
      <c r="D168" s="300" t="s">
        <v>439</v>
      </c>
      <c r="E168" s="301" t="s">
        <v>440</v>
      </c>
      <c r="F168" s="302" t="s">
        <v>303</v>
      </c>
      <c r="G168" s="519">
        <v>19</v>
      </c>
      <c r="H168" s="233"/>
      <c r="I168" s="304">
        <v>0</v>
      </c>
      <c r="J168" s="304">
        <v>0</v>
      </c>
      <c r="K168" s="304">
        <v>0</v>
      </c>
      <c r="L168" s="304">
        <v>0</v>
      </c>
      <c r="M168" s="304">
        <f t="shared" si="70"/>
        <v>0</v>
      </c>
      <c r="N168" s="304">
        <f t="shared" si="71"/>
        <v>0</v>
      </c>
      <c r="O168" s="496">
        <f t="shared" si="72"/>
        <v>0</v>
      </c>
      <c r="P168" s="496">
        <f t="shared" si="73"/>
        <v>0</v>
      </c>
      <c r="Q168" s="497">
        <v>0</v>
      </c>
      <c r="R168" s="497">
        <v>0</v>
      </c>
      <c r="S168" s="266">
        <f t="shared" si="74"/>
        <v>0</v>
      </c>
      <c r="T168" s="265">
        <v>0</v>
      </c>
      <c r="U168" s="305">
        <f t="shared" si="75"/>
        <v>0</v>
      </c>
      <c r="V168" s="306">
        <f t="shared" si="76"/>
        <v>0</v>
      </c>
      <c r="W168" s="498">
        <v>0</v>
      </c>
      <c r="X168" s="499">
        <f t="shared" si="77"/>
        <v>0</v>
      </c>
      <c r="Y168" s="500">
        <f t="shared" si="78"/>
        <v>0</v>
      </c>
      <c r="Z168" s="501">
        <v>0</v>
      </c>
      <c r="AA168" s="502">
        <f t="shared" si="79"/>
        <v>0</v>
      </c>
      <c r="AB168" s="503">
        <f t="shared" si="80"/>
        <v>0</v>
      </c>
      <c r="AC168" s="504">
        <f t="shared" si="81"/>
        <v>0</v>
      </c>
      <c r="AD168" s="277">
        <f t="shared" si="82"/>
        <v>1</v>
      </c>
      <c r="AE168" s="505">
        <f t="shared" si="83"/>
        <v>1</v>
      </c>
      <c r="AF168" s="279">
        <v>1</v>
      </c>
      <c r="AG168" s="280">
        <v>0</v>
      </c>
      <c r="AH168" s="1">
        <f t="shared" si="84"/>
        <v>0</v>
      </c>
      <c r="AI168" s="1">
        <v>1</v>
      </c>
      <c r="AJ168" s="2">
        <v>1.177</v>
      </c>
      <c r="AK168" s="281">
        <f t="shared" si="85"/>
        <v>0.84960000000000002</v>
      </c>
      <c r="AL168" s="3">
        <f t="shared" si="86"/>
        <v>0.84960000000000002</v>
      </c>
      <c r="AM168" s="307">
        <v>1.1818</v>
      </c>
      <c r="AN168" s="283">
        <v>1.177</v>
      </c>
      <c r="AO168" s="283" t="s">
        <v>1653</v>
      </c>
      <c r="AP168" s="284">
        <v>0.84960000000000002</v>
      </c>
      <c r="AQ168" s="28">
        <v>1.1818</v>
      </c>
      <c r="AR168" s="267">
        <f t="shared" si="87"/>
        <v>0</v>
      </c>
      <c r="AS168" s="267">
        <f t="shared" si="88"/>
        <v>0</v>
      </c>
      <c r="AT168" s="4">
        <v>1.177</v>
      </c>
      <c r="AU168" s="4">
        <f t="shared" si="89"/>
        <v>0</v>
      </c>
      <c r="AV168" s="5">
        <v>0.84960000000000002</v>
      </c>
      <c r="AW168" s="404">
        <f t="shared" si="90"/>
        <v>0</v>
      </c>
      <c r="AX168" s="405">
        <v>0</v>
      </c>
      <c r="AY168" s="1">
        <f t="shared" si="91"/>
        <v>1</v>
      </c>
      <c r="AZ168" s="28">
        <f t="shared" si="92"/>
        <v>0.84960000000000002</v>
      </c>
      <c r="BA168" s="5">
        <f t="shared" si="92"/>
        <v>1.1818</v>
      </c>
      <c r="BB168" s="277">
        <f t="shared" si="93"/>
        <v>1</v>
      </c>
      <c r="BC168" s="492">
        <f t="shared" si="94"/>
        <v>0.02</v>
      </c>
      <c r="BD168" s="524">
        <f t="shared" si="95"/>
        <v>0</v>
      </c>
      <c r="BE168" s="286">
        <f t="shared" si="96"/>
        <v>0</v>
      </c>
      <c r="BF168" s="286">
        <v>0</v>
      </c>
      <c r="BG168" s="308">
        <f t="shared" si="68"/>
        <v>2</v>
      </c>
      <c r="BH168" s="287">
        <f t="shared" si="97"/>
        <v>0</v>
      </c>
      <c r="BI168" s="287">
        <f t="shared" si="69"/>
        <v>0</v>
      </c>
      <c r="BJ168" s="453"/>
    </row>
    <row r="169" spans="1:62" x14ac:dyDescent="0.2">
      <c r="A169" s="297" t="s">
        <v>441</v>
      </c>
      <c r="B169" s="298" t="s">
        <v>1588</v>
      </c>
      <c r="C169" s="299" t="s">
        <v>441</v>
      </c>
      <c r="D169" s="300" t="s">
        <v>1588</v>
      </c>
      <c r="E169" s="301" t="s">
        <v>443</v>
      </c>
      <c r="F169" s="302" t="s">
        <v>303</v>
      </c>
      <c r="G169" s="519">
        <v>19</v>
      </c>
      <c r="H169" s="233"/>
      <c r="I169" s="304">
        <v>0</v>
      </c>
      <c r="J169" s="304">
        <v>0</v>
      </c>
      <c r="K169" s="304">
        <v>0</v>
      </c>
      <c r="L169" s="304">
        <v>0</v>
      </c>
      <c r="M169" s="304">
        <f t="shared" si="70"/>
        <v>0</v>
      </c>
      <c r="N169" s="304">
        <f t="shared" si="71"/>
        <v>0</v>
      </c>
      <c r="O169" s="496">
        <f t="shared" si="72"/>
        <v>0</v>
      </c>
      <c r="P169" s="496">
        <f t="shared" si="73"/>
        <v>0</v>
      </c>
      <c r="Q169" s="497">
        <v>0</v>
      </c>
      <c r="R169" s="497">
        <v>0</v>
      </c>
      <c r="S169" s="266">
        <f t="shared" si="74"/>
        <v>0</v>
      </c>
      <c r="T169" s="265">
        <v>0</v>
      </c>
      <c r="U169" s="305">
        <f t="shared" si="75"/>
        <v>0</v>
      </c>
      <c r="V169" s="306">
        <f t="shared" si="76"/>
        <v>0</v>
      </c>
      <c r="W169" s="498">
        <v>0</v>
      </c>
      <c r="X169" s="499">
        <f t="shared" si="77"/>
        <v>0</v>
      </c>
      <c r="Y169" s="500">
        <f t="shared" si="78"/>
        <v>0</v>
      </c>
      <c r="Z169" s="501">
        <v>0</v>
      </c>
      <c r="AA169" s="502">
        <f t="shared" si="79"/>
        <v>0</v>
      </c>
      <c r="AB169" s="503">
        <f t="shared" si="80"/>
        <v>0</v>
      </c>
      <c r="AC169" s="504">
        <f t="shared" si="81"/>
        <v>0</v>
      </c>
      <c r="AD169" s="277">
        <f t="shared" si="82"/>
        <v>1</v>
      </c>
      <c r="AE169" s="505">
        <f t="shared" si="83"/>
        <v>1</v>
      </c>
      <c r="AF169" s="279">
        <v>1</v>
      </c>
      <c r="AG169" s="280">
        <v>0</v>
      </c>
      <c r="AH169" s="1">
        <f t="shared" si="84"/>
        <v>0</v>
      </c>
      <c r="AI169" s="1">
        <v>1</v>
      </c>
      <c r="AJ169" s="2">
        <v>1.177</v>
      </c>
      <c r="AK169" s="281">
        <f t="shared" si="85"/>
        <v>0.84960000000000002</v>
      </c>
      <c r="AL169" s="3">
        <f t="shared" si="86"/>
        <v>0.84960000000000002</v>
      </c>
      <c r="AM169" s="307">
        <v>1.1818</v>
      </c>
      <c r="AN169" s="283">
        <v>1.177</v>
      </c>
      <c r="AO169" s="283" t="s">
        <v>1653</v>
      </c>
      <c r="AP169" s="284">
        <v>0.84960000000000002</v>
      </c>
      <c r="AQ169" s="28">
        <v>1.1818</v>
      </c>
      <c r="AR169" s="267">
        <f t="shared" si="87"/>
        <v>0</v>
      </c>
      <c r="AS169" s="267">
        <f t="shared" si="88"/>
        <v>0</v>
      </c>
      <c r="AT169" s="4">
        <v>1.177</v>
      </c>
      <c r="AU169" s="4">
        <f t="shared" si="89"/>
        <v>0</v>
      </c>
      <c r="AV169" s="5">
        <v>0.84960000000000002</v>
      </c>
      <c r="AW169" s="404">
        <f t="shared" si="90"/>
        <v>0</v>
      </c>
      <c r="AX169" s="405">
        <v>0</v>
      </c>
      <c r="AY169" s="1">
        <f t="shared" si="91"/>
        <v>1</v>
      </c>
      <c r="AZ169" s="28">
        <f t="shared" si="92"/>
        <v>0.84960000000000002</v>
      </c>
      <c r="BA169" s="5">
        <f t="shared" si="92"/>
        <v>1.1818</v>
      </c>
      <c r="BB169" s="277">
        <f t="shared" si="93"/>
        <v>1</v>
      </c>
      <c r="BC169" s="492">
        <f t="shared" si="94"/>
        <v>0.02</v>
      </c>
      <c r="BD169" s="524">
        <f t="shared" si="95"/>
        <v>0</v>
      </c>
      <c r="BE169" s="286">
        <f t="shared" si="96"/>
        <v>0</v>
      </c>
      <c r="BF169" s="286">
        <v>0</v>
      </c>
      <c r="BG169" s="308">
        <f t="shared" si="68"/>
        <v>2</v>
      </c>
      <c r="BH169" s="287">
        <f t="shared" si="97"/>
        <v>0</v>
      </c>
      <c r="BI169" s="287">
        <f t="shared" si="69"/>
        <v>0</v>
      </c>
      <c r="BJ169" s="453"/>
    </row>
    <row r="170" spans="1:62" x14ac:dyDescent="0.2">
      <c r="A170" s="32" t="s">
        <v>414</v>
      </c>
      <c r="B170" s="309" t="s">
        <v>415</v>
      </c>
      <c r="C170" s="310" t="s">
        <v>1387</v>
      </c>
      <c r="D170" s="311" t="s">
        <v>1388</v>
      </c>
      <c r="E170" s="312" t="s">
        <v>1389</v>
      </c>
      <c r="F170" s="313" t="s">
        <v>303</v>
      </c>
      <c r="G170" s="520">
        <v>19</v>
      </c>
      <c r="H170" s="315"/>
      <c r="I170" s="316">
        <v>0</v>
      </c>
      <c r="J170" s="316">
        <v>0</v>
      </c>
      <c r="K170" s="316">
        <v>0</v>
      </c>
      <c r="L170" s="316">
        <v>0</v>
      </c>
      <c r="M170" s="316">
        <f t="shared" si="70"/>
        <v>0</v>
      </c>
      <c r="N170" s="316">
        <f t="shared" si="71"/>
        <v>0</v>
      </c>
      <c r="O170" s="508">
        <f t="shared" si="72"/>
        <v>0</v>
      </c>
      <c r="P170" s="508">
        <f t="shared" si="73"/>
        <v>0</v>
      </c>
      <c r="Q170" s="509">
        <v>0</v>
      </c>
      <c r="R170" s="509">
        <v>0</v>
      </c>
      <c r="S170" s="318">
        <f t="shared" si="74"/>
        <v>0</v>
      </c>
      <c r="T170" s="317">
        <v>0</v>
      </c>
      <c r="U170" s="319">
        <f t="shared" si="75"/>
        <v>0</v>
      </c>
      <c r="V170" s="320">
        <f t="shared" si="76"/>
        <v>0</v>
      </c>
      <c r="W170" s="498">
        <v>0</v>
      </c>
      <c r="X170" s="499">
        <f t="shared" si="77"/>
        <v>0</v>
      </c>
      <c r="Y170" s="500">
        <f t="shared" si="78"/>
        <v>0</v>
      </c>
      <c r="Z170" s="501">
        <v>0</v>
      </c>
      <c r="AA170" s="502">
        <f t="shared" si="79"/>
        <v>0</v>
      </c>
      <c r="AB170" s="503">
        <f t="shared" si="80"/>
        <v>0</v>
      </c>
      <c r="AC170" s="510">
        <f t="shared" si="81"/>
        <v>0</v>
      </c>
      <c r="AD170" s="321">
        <f t="shared" si="82"/>
        <v>0</v>
      </c>
      <c r="AE170" s="278">
        <f t="shared" si="83"/>
        <v>0</v>
      </c>
      <c r="AF170" s="322">
        <v>0</v>
      </c>
      <c r="AG170" s="323">
        <v>1</v>
      </c>
      <c r="AH170" s="6">
        <f t="shared" si="84"/>
        <v>1.4986999999999999</v>
      </c>
      <c r="AI170" s="6">
        <v>0</v>
      </c>
      <c r="AJ170" s="2">
        <v>0</v>
      </c>
      <c r="AK170" s="281">
        <f t="shared" si="85"/>
        <v>1.8575999999999999</v>
      </c>
      <c r="AL170" s="3">
        <f t="shared" si="86"/>
        <v>0</v>
      </c>
      <c r="AM170" s="307">
        <v>0</v>
      </c>
      <c r="AN170" s="283">
        <v>0</v>
      </c>
      <c r="AO170" s="283" t="s">
        <v>1316</v>
      </c>
      <c r="AP170" s="284">
        <v>0</v>
      </c>
      <c r="AQ170" s="28">
        <v>0</v>
      </c>
      <c r="AR170" s="267">
        <f t="shared" si="87"/>
        <v>0</v>
      </c>
      <c r="AS170" s="267">
        <f t="shared" si="88"/>
        <v>0</v>
      </c>
      <c r="AT170" s="4">
        <v>0</v>
      </c>
      <c r="AU170" s="4">
        <f t="shared" si="89"/>
        <v>0</v>
      </c>
      <c r="AV170" s="5">
        <v>0</v>
      </c>
      <c r="AW170" s="404">
        <f t="shared" si="90"/>
        <v>0</v>
      </c>
      <c r="AX170" s="405">
        <v>0</v>
      </c>
      <c r="AY170" s="6">
        <f t="shared" si="91"/>
        <v>0</v>
      </c>
      <c r="AZ170" s="28">
        <f t="shared" si="92"/>
        <v>0</v>
      </c>
      <c r="BA170" s="5">
        <f t="shared" si="92"/>
        <v>0</v>
      </c>
      <c r="BB170" s="321">
        <f t="shared" si="93"/>
        <v>0</v>
      </c>
      <c r="BC170" s="511">
        <f t="shared" si="94"/>
        <v>0</v>
      </c>
      <c r="BD170" s="511">
        <f t="shared" si="95"/>
        <v>2.64E-2</v>
      </c>
      <c r="BE170" s="286">
        <f t="shared" si="96"/>
        <v>0</v>
      </c>
      <c r="BF170" s="286">
        <v>0</v>
      </c>
      <c r="BG170" s="308">
        <f t="shared" si="68"/>
        <v>0</v>
      </c>
      <c r="BH170" s="512">
        <f t="shared" si="97"/>
        <v>1</v>
      </c>
      <c r="BI170" s="512">
        <f t="shared" si="69"/>
        <v>0</v>
      </c>
      <c r="BJ170" s="453"/>
    </row>
    <row r="171" spans="1:62" x14ac:dyDescent="0.2">
      <c r="A171" s="32" t="s">
        <v>417</v>
      </c>
      <c r="B171" s="309" t="s">
        <v>418</v>
      </c>
      <c r="C171" s="310" t="s">
        <v>1387</v>
      </c>
      <c r="D171" s="311" t="s">
        <v>1388</v>
      </c>
      <c r="E171" s="312" t="s">
        <v>1390</v>
      </c>
      <c r="F171" s="313" t="s">
        <v>303</v>
      </c>
      <c r="G171" s="520">
        <v>19</v>
      </c>
      <c r="H171" s="315"/>
      <c r="I171" s="316">
        <v>0</v>
      </c>
      <c r="J171" s="316">
        <v>0</v>
      </c>
      <c r="K171" s="316">
        <v>0</v>
      </c>
      <c r="L171" s="316">
        <v>0</v>
      </c>
      <c r="M171" s="316">
        <f t="shared" si="70"/>
        <v>0</v>
      </c>
      <c r="N171" s="316">
        <f t="shared" si="71"/>
        <v>0</v>
      </c>
      <c r="O171" s="508">
        <f t="shared" si="72"/>
        <v>0</v>
      </c>
      <c r="P171" s="508">
        <f t="shared" si="73"/>
        <v>0</v>
      </c>
      <c r="Q171" s="509">
        <v>0</v>
      </c>
      <c r="R171" s="509">
        <v>0</v>
      </c>
      <c r="S171" s="318">
        <f t="shared" si="74"/>
        <v>0</v>
      </c>
      <c r="T171" s="317">
        <v>0</v>
      </c>
      <c r="U171" s="319">
        <f t="shared" si="75"/>
        <v>0</v>
      </c>
      <c r="V171" s="320">
        <f t="shared" si="76"/>
        <v>0</v>
      </c>
      <c r="W171" s="498">
        <v>0</v>
      </c>
      <c r="X171" s="499">
        <f t="shared" si="77"/>
        <v>0</v>
      </c>
      <c r="Y171" s="500">
        <f t="shared" si="78"/>
        <v>0</v>
      </c>
      <c r="Z171" s="501">
        <v>0</v>
      </c>
      <c r="AA171" s="502">
        <f t="shared" si="79"/>
        <v>0</v>
      </c>
      <c r="AB171" s="503">
        <f t="shared" si="80"/>
        <v>0</v>
      </c>
      <c r="AC171" s="510">
        <f t="shared" si="81"/>
        <v>0</v>
      </c>
      <c r="AD171" s="321">
        <f t="shared" si="82"/>
        <v>0</v>
      </c>
      <c r="AE171" s="278">
        <f t="shared" si="83"/>
        <v>0</v>
      </c>
      <c r="AF171" s="322">
        <v>0</v>
      </c>
      <c r="AG171" s="323">
        <v>1</v>
      </c>
      <c r="AH171" s="6">
        <f t="shared" si="84"/>
        <v>1.4986999999999999</v>
      </c>
      <c r="AI171" s="6">
        <v>0</v>
      </c>
      <c r="AJ171" s="2">
        <v>0</v>
      </c>
      <c r="AK171" s="281">
        <f t="shared" si="85"/>
        <v>1.7551000000000001</v>
      </c>
      <c r="AL171" s="3">
        <f t="shared" si="86"/>
        <v>0</v>
      </c>
      <c r="AM171" s="307">
        <v>0</v>
      </c>
      <c r="AN171" s="283">
        <v>0</v>
      </c>
      <c r="AO171" s="283" t="s">
        <v>1316</v>
      </c>
      <c r="AP171" s="284">
        <v>0</v>
      </c>
      <c r="AQ171" s="28">
        <v>0</v>
      </c>
      <c r="AR171" s="267">
        <f t="shared" si="87"/>
        <v>0</v>
      </c>
      <c r="AS171" s="267">
        <f t="shared" si="88"/>
        <v>0</v>
      </c>
      <c r="AT171" s="4">
        <v>0</v>
      </c>
      <c r="AU171" s="4">
        <f t="shared" si="89"/>
        <v>0</v>
      </c>
      <c r="AV171" s="5">
        <v>0</v>
      </c>
      <c r="AW171" s="404">
        <f t="shared" si="90"/>
        <v>0</v>
      </c>
      <c r="AX171" s="405">
        <v>0</v>
      </c>
      <c r="AY171" s="6">
        <f t="shared" si="91"/>
        <v>0</v>
      </c>
      <c r="AZ171" s="28">
        <f t="shared" si="92"/>
        <v>0</v>
      </c>
      <c r="BA171" s="5">
        <f t="shared" si="92"/>
        <v>0</v>
      </c>
      <c r="BB171" s="321">
        <f t="shared" si="93"/>
        <v>0</v>
      </c>
      <c r="BC171" s="511">
        <f t="shared" si="94"/>
        <v>0</v>
      </c>
      <c r="BD171" s="511">
        <f t="shared" si="95"/>
        <v>2.64E-2</v>
      </c>
      <c r="BE171" s="286">
        <f t="shared" si="96"/>
        <v>0</v>
      </c>
      <c r="BF171" s="286">
        <v>0</v>
      </c>
      <c r="BG171" s="308">
        <f t="shared" si="68"/>
        <v>0</v>
      </c>
      <c r="BH171" s="512">
        <f t="shared" si="97"/>
        <v>1</v>
      </c>
      <c r="BI171" s="512">
        <f t="shared" si="69"/>
        <v>0</v>
      </c>
      <c r="BJ171" s="453"/>
    </row>
    <row r="172" spans="1:62" x14ac:dyDescent="0.2">
      <c r="A172" s="32" t="s">
        <v>300</v>
      </c>
      <c r="B172" s="309" t="s">
        <v>301</v>
      </c>
      <c r="C172" s="310" t="s">
        <v>1387</v>
      </c>
      <c r="D172" s="311" t="s">
        <v>1388</v>
      </c>
      <c r="E172" s="312" t="s">
        <v>1391</v>
      </c>
      <c r="F172" s="313" t="s">
        <v>303</v>
      </c>
      <c r="G172" s="543">
        <v>19</v>
      </c>
      <c r="H172" s="315"/>
      <c r="I172" s="316">
        <v>0</v>
      </c>
      <c r="J172" s="316">
        <v>0</v>
      </c>
      <c r="K172" s="316">
        <v>0</v>
      </c>
      <c r="L172" s="316">
        <v>0</v>
      </c>
      <c r="M172" s="316">
        <f t="shared" si="70"/>
        <v>0</v>
      </c>
      <c r="N172" s="316">
        <f t="shared" si="71"/>
        <v>0</v>
      </c>
      <c r="O172" s="508">
        <f t="shared" si="72"/>
        <v>0</v>
      </c>
      <c r="P172" s="508">
        <f t="shared" si="73"/>
        <v>0</v>
      </c>
      <c r="Q172" s="509">
        <v>0</v>
      </c>
      <c r="R172" s="509">
        <v>0</v>
      </c>
      <c r="S172" s="318">
        <f t="shared" si="74"/>
        <v>0</v>
      </c>
      <c r="T172" s="317">
        <v>0</v>
      </c>
      <c r="U172" s="319">
        <f t="shared" si="75"/>
        <v>0</v>
      </c>
      <c r="V172" s="320">
        <f t="shared" si="76"/>
        <v>0</v>
      </c>
      <c r="W172" s="498">
        <v>0</v>
      </c>
      <c r="X172" s="499">
        <f t="shared" si="77"/>
        <v>0</v>
      </c>
      <c r="Y172" s="500">
        <f t="shared" si="78"/>
        <v>0</v>
      </c>
      <c r="Z172" s="501">
        <v>0</v>
      </c>
      <c r="AA172" s="502">
        <f t="shared" si="79"/>
        <v>0</v>
      </c>
      <c r="AB172" s="503">
        <f t="shared" si="80"/>
        <v>0</v>
      </c>
      <c r="AC172" s="510">
        <f t="shared" si="81"/>
        <v>0</v>
      </c>
      <c r="AD172" s="321">
        <f t="shared" si="82"/>
        <v>0</v>
      </c>
      <c r="AE172" s="278">
        <f t="shared" si="83"/>
        <v>0</v>
      </c>
      <c r="AF172" s="322">
        <v>0</v>
      </c>
      <c r="AG172" s="323">
        <v>1</v>
      </c>
      <c r="AH172" s="6">
        <f t="shared" si="84"/>
        <v>1.4986999999999999</v>
      </c>
      <c r="AI172" s="6">
        <v>0</v>
      </c>
      <c r="AJ172" s="2">
        <v>0</v>
      </c>
      <c r="AK172" s="281">
        <f t="shared" si="85"/>
        <v>1.6257999999999999</v>
      </c>
      <c r="AL172" s="3">
        <f t="shared" si="86"/>
        <v>0</v>
      </c>
      <c r="AM172" s="307">
        <v>0</v>
      </c>
      <c r="AN172" s="283">
        <v>0</v>
      </c>
      <c r="AO172" s="283" t="s">
        <v>1316</v>
      </c>
      <c r="AP172" s="284">
        <v>0</v>
      </c>
      <c r="AQ172" s="28">
        <v>0</v>
      </c>
      <c r="AR172" s="267">
        <f t="shared" si="87"/>
        <v>0</v>
      </c>
      <c r="AS172" s="267">
        <f t="shared" si="88"/>
        <v>0</v>
      </c>
      <c r="AT172" s="4">
        <v>0</v>
      </c>
      <c r="AU172" s="4">
        <f t="shared" si="89"/>
        <v>0</v>
      </c>
      <c r="AV172" s="5">
        <v>0</v>
      </c>
      <c r="AW172" s="404">
        <f t="shared" si="90"/>
        <v>0</v>
      </c>
      <c r="AX172" s="405">
        <v>0</v>
      </c>
      <c r="AY172" s="6">
        <f t="shared" si="91"/>
        <v>0</v>
      </c>
      <c r="AZ172" s="28">
        <f t="shared" si="92"/>
        <v>0</v>
      </c>
      <c r="BA172" s="5">
        <f t="shared" si="92"/>
        <v>0</v>
      </c>
      <c r="BB172" s="321">
        <f t="shared" si="93"/>
        <v>0</v>
      </c>
      <c r="BC172" s="511">
        <f t="shared" si="94"/>
        <v>0</v>
      </c>
      <c r="BD172" s="511">
        <f t="shared" si="95"/>
        <v>2.64E-2</v>
      </c>
      <c r="BE172" s="286">
        <f t="shared" si="96"/>
        <v>0</v>
      </c>
      <c r="BF172" s="286">
        <v>0</v>
      </c>
      <c r="BG172" s="308">
        <f t="shared" si="68"/>
        <v>0</v>
      </c>
      <c r="BH172" s="512">
        <f t="shared" si="97"/>
        <v>1</v>
      </c>
      <c r="BI172" s="512">
        <f t="shared" si="69"/>
        <v>0</v>
      </c>
      <c r="BJ172" s="453"/>
    </row>
    <row r="173" spans="1:62" x14ac:dyDescent="0.2">
      <c r="A173" s="32" t="s">
        <v>393</v>
      </c>
      <c r="B173" s="309" t="s">
        <v>394</v>
      </c>
      <c r="C173" s="310" t="s">
        <v>1387</v>
      </c>
      <c r="D173" s="311" t="s">
        <v>1388</v>
      </c>
      <c r="E173" s="312" t="s">
        <v>1392</v>
      </c>
      <c r="F173" s="313" t="s">
        <v>303</v>
      </c>
      <c r="G173" s="543">
        <v>19</v>
      </c>
      <c r="H173" s="315"/>
      <c r="I173" s="316">
        <v>0</v>
      </c>
      <c r="J173" s="316">
        <v>0</v>
      </c>
      <c r="K173" s="316">
        <v>0</v>
      </c>
      <c r="L173" s="316">
        <v>0</v>
      </c>
      <c r="M173" s="316">
        <f t="shared" si="70"/>
        <v>0</v>
      </c>
      <c r="N173" s="316">
        <f t="shared" si="71"/>
        <v>0</v>
      </c>
      <c r="O173" s="508">
        <f t="shared" si="72"/>
        <v>0</v>
      </c>
      <c r="P173" s="508">
        <f t="shared" si="73"/>
        <v>0</v>
      </c>
      <c r="Q173" s="509">
        <v>0</v>
      </c>
      <c r="R173" s="509">
        <v>0</v>
      </c>
      <c r="S173" s="318">
        <f t="shared" si="74"/>
        <v>0</v>
      </c>
      <c r="T173" s="317">
        <v>0</v>
      </c>
      <c r="U173" s="319">
        <f t="shared" si="75"/>
        <v>0</v>
      </c>
      <c r="V173" s="320">
        <f t="shared" si="76"/>
        <v>0</v>
      </c>
      <c r="W173" s="498">
        <v>0</v>
      </c>
      <c r="X173" s="499">
        <f t="shared" si="77"/>
        <v>0</v>
      </c>
      <c r="Y173" s="500">
        <f t="shared" si="78"/>
        <v>0</v>
      </c>
      <c r="Z173" s="501">
        <v>0</v>
      </c>
      <c r="AA173" s="502">
        <f t="shared" si="79"/>
        <v>0</v>
      </c>
      <c r="AB173" s="503">
        <f t="shared" si="80"/>
        <v>0</v>
      </c>
      <c r="AC173" s="510">
        <f t="shared" si="81"/>
        <v>0</v>
      </c>
      <c r="AD173" s="321">
        <f t="shared" si="82"/>
        <v>0</v>
      </c>
      <c r="AE173" s="278">
        <f t="shared" si="83"/>
        <v>0</v>
      </c>
      <c r="AF173" s="322">
        <v>0</v>
      </c>
      <c r="AG173" s="323">
        <v>1</v>
      </c>
      <c r="AH173" s="6">
        <f t="shared" si="84"/>
        <v>1.4986999999999999</v>
      </c>
      <c r="AI173" s="6">
        <v>0</v>
      </c>
      <c r="AJ173" s="2">
        <v>0</v>
      </c>
      <c r="AK173" s="281">
        <f t="shared" si="85"/>
        <v>1.6400999999999999</v>
      </c>
      <c r="AL173" s="3">
        <f t="shared" si="86"/>
        <v>0</v>
      </c>
      <c r="AM173" s="307">
        <v>0</v>
      </c>
      <c r="AN173" s="283">
        <v>0</v>
      </c>
      <c r="AO173" s="283" t="s">
        <v>1316</v>
      </c>
      <c r="AP173" s="284">
        <v>0</v>
      </c>
      <c r="AQ173" s="28">
        <v>0</v>
      </c>
      <c r="AR173" s="267">
        <f t="shared" si="87"/>
        <v>0</v>
      </c>
      <c r="AS173" s="267">
        <f t="shared" si="88"/>
        <v>0</v>
      </c>
      <c r="AT173" s="4">
        <v>0</v>
      </c>
      <c r="AU173" s="4">
        <f t="shared" si="89"/>
        <v>0</v>
      </c>
      <c r="AV173" s="5">
        <v>0</v>
      </c>
      <c r="AW173" s="404">
        <f t="shared" si="90"/>
        <v>0</v>
      </c>
      <c r="AX173" s="405">
        <v>0</v>
      </c>
      <c r="AY173" s="6">
        <f t="shared" si="91"/>
        <v>0</v>
      </c>
      <c r="AZ173" s="28">
        <f t="shared" si="92"/>
        <v>0</v>
      </c>
      <c r="BA173" s="5">
        <f t="shared" si="92"/>
        <v>0</v>
      </c>
      <c r="BB173" s="321">
        <f t="shared" si="93"/>
        <v>0</v>
      </c>
      <c r="BC173" s="511">
        <f t="shared" si="94"/>
        <v>0</v>
      </c>
      <c r="BD173" s="511">
        <f t="shared" si="95"/>
        <v>2.64E-2</v>
      </c>
      <c r="BE173" s="286">
        <f t="shared" si="96"/>
        <v>0</v>
      </c>
      <c r="BF173" s="286">
        <v>0</v>
      </c>
      <c r="BG173" s="308">
        <f t="shared" si="68"/>
        <v>0</v>
      </c>
      <c r="BH173" s="512">
        <f t="shared" si="97"/>
        <v>1</v>
      </c>
      <c r="BI173" s="512">
        <f t="shared" si="69"/>
        <v>0</v>
      </c>
      <c r="BJ173" s="453"/>
    </row>
    <row r="174" spans="1:62" x14ac:dyDescent="0.2">
      <c r="A174" s="32" t="s">
        <v>396</v>
      </c>
      <c r="B174" s="309" t="s">
        <v>397</v>
      </c>
      <c r="C174" s="310" t="s">
        <v>1387</v>
      </c>
      <c r="D174" s="311" t="s">
        <v>1388</v>
      </c>
      <c r="E174" s="312" t="s">
        <v>1393</v>
      </c>
      <c r="F174" s="313" t="s">
        <v>303</v>
      </c>
      <c r="G174" s="543">
        <v>19</v>
      </c>
      <c r="H174" s="315"/>
      <c r="I174" s="316">
        <v>0</v>
      </c>
      <c r="J174" s="316">
        <v>0</v>
      </c>
      <c r="K174" s="316">
        <v>0</v>
      </c>
      <c r="L174" s="316">
        <v>0</v>
      </c>
      <c r="M174" s="316">
        <f t="shared" si="70"/>
        <v>0</v>
      </c>
      <c r="N174" s="316">
        <f t="shared" si="71"/>
        <v>0</v>
      </c>
      <c r="O174" s="508">
        <f t="shared" si="72"/>
        <v>0</v>
      </c>
      <c r="P174" s="508">
        <f t="shared" si="73"/>
        <v>0</v>
      </c>
      <c r="Q174" s="509">
        <v>0</v>
      </c>
      <c r="R174" s="509">
        <v>0</v>
      </c>
      <c r="S174" s="318">
        <f t="shared" si="74"/>
        <v>0</v>
      </c>
      <c r="T174" s="317">
        <v>0</v>
      </c>
      <c r="U174" s="319">
        <f t="shared" si="75"/>
        <v>0</v>
      </c>
      <c r="V174" s="320">
        <f t="shared" si="76"/>
        <v>0</v>
      </c>
      <c r="W174" s="498">
        <v>0</v>
      </c>
      <c r="X174" s="499">
        <f t="shared" si="77"/>
        <v>0</v>
      </c>
      <c r="Y174" s="500">
        <f t="shared" si="78"/>
        <v>0</v>
      </c>
      <c r="Z174" s="501">
        <v>0</v>
      </c>
      <c r="AA174" s="502">
        <f t="shared" si="79"/>
        <v>0</v>
      </c>
      <c r="AB174" s="503">
        <f t="shared" si="80"/>
        <v>0</v>
      </c>
      <c r="AC174" s="510">
        <f t="shared" si="81"/>
        <v>0</v>
      </c>
      <c r="AD174" s="321">
        <f t="shared" si="82"/>
        <v>0</v>
      </c>
      <c r="AE174" s="278">
        <f t="shared" si="83"/>
        <v>0</v>
      </c>
      <c r="AF174" s="322">
        <v>0</v>
      </c>
      <c r="AG174" s="323">
        <v>1</v>
      </c>
      <c r="AH174" s="6">
        <f t="shared" si="84"/>
        <v>1.4986999999999999</v>
      </c>
      <c r="AI174" s="6">
        <v>0</v>
      </c>
      <c r="AJ174" s="2">
        <v>0</v>
      </c>
      <c r="AK174" s="281">
        <f t="shared" si="85"/>
        <v>1.4460999999999999</v>
      </c>
      <c r="AL174" s="3">
        <f t="shared" si="86"/>
        <v>0</v>
      </c>
      <c r="AM174" s="307">
        <v>0</v>
      </c>
      <c r="AN174" s="283">
        <v>0</v>
      </c>
      <c r="AO174" s="283" t="s">
        <v>1316</v>
      </c>
      <c r="AP174" s="284">
        <v>0</v>
      </c>
      <c r="AQ174" s="28">
        <v>0</v>
      </c>
      <c r="AR174" s="267">
        <f t="shared" si="87"/>
        <v>0</v>
      </c>
      <c r="AS174" s="267">
        <f t="shared" si="88"/>
        <v>0</v>
      </c>
      <c r="AT174" s="4">
        <v>0</v>
      </c>
      <c r="AU174" s="4">
        <f t="shared" si="89"/>
        <v>0</v>
      </c>
      <c r="AV174" s="5">
        <v>0</v>
      </c>
      <c r="AW174" s="404">
        <f t="shared" si="90"/>
        <v>0</v>
      </c>
      <c r="AX174" s="405">
        <v>0</v>
      </c>
      <c r="AY174" s="6">
        <f t="shared" si="91"/>
        <v>0</v>
      </c>
      <c r="AZ174" s="28">
        <f t="shared" si="92"/>
        <v>0</v>
      </c>
      <c r="BA174" s="5">
        <f t="shared" si="92"/>
        <v>0</v>
      </c>
      <c r="BB174" s="321">
        <f t="shared" si="93"/>
        <v>0</v>
      </c>
      <c r="BC174" s="511">
        <f t="shared" si="94"/>
        <v>0</v>
      </c>
      <c r="BD174" s="511">
        <f t="shared" si="95"/>
        <v>2.64E-2</v>
      </c>
      <c r="BE174" s="286">
        <f t="shared" si="96"/>
        <v>0</v>
      </c>
      <c r="BF174" s="286">
        <v>0</v>
      </c>
      <c r="BG174" s="308">
        <f t="shared" si="68"/>
        <v>0</v>
      </c>
      <c r="BH174" s="512">
        <f t="shared" si="97"/>
        <v>1</v>
      </c>
      <c r="BI174" s="512">
        <f t="shared" si="69"/>
        <v>0</v>
      </c>
      <c r="BJ174" s="453"/>
    </row>
    <row r="175" spans="1:62" x14ac:dyDescent="0.2">
      <c r="A175" s="32" t="s">
        <v>399</v>
      </c>
      <c r="B175" s="309" t="s">
        <v>400</v>
      </c>
      <c r="C175" s="310" t="s">
        <v>1387</v>
      </c>
      <c r="D175" s="311" t="s">
        <v>1388</v>
      </c>
      <c r="E175" s="312" t="s">
        <v>1394</v>
      </c>
      <c r="F175" s="313" t="s">
        <v>299</v>
      </c>
      <c r="G175" s="543">
        <v>19</v>
      </c>
      <c r="H175" s="315"/>
      <c r="I175" s="316">
        <v>0</v>
      </c>
      <c r="J175" s="316">
        <v>0</v>
      </c>
      <c r="K175" s="316">
        <v>0</v>
      </c>
      <c r="L175" s="316">
        <v>0</v>
      </c>
      <c r="M175" s="316">
        <f t="shared" si="70"/>
        <v>0</v>
      </c>
      <c r="N175" s="316">
        <f t="shared" si="71"/>
        <v>0</v>
      </c>
      <c r="O175" s="508">
        <f t="shared" si="72"/>
        <v>0</v>
      </c>
      <c r="P175" s="508">
        <f t="shared" si="73"/>
        <v>0</v>
      </c>
      <c r="Q175" s="509">
        <v>0</v>
      </c>
      <c r="R175" s="509">
        <v>0</v>
      </c>
      <c r="S175" s="318">
        <f t="shared" si="74"/>
        <v>0</v>
      </c>
      <c r="T175" s="317">
        <v>0</v>
      </c>
      <c r="U175" s="319">
        <f t="shared" si="75"/>
        <v>0</v>
      </c>
      <c r="V175" s="320">
        <f t="shared" si="76"/>
        <v>0</v>
      </c>
      <c r="W175" s="498">
        <v>0</v>
      </c>
      <c r="X175" s="499">
        <f t="shared" si="77"/>
        <v>0</v>
      </c>
      <c r="Y175" s="500">
        <f t="shared" si="78"/>
        <v>0</v>
      </c>
      <c r="Z175" s="501">
        <v>0</v>
      </c>
      <c r="AA175" s="502">
        <f t="shared" si="79"/>
        <v>0</v>
      </c>
      <c r="AB175" s="503">
        <f t="shared" si="80"/>
        <v>0</v>
      </c>
      <c r="AC175" s="510">
        <f t="shared" si="81"/>
        <v>0</v>
      </c>
      <c r="AD175" s="321">
        <f t="shared" si="82"/>
        <v>0</v>
      </c>
      <c r="AE175" s="278">
        <f t="shared" si="83"/>
        <v>0</v>
      </c>
      <c r="AF175" s="322">
        <v>0</v>
      </c>
      <c r="AG175" s="323">
        <v>1</v>
      </c>
      <c r="AH175" s="6">
        <f t="shared" si="84"/>
        <v>1.4986999999999999</v>
      </c>
      <c r="AI175" s="6">
        <v>0</v>
      </c>
      <c r="AJ175" s="2">
        <v>0</v>
      </c>
      <c r="AK175" s="281">
        <f t="shared" si="85"/>
        <v>1.9535</v>
      </c>
      <c r="AL175" s="3">
        <f t="shared" si="86"/>
        <v>0</v>
      </c>
      <c r="AM175" s="307">
        <v>0</v>
      </c>
      <c r="AN175" s="283">
        <v>0</v>
      </c>
      <c r="AO175" s="283" t="s">
        <v>1316</v>
      </c>
      <c r="AP175" s="284">
        <v>0</v>
      </c>
      <c r="AQ175" s="28">
        <v>0</v>
      </c>
      <c r="AR175" s="267">
        <f t="shared" si="87"/>
        <v>0</v>
      </c>
      <c r="AS175" s="267">
        <f t="shared" si="88"/>
        <v>0</v>
      </c>
      <c r="AT175" s="4">
        <v>0</v>
      </c>
      <c r="AU175" s="4">
        <f t="shared" si="89"/>
        <v>0</v>
      </c>
      <c r="AV175" s="5">
        <v>0</v>
      </c>
      <c r="AW175" s="404">
        <f t="shared" si="90"/>
        <v>0</v>
      </c>
      <c r="AX175" s="405">
        <v>0</v>
      </c>
      <c r="AY175" s="6">
        <f t="shared" si="91"/>
        <v>0</v>
      </c>
      <c r="AZ175" s="28">
        <f t="shared" si="92"/>
        <v>0</v>
      </c>
      <c r="BA175" s="5">
        <f t="shared" si="92"/>
        <v>0</v>
      </c>
      <c r="BB175" s="321">
        <f t="shared" si="93"/>
        <v>0</v>
      </c>
      <c r="BC175" s="511">
        <f t="shared" si="94"/>
        <v>0</v>
      </c>
      <c r="BD175" s="511">
        <f t="shared" si="95"/>
        <v>2.64E-2</v>
      </c>
      <c r="BE175" s="286">
        <f t="shared" si="96"/>
        <v>0</v>
      </c>
      <c r="BF175" s="286">
        <v>0</v>
      </c>
      <c r="BG175" s="308">
        <f t="shared" si="68"/>
        <v>0</v>
      </c>
      <c r="BH175" s="512">
        <f t="shared" si="97"/>
        <v>1</v>
      </c>
      <c r="BI175" s="512">
        <f t="shared" si="69"/>
        <v>0</v>
      </c>
      <c r="BJ175" s="453"/>
    </row>
    <row r="176" spans="1:62" x14ac:dyDescent="0.2">
      <c r="A176" s="32" t="s">
        <v>423</v>
      </c>
      <c r="B176" s="309" t="s">
        <v>424</v>
      </c>
      <c r="C176" s="310" t="s">
        <v>1387</v>
      </c>
      <c r="D176" s="311" t="s">
        <v>1388</v>
      </c>
      <c r="E176" s="312" t="s">
        <v>1395</v>
      </c>
      <c r="F176" s="313" t="s">
        <v>303</v>
      </c>
      <c r="G176" s="520">
        <v>19</v>
      </c>
      <c r="H176" s="315"/>
      <c r="I176" s="316">
        <v>0</v>
      </c>
      <c r="J176" s="316">
        <v>0</v>
      </c>
      <c r="K176" s="316">
        <v>0</v>
      </c>
      <c r="L176" s="316">
        <v>0</v>
      </c>
      <c r="M176" s="316">
        <f t="shared" si="70"/>
        <v>0</v>
      </c>
      <c r="N176" s="316">
        <f t="shared" si="71"/>
        <v>0</v>
      </c>
      <c r="O176" s="508">
        <f t="shared" si="72"/>
        <v>0</v>
      </c>
      <c r="P176" s="508">
        <f t="shared" si="73"/>
        <v>0</v>
      </c>
      <c r="Q176" s="509">
        <v>0</v>
      </c>
      <c r="R176" s="509">
        <v>0</v>
      </c>
      <c r="S176" s="318">
        <f t="shared" si="74"/>
        <v>0</v>
      </c>
      <c r="T176" s="317">
        <v>0</v>
      </c>
      <c r="U176" s="319">
        <f t="shared" si="75"/>
        <v>0</v>
      </c>
      <c r="V176" s="320">
        <f t="shared" si="76"/>
        <v>0</v>
      </c>
      <c r="W176" s="498">
        <v>0</v>
      </c>
      <c r="X176" s="499">
        <f t="shared" si="77"/>
        <v>0</v>
      </c>
      <c r="Y176" s="500">
        <f t="shared" si="78"/>
        <v>0</v>
      </c>
      <c r="Z176" s="501">
        <v>0</v>
      </c>
      <c r="AA176" s="502">
        <f t="shared" si="79"/>
        <v>0</v>
      </c>
      <c r="AB176" s="503">
        <f t="shared" si="80"/>
        <v>0</v>
      </c>
      <c r="AC176" s="510">
        <f t="shared" si="81"/>
        <v>0</v>
      </c>
      <c r="AD176" s="321">
        <f t="shared" si="82"/>
        <v>0</v>
      </c>
      <c r="AE176" s="278">
        <f t="shared" si="83"/>
        <v>0</v>
      </c>
      <c r="AF176" s="322">
        <v>0</v>
      </c>
      <c r="AG176" s="323">
        <v>1</v>
      </c>
      <c r="AH176" s="6">
        <f t="shared" si="84"/>
        <v>1.4986999999999999</v>
      </c>
      <c r="AI176" s="6">
        <v>0</v>
      </c>
      <c r="AJ176" s="2">
        <v>0</v>
      </c>
      <c r="AK176" s="281">
        <f t="shared" si="85"/>
        <v>1.6101000000000001</v>
      </c>
      <c r="AL176" s="3">
        <f t="shared" si="86"/>
        <v>0</v>
      </c>
      <c r="AM176" s="307">
        <v>0</v>
      </c>
      <c r="AN176" s="283">
        <v>0</v>
      </c>
      <c r="AO176" s="283" t="s">
        <v>1316</v>
      </c>
      <c r="AP176" s="284">
        <v>0</v>
      </c>
      <c r="AQ176" s="28">
        <v>0</v>
      </c>
      <c r="AR176" s="267">
        <f t="shared" si="87"/>
        <v>0</v>
      </c>
      <c r="AS176" s="267">
        <f t="shared" si="88"/>
        <v>0</v>
      </c>
      <c r="AT176" s="4">
        <v>0</v>
      </c>
      <c r="AU176" s="4">
        <f t="shared" si="89"/>
        <v>0</v>
      </c>
      <c r="AV176" s="5">
        <v>0</v>
      </c>
      <c r="AW176" s="404">
        <f t="shared" si="90"/>
        <v>0</v>
      </c>
      <c r="AX176" s="405">
        <v>0</v>
      </c>
      <c r="AY176" s="6">
        <f t="shared" si="91"/>
        <v>0</v>
      </c>
      <c r="AZ176" s="28">
        <f t="shared" si="92"/>
        <v>0</v>
      </c>
      <c r="BA176" s="5">
        <f t="shared" si="92"/>
        <v>0</v>
      </c>
      <c r="BB176" s="321">
        <f t="shared" si="93"/>
        <v>0</v>
      </c>
      <c r="BC176" s="511">
        <f t="shared" si="94"/>
        <v>0</v>
      </c>
      <c r="BD176" s="511">
        <f t="shared" si="95"/>
        <v>2.64E-2</v>
      </c>
      <c r="BE176" s="286">
        <f t="shared" si="96"/>
        <v>0</v>
      </c>
      <c r="BF176" s="286">
        <v>0</v>
      </c>
      <c r="BG176" s="308">
        <f t="shared" si="68"/>
        <v>0</v>
      </c>
      <c r="BH176" s="512">
        <f t="shared" si="97"/>
        <v>1</v>
      </c>
      <c r="BI176" s="512">
        <f t="shared" si="69"/>
        <v>0</v>
      </c>
      <c r="BJ176" s="453"/>
    </row>
    <row r="177" spans="1:62" x14ac:dyDescent="0.2">
      <c r="A177" s="32" t="s">
        <v>405</v>
      </c>
      <c r="B177" s="309" t="s">
        <v>406</v>
      </c>
      <c r="C177" s="310" t="s">
        <v>1387</v>
      </c>
      <c r="D177" s="311" t="s">
        <v>1388</v>
      </c>
      <c r="E177" s="312" t="s">
        <v>1396</v>
      </c>
      <c r="F177" s="313" t="s">
        <v>303</v>
      </c>
      <c r="G177" s="543">
        <v>19</v>
      </c>
      <c r="H177" s="315"/>
      <c r="I177" s="316">
        <v>0</v>
      </c>
      <c r="J177" s="316">
        <v>0</v>
      </c>
      <c r="K177" s="316">
        <v>0</v>
      </c>
      <c r="L177" s="316">
        <v>0</v>
      </c>
      <c r="M177" s="316">
        <f t="shared" si="70"/>
        <v>0</v>
      </c>
      <c r="N177" s="316">
        <f t="shared" si="71"/>
        <v>0</v>
      </c>
      <c r="O177" s="508">
        <f t="shared" si="72"/>
        <v>0</v>
      </c>
      <c r="P177" s="508">
        <f t="shared" si="73"/>
        <v>0</v>
      </c>
      <c r="Q177" s="509">
        <v>0</v>
      </c>
      <c r="R177" s="509">
        <v>0</v>
      </c>
      <c r="S177" s="318">
        <f t="shared" si="74"/>
        <v>0</v>
      </c>
      <c r="T177" s="317">
        <v>0</v>
      </c>
      <c r="U177" s="319">
        <f t="shared" si="75"/>
        <v>0</v>
      </c>
      <c r="V177" s="320">
        <f t="shared" si="76"/>
        <v>0</v>
      </c>
      <c r="W177" s="498">
        <v>0</v>
      </c>
      <c r="X177" s="499">
        <f t="shared" si="77"/>
        <v>0</v>
      </c>
      <c r="Y177" s="500">
        <f t="shared" si="78"/>
        <v>0</v>
      </c>
      <c r="Z177" s="501">
        <v>0</v>
      </c>
      <c r="AA177" s="502">
        <f t="shared" si="79"/>
        <v>0</v>
      </c>
      <c r="AB177" s="503">
        <f t="shared" si="80"/>
        <v>0</v>
      </c>
      <c r="AC177" s="510">
        <f t="shared" si="81"/>
        <v>0</v>
      </c>
      <c r="AD177" s="321">
        <f t="shared" si="82"/>
        <v>0</v>
      </c>
      <c r="AE177" s="278">
        <f t="shared" si="83"/>
        <v>0</v>
      </c>
      <c r="AF177" s="322">
        <v>0</v>
      </c>
      <c r="AG177" s="323">
        <v>1</v>
      </c>
      <c r="AH177" s="6">
        <f t="shared" si="84"/>
        <v>1.4986999999999999</v>
      </c>
      <c r="AI177" s="6">
        <v>0</v>
      </c>
      <c r="AJ177" s="2">
        <v>0</v>
      </c>
      <c r="AK177" s="281">
        <f t="shared" si="85"/>
        <v>1.9641999999999999</v>
      </c>
      <c r="AL177" s="3">
        <f t="shared" si="86"/>
        <v>0</v>
      </c>
      <c r="AM177" s="307">
        <v>0</v>
      </c>
      <c r="AN177" s="283">
        <v>0</v>
      </c>
      <c r="AO177" s="283" t="s">
        <v>1316</v>
      </c>
      <c r="AP177" s="284">
        <v>0</v>
      </c>
      <c r="AQ177" s="28">
        <v>0</v>
      </c>
      <c r="AR177" s="267">
        <f t="shared" si="87"/>
        <v>0</v>
      </c>
      <c r="AS177" s="267">
        <f t="shared" si="88"/>
        <v>0</v>
      </c>
      <c r="AT177" s="4">
        <v>0</v>
      </c>
      <c r="AU177" s="4">
        <f t="shared" si="89"/>
        <v>0</v>
      </c>
      <c r="AV177" s="5">
        <v>0</v>
      </c>
      <c r="AW177" s="404">
        <f t="shared" si="90"/>
        <v>0</v>
      </c>
      <c r="AX177" s="405">
        <v>0</v>
      </c>
      <c r="AY177" s="6">
        <f t="shared" si="91"/>
        <v>0</v>
      </c>
      <c r="AZ177" s="28">
        <f t="shared" si="92"/>
        <v>0</v>
      </c>
      <c r="BA177" s="5">
        <f t="shared" si="92"/>
        <v>0</v>
      </c>
      <c r="BB177" s="321">
        <f t="shared" si="93"/>
        <v>0</v>
      </c>
      <c r="BC177" s="511">
        <f t="shared" si="94"/>
        <v>0</v>
      </c>
      <c r="BD177" s="511">
        <f t="shared" si="95"/>
        <v>2.64E-2</v>
      </c>
      <c r="BE177" s="286">
        <f t="shared" si="96"/>
        <v>0</v>
      </c>
      <c r="BF177" s="286">
        <v>0</v>
      </c>
      <c r="BG177" s="308">
        <f t="shared" si="68"/>
        <v>0</v>
      </c>
      <c r="BH177" s="512">
        <f t="shared" si="97"/>
        <v>1</v>
      </c>
      <c r="BI177" s="512">
        <f t="shared" si="69"/>
        <v>0</v>
      </c>
      <c r="BJ177" s="453"/>
    </row>
    <row r="178" spans="1:62" x14ac:dyDescent="0.2">
      <c r="A178" s="32" t="s">
        <v>426</v>
      </c>
      <c r="B178" s="309" t="s">
        <v>427</v>
      </c>
      <c r="C178" s="310" t="s">
        <v>1387</v>
      </c>
      <c r="D178" s="311" t="s">
        <v>1388</v>
      </c>
      <c r="E178" s="312" t="s">
        <v>1397</v>
      </c>
      <c r="F178" s="313" t="s">
        <v>303</v>
      </c>
      <c r="G178" s="520">
        <v>19</v>
      </c>
      <c r="H178" s="315"/>
      <c r="I178" s="316">
        <v>0</v>
      </c>
      <c r="J178" s="316">
        <v>0</v>
      </c>
      <c r="K178" s="316">
        <v>0</v>
      </c>
      <c r="L178" s="316">
        <v>0</v>
      </c>
      <c r="M178" s="316">
        <f t="shared" si="70"/>
        <v>0</v>
      </c>
      <c r="N178" s="316">
        <f t="shared" si="71"/>
        <v>0</v>
      </c>
      <c r="O178" s="508">
        <f t="shared" si="72"/>
        <v>0</v>
      </c>
      <c r="P178" s="508">
        <f t="shared" si="73"/>
        <v>0</v>
      </c>
      <c r="Q178" s="509">
        <v>0</v>
      </c>
      <c r="R178" s="509">
        <v>0</v>
      </c>
      <c r="S178" s="318">
        <f t="shared" si="74"/>
        <v>0</v>
      </c>
      <c r="T178" s="317">
        <v>0</v>
      </c>
      <c r="U178" s="319">
        <f t="shared" si="75"/>
        <v>0</v>
      </c>
      <c r="V178" s="320">
        <f t="shared" si="76"/>
        <v>0</v>
      </c>
      <c r="W178" s="498">
        <v>0</v>
      </c>
      <c r="X178" s="499">
        <f t="shared" si="77"/>
        <v>0</v>
      </c>
      <c r="Y178" s="500">
        <f t="shared" si="78"/>
        <v>0</v>
      </c>
      <c r="Z178" s="501">
        <v>0</v>
      </c>
      <c r="AA178" s="502">
        <f t="shared" si="79"/>
        <v>0</v>
      </c>
      <c r="AB178" s="503">
        <f t="shared" si="80"/>
        <v>0</v>
      </c>
      <c r="AC178" s="510">
        <f t="shared" si="81"/>
        <v>0</v>
      </c>
      <c r="AD178" s="321">
        <f t="shared" si="82"/>
        <v>0</v>
      </c>
      <c r="AE178" s="278">
        <f t="shared" si="83"/>
        <v>0</v>
      </c>
      <c r="AF178" s="322">
        <v>0</v>
      </c>
      <c r="AG178" s="323">
        <v>1</v>
      </c>
      <c r="AH178" s="6">
        <f t="shared" si="84"/>
        <v>1.4986999999999999</v>
      </c>
      <c r="AI178" s="6">
        <v>0</v>
      </c>
      <c r="AJ178" s="2">
        <v>0</v>
      </c>
      <c r="AK178" s="281">
        <f t="shared" si="85"/>
        <v>1.5466</v>
      </c>
      <c r="AL178" s="3">
        <f t="shared" si="86"/>
        <v>0</v>
      </c>
      <c r="AM178" s="307">
        <v>0</v>
      </c>
      <c r="AN178" s="283">
        <v>0</v>
      </c>
      <c r="AO178" s="283" t="s">
        <v>1316</v>
      </c>
      <c r="AP178" s="284">
        <v>0</v>
      </c>
      <c r="AQ178" s="28">
        <v>0</v>
      </c>
      <c r="AR178" s="267">
        <f t="shared" si="87"/>
        <v>0</v>
      </c>
      <c r="AS178" s="267">
        <f t="shared" si="88"/>
        <v>0</v>
      </c>
      <c r="AT178" s="4">
        <v>0</v>
      </c>
      <c r="AU178" s="4">
        <f t="shared" si="89"/>
        <v>0</v>
      </c>
      <c r="AV178" s="5">
        <v>0</v>
      </c>
      <c r="AW178" s="404">
        <f t="shared" si="90"/>
        <v>0</v>
      </c>
      <c r="AX178" s="405">
        <v>0</v>
      </c>
      <c r="AY178" s="6">
        <f t="shared" si="91"/>
        <v>0</v>
      </c>
      <c r="AZ178" s="28">
        <f t="shared" si="92"/>
        <v>0</v>
      </c>
      <c r="BA178" s="5">
        <f t="shared" si="92"/>
        <v>0</v>
      </c>
      <c r="BB178" s="321">
        <f t="shared" si="93"/>
        <v>0</v>
      </c>
      <c r="BC178" s="511">
        <f t="shared" si="94"/>
        <v>0</v>
      </c>
      <c r="BD178" s="511">
        <f t="shared" si="95"/>
        <v>2.64E-2</v>
      </c>
      <c r="BE178" s="286">
        <f t="shared" si="96"/>
        <v>0</v>
      </c>
      <c r="BF178" s="286">
        <v>0</v>
      </c>
      <c r="BG178" s="308">
        <f t="shared" si="68"/>
        <v>0</v>
      </c>
      <c r="BH178" s="512">
        <f t="shared" si="97"/>
        <v>1</v>
      </c>
      <c r="BI178" s="512">
        <f t="shared" si="69"/>
        <v>0</v>
      </c>
      <c r="BJ178" s="453"/>
    </row>
    <row r="179" spans="1:62" x14ac:dyDescent="0.2">
      <c r="A179" s="32" t="s">
        <v>408</v>
      </c>
      <c r="B179" s="309" t="s">
        <v>409</v>
      </c>
      <c r="C179" s="310" t="s">
        <v>1387</v>
      </c>
      <c r="D179" s="311" t="s">
        <v>1388</v>
      </c>
      <c r="E179" s="312" t="s">
        <v>1398</v>
      </c>
      <c r="F179" s="313" t="s">
        <v>303</v>
      </c>
      <c r="G179" s="543">
        <v>19</v>
      </c>
      <c r="H179" s="315"/>
      <c r="I179" s="316">
        <v>0</v>
      </c>
      <c r="J179" s="316">
        <v>0</v>
      </c>
      <c r="K179" s="316">
        <v>0</v>
      </c>
      <c r="L179" s="316">
        <v>0</v>
      </c>
      <c r="M179" s="316">
        <f t="shared" si="70"/>
        <v>0</v>
      </c>
      <c r="N179" s="316">
        <f t="shared" si="71"/>
        <v>0</v>
      </c>
      <c r="O179" s="508">
        <f t="shared" si="72"/>
        <v>0</v>
      </c>
      <c r="P179" s="508">
        <f t="shared" si="73"/>
        <v>0</v>
      </c>
      <c r="Q179" s="509">
        <v>0</v>
      </c>
      <c r="R179" s="509">
        <v>0</v>
      </c>
      <c r="S179" s="318">
        <f t="shared" si="74"/>
        <v>0</v>
      </c>
      <c r="T179" s="317">
        <v>0</v>
      </c>
      <c r="U179" s="319">
        <f t="shared" si="75"/>
        <v>0</v>
      </c>
      <c r="V179" s="320">
        <f t="shared" si="76"/>
        <v>0</v>
      </c>
      <c r="W179" s="498">
        <v>0</v>
      </c>
      <c r="X179" s="499">
        <f t="shared" si="77"/>
        <v>0</v>
      </c>
      <c r="Y179" s="500">
        <f t="shared" si="78"/>
        <v>0</v>
      </c>
      <c r="Z179" s="501">
        <v>0</v>
      </c>
      <c r="AA179" s="502">
        <f t="shared" si="79"/>
        <v>0</v>
      </c>
      <c r="AB179" s="503">
        <f t="shared" si="80"/>
        <v>0</v>
      </c>
      <c r="AC179" s="510">
        <f t="shared" si="81"/>
        <v>0</v>
      </c>
      <c r="AD179" s="321">
        <f t="shared" si="82"/>
        <v>0</v>
      </c>
      <c r="AE179" s="278">
        <f t="shared" si="83"/>
        <v>0</v>
      </c>
      <c r="AF179" s="322">
        <v>0</v>
      </c>
      <c r="AG179" s="323">
        <v>1</v>
      </c>
      <c r="AH179" s="6">
        <f t="shared" si="84"/>
        <v>1.4986999999999999</v>
      </c>
      <c r="AI179" s="6">
        <v>0</v>
      </c>
      <c r="AJ179" s="2">
        <v>0</v>
      </c>
      <c r="AK179" s="281">
        <f t="shared" si="85"/>
        <v>1.7726</v>
      </c>
      <c r="AL179" s="3">
        <f t="shared" si="86"/>
        <v>0</v>
      </c>
      <c r="AM179" s="307">
        <v>0</v>
      </c>
      <c r="AN179" s="283">
        <v>0</v>
      </c>
      <c r="AO179" s="283" t="s">
        <v>1316</v>
      </c>
      <c r="AP179" s="284">
        <v>0</v>
      </c>
      <c r="AQ179" s="28">
        <v>0</v>
      </c>
      <c r="AR179" s="267">
        <f t="shared" si="87"/>
        <v>0</v>
      </c>
      <c r="AS179" s="267">
        <f t="shared" si="88"/>
        <v>0</v>
      </c>
      <c r="AT179" s="4">
        <v>0</v>
      </c>
      <c r="AU179" s="4">
        <f t="shared" si="89"/>
        <v>0</v>
      </c>
      <c r="AV179" s="5">
        <v>0</v>
      </c>
      <c r="AW179" s="404">
        <f t="shared" si="90"/>
        <v>0</v>
      </c>
      <c r="AX179" s="405">
        <v>0</v>
      </c>
      <c r="AY179" s="6">
        <f t="shared" si="91"/>
        <v>0</v>
      </c>
      <c r="AZ179" s="28">
        <f t="shared" si="92"/>
        <v>0</v>
      </c>
      <c r="BA179" s="5">
        <f t="shared" si="92"/>
        <v>0</v>
      </c>
      <c r="BB179" s="321">
        <f t="shared" si="93"/>
        <v>0</v>
      </c>
      <c r="BC179" s="511">
        <f t="shared" si="94"/>
        <v>0</v>
      </c>
      <c r="BD179" s="511">
        <f t="shared" si="95"/>
        <v>2.64E-2</v>
      </c>
      <c r="BE179" s="286">
        <f t="shared" si="96"/>
        <v>0</v>
      </c>
      <c r="BF179" s="286">
        <v>0</v>
      </c>
      <c r="BG179" s="308">
        <f t="shared" si="68"/>
        <v>0</v>
      </c>
      <c r="BH179" s="512">
        <f t="shared" si="97"/>
        <v>1</v>
      </c>
      <c r="BI179" s="512">
        <f t="shared" si="69"/>
        <v>0</v>
      </c>
      <c r="BJ179" s="453"/>
    </row>
    <row r="180" spans="1:62" x14ac:dyDescent="0.2">
      <c r="A180" s="358" t="s">
        <v>1387</v>
      </c>
      <c r="B180" s="359" t="s">
        <v>1388</v>
      </c>
      <c r="C180" s="471" t="s">
        <v>1387</v>
      </c>
      <c r="D180" s="472" t="s">
        <v>1388</v>
      </c>
      <c r="E180" s="362" t="s">
        <v>1399</v>
      </c>
      <c r="F180" s="363" t="s">
        <v>303</v>
      </c>
      <c r="G180" s="513">
        <v>19</v>
      </c>
      <c r="H180" s="233"/>
      <c r="I180" s="364">
        <v>6866796</v>
      </c>
      <c r="J180" s="364">
        <v>1000</v>
      </c>
      <c r="K180" s="364">
        <v>0</v>
      </c>
      <c r="L180" s="364">
        <v>0</v>
      </c>
      <c r="M180" s="364">
        <f t="shared" si="70"/>
        <v>0</v>
      </c>
      <c r="N180" s="364">
        <f t="shared" si="71"/>
        <v>6866796</v>
      </c>
      <c r="O180" s="514">
        <f t="shared" si="72"/>
        <v>1000</v>
      </c>
      <c r="P180" s="514">
        <f t="shared" si="73"/>
        <v>6865796</v>
      </c>
      <c r="Q180" s="515">
        <v>296.65999999999997</v>
      </c>
      <c r="R180" s="515">
        <v>0.99</v>
      </c>
      <c r="S180" s="366">
        <f t="shared" si="74"/>
        <v>10767</v>
      </c>
      <c r="T180" s="365">
        <v>0</v>
      </c>
      <c r="U180" s="367">
        <f t="shared" si="75"/>
        <v>6865796</v>
      </c>
      <c r="V180" s="368">
        <f t="shared" si="76"/>
        <v>23143.65</v>
      </c>
      <c r="W180" s="498">
        <v>0</v>
      </c>
      <c r="X180" s="499">
        <f t="shared" si="77"/>
        <v>0</v>
      </c>
      <c r="Y180" s="500">
        <f t="shared" si="78"/>
        <v>23143.65</v>
      </c>
      <c r="Z180" s="501" t="s">
        <v>13</v>
      </c>
      <c r="AA180" s="502" t="str">
        <f t="shared" si="79"/>
        <v>Exempt</v>
      </c>
      <c r="AB180" s="503">
        <f t="shared" si="80"/>
        <v>6865796</v>
      </c>
      <c r="AC180" s="516">
        <f t="shared" si="81"/>
        <v>23143.65</v>
      </c>
      <c r="AD180" s="369">
        <f t="shared" si="82"/>
        <v>1.49865</v>
      </c>
      <c r="AE180" s="370">
        <f t="shared" si="83"/>
        <v>1.4986999999999999</v>
      </c>
      <c r="AF180" s="371">
        <v>1.4986999999999999</v>
      </c>
      <c r="AG180" s="372">
        <v>0</v>
      </c>
      <c r="AH180" s="373">
        <f t="shared" si="84"/>
        <v>0</v>
      </c>
      <c r="AI180" s="373">
        <v>0</v>
      </c>
      <c r="AJ180" s="2">
        <v>0</v>
      </c>
      <c r="AK180" s="281">
        <f t="shared" si="85"/>
        <v>0</v>
      </c>
      <c r="AL180" s="3">
        <f t="shared" si="86"/>
        <v>0</v>
      </c>
      <c r="AM180" s="307">
        <v>0</v>
      </c>
      <c r="AN180" s="283">
        <v>0</v>
      </c>
      <c r="AO180" s="283" t="s">
        <v>1316</v>
      </c>
      <c r="AP180" s="284">
        <v>0</v>
      </c>
      <c r="AQ180" s="28">
        <v>0</v>
      </c>
      <c r="AR180" s="267">
        <f t="shared" si="87"/>
        <v>0</v>
      </c>
      <c r="AS180" s="267">
        <f t="shared" si="88"/>
        <v>0</v>
      </c>
      <c r="AT180" s="4">
        <v>0</v>
      </c>
      <c r="AU180" s="4">
        <f t="shared" si="89"/>
        <v>0</v>
      </c>
      <c r="AV180" s="5">
        <v>0</v>
      </c>
      <c r="AW180" s="404">
        <f t="shared" si="90"/>
        <v>0</v>
      </c>
      <c r="AX180" s="405">
        <v>0</v>
      </c>
      <c r="AY180" s="373">
        <f t="shared" si="91"/>
        <v>0</v>
      </c>
      <c r="AZ180" s="28">
        <f t="shared" si="92"/>
        <v>0</v>
      </c>
      <c r="BA180" s="5">
        <f t="shared" si="92"/>
        <v>0</v>
      </c>
      <c r="BB180" s="369">
        <f t="shared" si="93"/>
        <v>1.3197000000000001</v>
      </c>
      <c r="BC180" s="517">
        <f t="shared" si="94"/>
        <v>2.64E-2</v>
      </c>
      <c r="BD180" s="517">
        <f t="shared" si="95"/>
        <v>0</v>
      </c>
      <c r="BE180" s="286">
        <f t="shared" si="96"/>
        <v>0</v>
      </c>
      <c r="BF180" s="286">
        <v>0</v>
      </c>
      <c r="BG180" s="308">
        <f t="shared" si="68"/>
        <v>0</v>
      </c>
      <c r="BH180" s="518">
        <f t="shared" si="97"/>
        <v>0</v>
      </c>
      <c r="BI180" s="518">
        <f t="shared" si="69"/>
        <v>0</v>
      </c>
      <c r="BJ180" s="453"/>
    </row>
    <row r="181" spans="1:62" x14ac:dyDescent="0.2">
      <c r="A181" s="297" t="s">
        <v>444</v>
      </c>
      <c r="B181" s="298" t="s">
        <v>445</v>
      </c>
      <c r="C181" s="299" t="s">
        <v>444</v>
      </c>
      <c r="D181" s="300" t="s">
        <v>445</v>
      </c>
      <c r="E181" s="301" t="s">
        <v>446</v>
      </c>
      <c r="F181" s="302" t="s">
        <v>447</v>
      </c>
      <c r="G181" s="519">
        <v>20</v>
      </c>
      <c r="H181" s="233"/>
      <c r="I181" s="304">
        <v>0</v>
      </c>
      <c r="J181" s="304">
        <v>0</v>
      </c>
      <c r="K181" s="304">
        <v>0</v>
      </c>
      <c r="L181" s="304">
        <v>0</v>
      </c>
      <c r="M181" s="304">
        <f t="shared" si="70"/>
        <v>0</v>
      </c>
      <c r="N181" s="304">
        <f t="shared" si="71"/>
        <v>0</v>
      </c>
      <c r="O181" s="496">
        <f t="shared" si="72"/>
        <v>0</v>
      </c>
      <c r="P181" s="496">
        <f t="shared" si="73"/>
        <v>0</v>
      </c>
      <c r="Q181" s="497">
        <v>0</v>
      </c>
      <c r="R181" s="497">
        <v>0</v>
      </c>
      <c r="S181" s="266">
        <f t="shared" si="74"/>
        <v>0</v>
      </c>
      <c r="T181" s="265">
        <v>0</v>
      </c>
      <c r="U181" s="305">
        <f t="shared" si="75"/>
        <v>0</v>
      </c>
      <c r="V181" s="306">
        <f t="shared" si="76"/>
        <v>0</v>
      </c>
      <c r="W181" s="498">
        <v>0</v>
      </c>
      <c r="X181" s="499">
        <f t="shared" si="77"/>
        <v>0</v>
      </c>
      <c r="Y181" s="500">
        <f t="shared" si="78"/>
        <v>0</v>
      </c>
      <c r="Z181" s="501">
        <v>0</v>
      </c>
      <c r="AA181" s="502">
        <f t="shared" si="79"/>
        <v>0</v>
      </c>
      <c r="AB181" s="503">
        <f t="shared" si="80"/>
        <v>0</v>
      </c>
      <c r="AC181" s="504">
        <f t="shared" si="81"/>
        <v>0</v>
      </c>
      <c r="AD181" s="277">
        <f t="shared" si="82"/>
        <v>0</v>
      </c>
      <c r="AE181" s="505">
        <f t="shared" si="83"/>
        <v>0</v>
      </c>
      <c r="AF181" s="279">
        <v>0</v>
      </c>
      <c r="AG181" s="280">
        <v>0</v>
      </c>
      <c r="AH181" s="1">
        <f t="shared" si="84"/>
        <v>0</v>
      </c>
      <c r="AI181" s="1">
        <v>1.1515</v>
      </c>
      <c r="AJ181" s="2">
        <v>0.81579999999999997</v>
      </c>
      <c r="AK181" s="281">
        <f t="shared" si="85"/>
        <v>0</v>
      </c>
      <c r="AL181" s="3">
        <f t="shared" si="86"/>
        <v>1.4115</v>
      </c>
      <c r="AM181" s="307">
        <v>1.7051000000000001</v>
      </c>
      <c r="AN181" s="283">
        <v>0.81579999999999997</v>
      </c>
      <c r="AO181" s="283" t="s">
        <v>1652</v>
      </c>
      <c r="AP181" s="284">
        <v>1.4115</v>
      </c>
      <c r="AQ181" s="28">
        <v>1.7051000000000001</v>
      </c>
      <c r="AR181" s="267">
        <f t="shared" si="87"/>
        <v>0</v>
      </c>
      <c r="AS181" s="267">
        <f t="shared" si="88"/>
        <v>0</v>
      </c>
      <c r="AT181" s="4">
        <v>0.81579999999999997</v>
      </c>
      <c r="AU181" s="4">
        <f t="shared" si="89"/>
        <v>0</v>
      </c>
      <c r="AV181" s="5">
        <v>1.4115</v>
      </c>
      <c r="AW181" s="404">
        <f t="shared" si="90"/>
        <v>0</v>
      </c>
      <c r="AX181" s="405">
        <v>1</v>
      </c>
      <c r="AY181" s="1">
        <f t="shared" si="91"/>
        <v>1.1515</v>
      </c>
      <c r="AZ181" s="28">
        <f t="shared" si="92"/>
        <v>1.4115</v>
      </c>
      <c r="BA181" s="5">
        <f t="shared" si="92"/>
        <v>1.7051000000000001</v>
      </c>
      <c r="BB181" s="277">
        <f t="shared" si="93"/>
        <v>0</v>
      </c>
      <c r="BC181" s="492">
        <f t="shared" si="94"/>
        <v>0</v>
      </c>
      <c r="BD181" s="492">
        <f t="shared" si="95"/>
        <v>0</v>
      </c>
      <c r="BE181" s="286">
        <f t="shared" si="96"/>
        <v>2.0299999999999999E-2</v>
      </c>
      <c r="BF181" s="286">
        <v>2.0299999999999999E-2</v>
      </c>
      <c r="BG181" s="308">
        <f t="shared" si="68"/>
        <v>0</v>
      </c>
      <c r="BH181" s="287">
        <f t="shared" si="97"/>
        <v>0</v>
      </c>
      <c r="BI181" s="287">
        <f t="shared" si="69"/>
        <v>1</v>
      </c>
      <c r="BJ181" s="453"/>
    </row>
    <row r="182" spans="1:62" x14ac:dyDescent="0.2">
      <c r="A182" s="297" t="s">
        <v>448</v>
      </c>
      <c r="B182" s="298" t="s">
        <v>449</v>
      </c>
      <c r="C182" s="299" t="s">
        <v>448</v>
      </c>
      <c r="D182" s="300" t="s">
        <v>449</v>
      </c>
      <c r="E182" s="301" t="s">
        <v>450</v>
      </c>
      <c r="F182" s="302" t="s">
        <v>447</v>
      </c>
      <c r="G182" s="519">
        <v>20</v>
      </c>
      <c r="H182" s="233"/>
      <c r="I182" s="304">
        <v>0</v>
      </c>
      <c r="J182" s="304">
        <v>0</v>
      </c>
      <c r="K182" s="304">
        <v>0</v>
      </c>
      <c r="L182" s="304">
        <v>0</v>
      </c>
      <c r="M182" s="304">
        <f t="shared" si="70"/>
        <v>0</v>
      </c>
      <c r="N182" s="304">
        <f t="shared" si="71"/>
        <v>0</v>
      </c>
      <c r="O182" s="496">
        <f t="shared" si="72"/>
        <v>0</v>
      </c>
      <c r="P182" s="496">
        <f t="shared" si="73"/>
        <v>0</v>
      </c>
      <c r="Q182" s="497">
        <v>0</v>
      </c>
      <c r="R182" s="497">
        <v>0</v>
      </c>
      <c r="S182" s="266">
        <f t="shared" si="74"/>
        <v>0</v>
      </c>
      <c r="T182" s="265">
        <v>0</v>
      </c>
      <c r="U182" s="305">
        <f t="shared" si="75"/>
        <v>0</v>
      </c>
      <c r="V182" s="306">
        <f t="shared" si="76"/>
        <v>0</v>
      </c>
      <c r="W182" s="498">
        <v>0</v>
      </c>
      <c r="X182" s="499">
        <f t="shared" si="77"/>
        <v>0</v>
      </c>
      <c r="Y182" s="500">
        <f t="shared" si="78"/>
        <v>0</v>
      </c>
      <c r="Z182" s="501">
        <v>0</v>
      </c>
      <c r="AA182" s="502">
        <f t="shared" si="79"/>
        <v>0</v>
      </c>
      <c r="AB182" s="503">
        <f t="shared" si="80"/>
        <v>0</v>
      </c>
      <c r="AC182" s="504">
        <f t="shared" si="81"/>
        <v>0</v>
      </c>
      <c r="AD182" s="277">
        <f t="shared" si="82"/>
        <v>0</v>
      </c>
      <c r="AE182" s="505">
        <f t="shared" si="83"/>
        <v>0</v>
      </c>
      <c r="AF182" s="279">
        <v>0</v>
      </c>
      <c r="AG182" s="280">
        <v>0</v>
      </c>
      <c r="AH182" s="1">
        <f t="shared" si="84"/>
        <v>0</v>
      </c>
      <c r="AI182" s="1">
        <v>1.1515</v>
      </c>
      <c r="AJ182" s="2">
        <v>0.86180000000000012</v>
      </c>
      <c r="AK182" s="281">
        <f t="shared" si="85"/>
        <v>0</v>
      </c>
      <c r="AL182" s="3">
        <f t="shared" si="86"/>
        <v>1.3362000000000001</v>
      </c>
      <c r="AM182" s="307">
        <v>1.6141000000000001</v>
      </c>
      <c r="AN182" s="283">
        <v>0.86180000000000001</v>
      </c>
      <c r="AO182" s="283" t="s">
        <v>1652</v>
      </c>
      <c r="AP182" s="284">
        <v>1.3362000000000001</v>
      </c>
      <c r="AQ182" s="28">
        <v>1.6141000000000001</v>
      </c>
      <c r="AR182" s="267">
        <f t="shared" si="87"/>
        <v>0</v>
      </c>
      <c r="AS182" s="267">
        <f t="shared" si="88"/>
        <v>0</v>
      </c>
      <c r="AT182" s="4">
        <v>0.86180000000000012</v>
      </c>
      <c r="AU182" s="4">
        <f t="shared" si="89"/>
        <v>0</v>
      </c>
      <c r="AV182" s="5">
        <v>1.3362000000000001</v>
      </c>
      <c r="AW182" s="404">
        <f t="shared" si="90"/>
        <v>0</v>
      </c>
      <c r="AX182" s="405">
        <v>1</v>
      </c>
      <c r="AY182" s="1">
        <f t="shared" si="91"/>
        <v>1.1515</v>
      </c>
      <c r="AZ182" s="28">
        <f t="shared" si="92"/>
        <v>1.3362000000000001</v>
      </c>
      <c r="BA182" s="5">
        <f t="shared" si="92"/>
        <v>1.6141000000000001</v>
      </c>
      <c r="BB182" s="277">
        <f t="shared" si="93"/>
        <v>0</v>
      </c>
      <c r="BC182" s="492">
        <f t="shared" si="94"/>
        <v>0</v>
      </c>
      <c r="BD182" s="492">
        <f t="shared" si="95"/>
        <v>0</v>
      </c>
      <c r="BE182" s="286">
        <f t="shared" si="96"/>
        <v>2.0299999999999999E-2</v>
      </c>
      <c r="BF182" s="286">
        <v>2.0299999999999999E-2</v>
      </c>
      <c r="BG182" s="308">
        <f t="shared" si="68"/>
        <v>0</v>
      </c>
      <c r="BH182" s="287">
        <f t="shared" si="97"/>
        <v>0</v>
      </c>
      <c r="BI182" s="287">
        <f t="shared" si="69"/>
        <v>1</v>
      </c>
      <c r="BJ182" s="453"/>
    </row>
    <row r="183" spans="1:62" x14ac:dyDescent="0.2">
      <c r="A183" s="297" t="s">
        <v>451</v>
      </c>
      <c r="B183" s="298" t="s">
        <v>452</v>
      </c>
      <c r="C183" s="299" t="s">
        <v>451</v>
      </c>
      <c r="D183" s="300" t="s">
        <v>452</v>
      </c>
      <c r="E183" s="301" t="s">
        <v>453</v>
      </c>
      <c r="F183" s="302" t="s">
        <v>447</v>
      </c>
      <c r="G183" s="303">
        <v>20</v>
      </c>
      <c r="H183" s="233"/>
      <c r="I183" s="304">
        <v>0</v>
      </c>
      <c r="J183" s="304">
        <v>0</v>
      </c>
      <c r="K183" s="304">
        <v>0</v>
      </c>
      <c r="L183" s="304">
        <v>0</v>
      </c>
      <c r="M183" s="304">
        <f t="shared" si="70"/>
        <v>0</v>
      </c>
      <c r="N183" s="304">
        <f t="shared" si="71"/>
        <v>0</v>
      </c>
      <c r="O183" s="496">
        <f t="shared" si="72"/>
        <v>0</v>
      </c>
      <c r="P183" s="496">
        <f t="shared" si="73"/>
        <v>0</v>
      </c>
      <c r="Q183" s="497">
        <v>0</v>
      </c>
      <c r="R183" s="497">
        <v>0</v>
      </c>
      <c r="S183" s="266">
        <f t="shared" si="74"/>
        <v>0</v>
      </c>
      <c r="T183" s="265">
        <v>0</v>
      </c>
      <c r="U183" s="305">
        <f t="shared" si="75"/>
        <v>0</v>
      </c>
      <c r="V183" s="306">
        <f t="shared" si="76"/>
        <v>0</v>
      </c>
      <c r="W183" s="498">
        <v>0</v>
      </c>
      <c r="X183" s="499">
        <f t="shared" si="77"/>
        <v>0</v>
      </c>
      <c r="Y183" s="500">
        <f t="shared" si="78"/>
        <v>0</v>
      </c>
      <c r="Z183" s="501">
        <v>0</v>
      </c>
      <c r="AA183" s="502">
        <f t="shared" si="79"/>
        <v>0</v>
      </c>
      <c r="AB183" s="503">
        <f t="shared" si="80"/>
        <v>0</v>
      </c>
      <c r="AC183" s="504">
        <f t="shared" si="81"/>
        <v>0</v>
      </c>
      <c r="AD183" s="277">
        <f t="shared" si="82"/>
        <v>0</v>
      </c>
      <c r="AE183" s="505">
        <f t="shared" si="83"/>
        <v>0</v>
      </c>
      <c r="AF183" s="279">
        <v>0</v>
      </c>
      <c r="AG183" s="280">
        <v>0</v>
      </c>
      <c r="AH183" s="1">
        <f t="shared" si="84"/>
        <v>0</v>
      </c>
      <c r="AI183" s="1">
        <v>1.1758999999999999</v>
      </c>
      <c r="AJ183" s="2">
        <v>0.83979999999999999</v>
      </c>
      <c r="AK183" s="281">
        <f t="shared" si="85"/>
        <v>0</v>
      </c>
      <c r="AL183" s="3">
        <f t="shared" si="86"/>
        <v>1.4001999999999999</v>
      </c>
      <c r="AM183" s="307">
        <v>1.6563000000000001</v>
      </c>
      <c r="AN183" s="283">
        <v>0.83979999999999999</v>
      </c>
      <c r="AO183" s="283" t="s">
        <v>1652</v>
      </c>
      <c r="AP183" s="284">
        <v>1.4001999999999999</v>
      </c>
      <c r="AQ183" s="28">
        <v>1.6563000000000001</v>
      </c>
      <c r="AR183" s="267">
        <f t="shared" si="87"/>
        <v>0</v>
      </c>
      <c r="AS183" s="267">
        <f t="shared" si="88"/>
        <v>0</v>
      </c>
      <c r="AT183" s="4">
        <v>0.83979999999999999</v>
      </c>
      <c r="AU183" s="4">
        <f t="shared" si="89"/>
        <v>0</v>
      </c>
      <c r="AV183" s="5">
        <v>1.4001999999999999</v>
      </c>
      <c r="AW183" s="404">
        <f t="shared" si="90"/>
        <v>0</v>
      </c>
      <c r="AX183" s="405">
        <v>1</v>
      </c>
      <c r="AY183" s="1">
        <f t="shared" si="91"/>
        <v>1.1758999999999999</v>
      </c>
      <c r="AZ183" s="28">
        <f t="shared" si="92"/>
        <v>1.4001999999999999</v>
      </c>
      <c r="BA183" s="5">
        <f t="shared" si="92"/>
        <v>1.6563000000000001</v>
      </c>
      <c r="BB183" s="277">
        <f t="shared" si="93"/>
        <v>0</v>
      </c>
      <c r="BC183" s="492">
        <f t="shared" si="94"/>
        <v>0</v>
      </c>
      <c r="BD183" s="492">
        <f t="shared" si="95"/>
        <v>0</v>
      </c>
      <c r="BE183" s="286">
        <f t="shared" si="96"/>
        <v>2.07E-2</v>
      </c>
      <c r="BF183" s="286">
        <v>2.07E-2</v>
      </c>
      <c r="BG183" s="308">
        <f t="shared" si="68"/>
        <v>0</v>
      </c>
      <c r="BH183" s="287">
        <f t="shared" si="97"/>
        <v>0</v>
      </c>
      <c r="BI183" s="287">
        <f t="shared" si="69"/>
        <v>1</v>
      </c>
      <c r="BJ183" s="453"/>
    </row>
    <row r="184" spans="1:62" x14ac:dyDescent="0.2">
      <c r="A184" s="297" t="s">
        <v>454</v>
      </c>
      <c r="B184" s="298" t="s">
        <v>455</v>
      </c>
      <c r="C184" s="299" t="s">
        <v>454</v>
      </c>
      <c r="D184" s="300" t="s">
        <v>455</v>
      </c>
      <c r="E184" s="301" t="s">
        <v>456</v>
      </c>
      <c r="F184" s="302" t="s">
        <v>447</v>
      </c>
      <c r="G184" s="303">
        <v>20</v>
      </c>
      <c r="H184" s="233"/>
      <c r="I184" s="304">
        <v>0</v>
      </c>
      <c r="J184" s="304">
        <v>0</v>
      </c>
      <c r="K184" s="304">
        <v>0</v>
      </c>
      <c r="L184" s="304">
        <v>0</v>
      </c>
      <c r="M184" s="304">
        <f t="shared" si="70"/>
        <v>0</v>
      </c>
      <c r="N184" s="304">
        <f t="shared" si="71"/>
        <v>0</v>
      </c>
      <c r="O184" s="496">
        <f t="shared" si="72"/>
        <v>0</v>
      </c>
      <c r="P184" s="496">
        <f t="shared" si="73"/>
        <v>0</v>
      </c>
      <c r="Q184" s="497">
        <v>0</v>
      </c>
      <c r="R184" s="497">
        <v>0</v>
      </c>
      <c r="S184" s="266">
        <f t="shared" si="74"/>
        <v>0</v>
      </c>
      <c r="T184" s="265">
        <v>0</v>
      </c>
      <c r="U184" s="305">
        <f t="shared" si="75"/>
        <v>0</v>
      </c>
      <c r="V184" s="306">
        <f t="shared" si="76"/>
        <v>0</v>
      </c>
      <c r="W184" s="498">
        <v>0</v>
      </c>
      <c r="X184" s="499">
        <f t="shared" si="77"/>
        <v>0</v>
      </c>
      <c r="Y184" s="500">
        <f t="shared" si="78"/>
        <v>0</v>
      </c>
      <c r="Z184" s="501">
        <v>0</v>
      </c>
      <c r="AA184" s="502">
        <f t="shared" si="79"/>
        <v>0</v>
      </c>
      <c r="AB184" s="503">
        <f t="shared" si="80"/>
        <v>0</v>
      </c>
      <c r="AC184" s="504">
        <f t="shared" si="81"/>
        <v>0</v>
      </c>
      <c r="AD184" s="277">
        <f t="shared" si="82"/>
        <v>0</v>
      </c>
      <c r="AE184" s="505">
        <f t="shared" si="83"/>
        <v>0</v>
      </c>
      <c r="AF184" s="279">
        <v>0</v>
      </c>
      <c r="AG184" s="280">
        <v>0</v>
      </c>
      <c r="AH184" s="1">
        <f t="shared" si="84"/>
        <v>0</v>
      </c>
      <c r="AI184" s="1">
        <v>1.1515</v>
      </c>
      <c r="AJ184" s="2">
        <v>0.86049999999999993</v>
      </c>
      <c r="AK184" s="281">
        <f t="shared" si="85"/>
        <v>0</v>
      </c>
      <c r="AL184" s="3">
        <f t="shared" si="86"/>
        <v>1.3382000000000001</v>
      </c>
      <c r="AM184" s="307">
        <v>1.6165</v>
      </c>
      <c r="AN184" s="283">
        <v>0.86050000000000004</v>
      </c>
      <c r="AO184" s="283" t="s">
        <v>1652</v>
      </c>
      <c r="AP184" s="284">
        <v>1.3382000000000001</v>
      </c>
      <c r="AQ184" s="28">
        <v>1.6165</v>
      </c>
      <c r="AR184" s="267">
        <f t="shared" si="87"/>
        <v>0</v>
      </c>
      <c r="AS184" s="267">
        <f t="shared" si="88"/>
        <v>0</v>
      </c>
      <c r="AT184" s="4">
        <v>0.86049999999999993</v>
      </c>
      <c r="AU184" s="4">
        <f t="shared" si="89"/>
        <v>0</v>
      </c>
      <c r="AV184" s="5">
        <v>1.3382000000000001</v>
      </c>
      <c r="AW184" s="404">
        <f t="shared" si="90"/>
        <v>0</v>
      </c>
      <c r="AX184" s="405">
        <v>1</v>
      </c>
      <c r="AY184" s="1">
        <f t="shared" si="91"/>
        <v>1.1515</v>
      </c>
      <c r="AZ184" s="28">
        <f t="shared" si="92"/>
        <v>1.3382000000000001</v>
      </c>
      <c r="BA184" s="5">
        <f t="shared" si="92"/>
        <v>1.6165</v>
      </c>
      <c r="BB184" s="277">
        <f t="shared" si="93"/>
        <v>0</v>
      </c>
      <c r="BC184" s="492">
        <f t="shared" si="94"/>
        <v>0</v>
      </c>
      <c r="BD184" s="492">
        <f t="shared" si="95"/>
        <v>0</v>
      </c>
      <c r="BE184" s="286">
        <f t="shared" si="96"/>
        <v>2.0299999999999999E-2</v>
      </c>
      <c r="BF184" s="286">
        <v>2.0299999999999999E-2</v>
      </c>
      <c r="BG184" s="308">
        <f t="shared" si="68"/>
        <v>0</v>
      </c>
      <c r="BH184" s="287">
        <f t="shared" si="97"/>
        <v>0</v>
      </c>
      <c r="BI184" s="287">
        <f t="shared" si="69"/>
        <v>1</v>
      </c>
      <c r="BJ184" s="453"/>
    </row>
    <row r="185" spans="1:62" x14ac:dyDescent="0.2">
      <c r="A185" s="297" t="s">
        <v>457</v>
      </c>
      <c r="B185" s="298" t="s">
        <v>458</v>
      </c>
      <c r="C185" s="299" t="s">
        <v>457</v>
      </c>
      <c r="D185" s="300" t="s">
        <v>458</v>
      </c>
      <c r="E185" s="301" t="s">
        <v>459</v>
      </c>
      <c r="F185" s="302" t="s">
        <v>447</v>
      </c>
      <c r="G185" s="519">
        <v>20</v>
      </c>
      <c r="H185" s="233"/>
      <c r="I185" s="304">
        <v>0</v>
      </c>
      <c r="J185" s="304">
        <v>0</v>
      </c>
      <c r="K185" s="304">
        <v>0</v>
      </c>
      <c r="L185" s="304">
        <v>0</v>
      </c>
      <c r="M185" s="304">
        <f t="shared" si="70"/>
        <v>0</v>
      </c>
      <c r="N185" s="304">
        <f t="shared" si="71"/>
        <v>0</v>
      </c>
      <c r="O185" s="496">
        <f t="shared" si="72"/>
        <v>0</v>
      </c>
      <c r="P185" s="496">
        <f t="shared" si="73"/>
        <v>0</v>
      </c>
      <c r="Q185" s="497">
        <v>0</v>
      </c>
      <c r="R185" s="497">
        <v>0</v>
      </c>
      <c r="S185" s="266">
        <f t="shared" si="74"/>
        <v>0</v>
      </c>
      <c r="T185" s="265">
        <v>0</v>
      </c>
      <c r="U185" s="305">
        <f t="shared" si="75"/>
        <v>0</v>
      </c>
      <c r="V185" s="306">
        <f t="shared" si="76"/>
        <v>0</v>
      </c>
      <c r="W185" s="498">
        <v>0</v>
      </c>
      <c r="X185" s="499">
        <f t="shared" si="77"/>
        <v>0</v>
      </c>
      <c r="Y185" s="500">
        <f t="shared" si="78"/>
        <v>0</v>
      </c>
      <c r="Z185" s="501">
        <v>0</v>
      </c>
      <c r="AA185" s="502">
        <f t="shared" si="79"/>
        <v>0</v>
      </c>
      <c r="AB185" s="503">
        <f t="shared" si="80"/>
        <v>0</v>
      </c>
      <c r="AC185" s="504">
        <f t="shared" si="81"/>
        <v>0</v>
      </c>
      <c r="AD185" s="277">
        <f t="shared" si="82"/>
        <v>0</v>
      </c>
      <c r="AE185" s="505">
        <f t="shared" si="83"/>
        <v>0</v>
      </c>
      <c r="AF185" s="279">
        <v>0</v>
      </c>
      <c r="AG185" s="280">
        <v>0</v>
      </c>
      <c r="AH185" s="1">
        <f t="shared" si="84"/>
        <v>0</v>
      </c>
      <c r="AI185" s="1">
        <v>1.1758999999999999</v>
      </c>
      <c r="AJ185" s="2">
        <v>1.3528</v>
      </c>
      <c r="AK185" s="281">
        <f t="shared" si="85"/>
        <v>0</v>
      </c>
      <c r="AL185" s="3">
        <f t="shared" si="86"/>
        <v>0.86919999999999997</v>
      </c>
      <c r="AM185" s="307">
        <v>1.0282</v>
      </c>
      <c r="AN185" s="283">
        <v>1.3528</v>
      </c>
      <c r="AO185" s="283" t="s">
        <v>1653</v>
      </c>
      <c r="AP185" s="284">
        <v>0.86919999999999997</v>
      </c>
      <c r="AQ185" s="28">
        <v>1.0282</v>
      </c>
      <c r="AR185" s="267">
        <f t="shared" si="87"/>
        <v>0</v>
      </c>
      <c r="AS185" s="267">
        <f t="shared" si="88"/>
        <v>0</v>
      </c>
      <c r="AT185" s="4">
        <v>1.3528</v>
      </c>
      <c r="AU185" s="4">
        <f t="shared" si="89"/>
        <v>0</v>
      </c>
      <c r="AV185" s="5">
        <v>0.86919999999999997</v>
      </c>
      <c r="AW185" s="404">
        <f t="shared" si="90"/>
        <v>0</v>
      </c>
      <c r="AX185" s="405">
        <v>1</v>
      </c>
      <c r="AY185" s="1">
        <f t="shared" si="91"/>
        <v>1.1758999999999999</v>
      </c>
      <c r="AZ185" s="28">
        <f t="shared" si="92"/>
        <v>0.86919999999999997</v>
      </c>
      <c r="BA185" s="5">
        <f t="shared" si="92"/>
        <v>1.0282</v>
      </c>
      <c r="BB185" s="277">
        <f t="shared" si="93"/>
        <v>0</v>
      </c>
      <c r="BC185" s="492">
        <f t="shared" si="94"/>
        <v>0</v>
      </c>
      <c r="BD185" s="492">
        <f t="shared" si="95"/>
        <v>0</v>
      </c>
      <c r="BE185" s="286">
        <f t="shared" si="96"/>
        <v>2.07E-2</v>
      </c>
      <c r="BF185" s="286">
        <v>2.07E-2</v>
      </c>
      <c r="BG185" s="308">
        <f t="shared" si="68"/>
        <v>0</v>
      </c>
      <c r="BH185" s="287">
        <f t="shared" si="97"/>
        <v>0</v>
      </c>
      <c r="BI185" s="287">
        <f t="shared" si="69"/>
        <v>1</v>
      </c>
      <c r="BJ185" s="453"/>
    </row>
    <row r="186" spans="1:62" x14ac:dyDescent="0.2">
      <c r="A186" s="297" t="s">
        <v>465</v>
      </c>
      <c r="B186" s="298" t="s">
        <v>466</v>
      </c>
      <c r="C186" s="299" t="s">
        <v>465</v>
      </c>
      <c r="D186" s="300" t="s">
        <v>466</v>
      </c>
      <c r="E186" s="301" t="s">
        <v>467</v>
      </c>
      <c r="F186" s="302" t="s">
        <v>447</v>
      </c>
      <c r="G186" s="519">
        <v>20</v>
      </c>
      <c r="H186" s="233"/>
      <c r="I186" s="304">
        <v>0</v>
      </c>
      <c r="J186" s="304">
        <v>0</v>
      </c>
      <c r="K186" s="304">
        <v>0</v>
      </c>
      <c r="L186" s="304">
        <v>0</v>
      </c>
      <c r="M186" s="304">
        <f t="shared" si="70"/>
        <v>0</v>
      </c>
      <c r="N186" s="304">
        <f t="shared" si="71"/>
        <v>0</v>
      </c>
      <c r="O186" s="496">
        <f t="shared" si="72"/>
        <v>0</v>
      </c>
      <c r="P186" s="496">
        <f t="shared" si="73"/>
        <v>0</v>
      </c>
      <c r="Q186" s="497">
        <v>0</v>
      </c>
      <c r="R186" s="497">
        <v>0</v>
      </c>
      <c r="S186" s="266">
        <f t="shared" si="74"/>
        <v>0</v>
      </c>
      <c r="T186" s="265">
        <v>0</v>
      </c>
      <c r="U186" s="305">
        <f t="shared" si="75"/>
        <v>0</v>
      </c>
      <c r="V186" s="306">
        <f t="shared" si="76"/>
        <v>0</v>
      </c>
      <c r="W186" s="498">
        <v>0</v>
      </c>
      <c r="X186" s="499">
        <f t="shared" si="77"/>
        <v>0</v>
      </c>
      <c r="Y186" s="500">
        <f t="shared" si="78"/>
        <v>0</v>
      </c>
      <c r="Z186" s="501">
        <v>0</v>
      </c>
      <c r="AA186" s="502">
        <f t="shared" si="79"/>
        <v>0</v>
      </c>
      <c r="AB186" s="503">
        <f t="shared" si="80"/>
        <v>0</v>
      </c>
      <c r="AC186" s="504">
        <f t="shared" si="81"/>
        <v>0</v>
      </c>
      <c r="AD186" s="277">
        <f t="shared" si="82"/>
        <v>0</v>
      </c>
      <c r="AE186" s="505">
        <f t="shared" si="83"/>
        <v>0</v>
      </c>
      <c r="AF186" s="279">
        <v>0</v>
      </c>
      <c r="AG186" s="280">
        <v>0</v>
      </c>
      <c r="AH186" s="1">
        <f t="shared" si="84"/>
        <v>0</v>
      </c>
      <c r="AI186" s="1">
        <v>1.1515</v>
      </c>
      <c r="AJ186" s="2">
        <v>0.82450000000000001</v>
      </c>
      <c r="AK186" s="281">
        <f t="shared" si="85"/>
        <v>0</v>
      </c>
      <c r="AL186" s="3">
        <f t="shared" si="86"/>
        <v>1.3966000000000001</v>
      </c>
      <c r="AM186" s="307">
        <v>1.6871</v>
      </c>
      <c r="AN186" s="283">
        <v>0.82450000000000001</v>
      </c>
      <c r="AO186" s="283" t="s">
        <v>1652</v>
      </c>
      <c r="AP186" s="284">
        <v>1.3966000000000001</v>
      </c>
      <c r="AQ186" s="28">
        <v>1.6871</v>
      </c>
      <c r="AR186" s="267">
        <f t="shared" si="87"/>
        <v>0</v>
      </c>
      <c r="AS186" s="267">
        <f t="shared" si="88"/>
        <v>0</v>
      </c>
      <c r="AT186" s="4">
        <v>0.82450000000000001</v>
      </c>
      <c r="AU186" s="4">
        <f t="shared" si="89"/>
        <v>0</v>
      </c>
      <c r="AV186" s="5">
        <v>1.3966000000000001</v>
      </c>
      <c r="AW186" s="404">
        <f t="shared" si="90"/>
        <v>0</v>
      </c>
      <c r="AX186" s="405">
        <v>1</v>
      </c>
      <c r="AY186" s="1">
        <f t="shared" si="91"/>
        <v>1.1515</v>
      </c>
      <c r="AZ186" s="28">
        <f t="shared" si="92"/>
        <v>1.3966000000000001</v>
      </c>
      <c r="BA186" s="5">
        <f t="shared" si="92"/>
        <v>1.6871</v>
      </c>
      <c r="BB186" s="277">
        <f t="shared" si="93"/>
        <v>0</v>
      </c>
      <c r="BC186" s="492">
        <f t="shared" si="94"/>
        <v>0</v>
      </c>
      <c r="BD186" s="492">
        <f t="shared" si="95"/>
        <v>0</v>
      </c>
      <c r="BE186" s="286">
        <f t="shared" si="96"/>
        <v>2.0299999999999999E-2</v>
      </c>
      <c r="BF186" s="286">
        <v>2.0299999999999999E-2</v>
      </c>
      <c r="BG186" s="308">
        <f t="shared" si="68"/>
        <v>0</v>
      </c>
      <c r="BH186" s="287">
        <f t="shared" si="97"/>
        <v>0</v>
      </c>
      <c r="BI186" s="287">
        <f t="shared" si="69"/>
        <v>1</v>
      </c>
      <c r="BJ186" s="453"/>
    </row>
    <row r="187" spans="1:62" x14ac:dyDescent="0.2">
      <c r="A187" s="32" t="s">
        <v>444</v>
      </c>
      <c r="B187" s="309" t="s">
        <v>445</v>
      </c>
      <c r="C187" s="521" t="s">
        <v>1400</v>
      </c>
      <c r="D187" s="523" t="s">
        <v>1401</v>
      </c>
      <c r="E187" s="522" t="s">
        <v>1402</v>
      </c>
      <c r="F187" s="313" t="s">
        <v>447</v>
      </c>
      <c r="G187" s="520">
        <v>20</v>
      </c>
      <c r="H187" s="315"/>
      <c r="I187" s="316">
        <v>0</v>
      </c>
      <c r="J187" s="316">
        <v>0</v>
      </c>
      <c r="K187" s="316">
        <v>0</v>
      </c>
      <c r="L187" s="316">
        <v>0</v>
      </c>
      <c r="M187" s="316">
        <f t="shared" si="70"/>
        <v>0</v>
      </c>
      <c r="N187" s="316">
        <f t="shared" si="71"/>
        <v>0</v>
      </c>
      <c r="O187" s="508">
        <f t="shared" si="72"/>
        <v>0</v>
      </c>
      <c r="P187" s="508">
        <f t="shared" si="73"/>
        <v>0</v>
      </c>
      <c r="Q187" s="509">
        <v>0</v>
      </c>
      <c r="R187" s="509">
        <v>0</v>
      </c>
      <c r="S187" s="318">
        <f t="shared" si="74"/>
        <v>0</v>
      </c>
      <c r="T187" s="317">
        <v>0</v>
      </c>
      <c r="U187" s="319">
        <f t="shared" si="75"/>
        <v>0</v>
      </c>
      <c r="V187" s="320">
        <f t="shared" si="76"/>
        <v>0</v>
      </c>
      <c r="W187" s="498">
        <v>0</v>
      </c>
      <c r="X187" s="499">
        <f t="shared" si="77"/>
        <v>0</v>
      </c>
      <c r="Y187" s="500">
        <f t="shared" si="78"/>
        <v>0</v>
      </c>
      <c r="Z187" s="501">
        <v>0</v>
      </c>
      <c r="AA187" s="502">
        <f t="shared" si="79"/>
        <v>0</v>
      </c>
      <c r="AB187" s="503">
        <f t="shared" si="80"/>
        <v>0</v>
      </c>
      <c r="AC187" s="510">
        <f t="shared" si="81"/>
        <v>0</v>
      </c>
      <c r="AD187" s="321">
        <f t="shared" si="82"/>
        <v>0</v>
      </c>
      <c r="AE187" s="278">
        <f t="shared" si="83"/>
        <v>0</v>
      </c>
      <c r="AF187" s="322">
        <v>0</v>
      </c>
      <c r="AG187" s="323">
        <v>1</v>
      </c>
      <c r="AH187" s="6">
        <f t="shared" si="84"/>
        <v>1.1515</v>
      </c>
      <c r="AI187" s="6">
        <v>0</v>
      </c>
      <c r="AJ187" s="2">
        <v>0</v>
      </c>
      <c r="AK187" s="281">
        <f t="shared" si="85"/>
        <v>1.4115</v>
      </c>
      <c r="AL187" s="3">
        <f t="shared" si="86"/>
        <v>0</v>
      </c>
      <c r="AM187" s="307">
        <v>0</v>
      </c>
      <c r="AN187" s="283">
        <v>0</v>
      </c>
      <c r="AO187" s="283" t="s">
        <v>1316</v>
      </c>
      <c r="AP187" s="284">
        <v>0</v>
      </c>
      <c r="AQ187" s="28">
        <v>0</v>
      </c>
      <c r="AR187" s="267">
        <f t="shared" si="87"/>
        <v>0</v>
      </c>
      <c r="AS187" s="267">
        <f t="shared" si="88"/>
        <v>0</v>
      </c>
      <c r="AT187" s="4">
        <v>0</v>
      </c>
      <c r="AU187" s="4">
        <f t="shared" si="89"/>
        <v>0</v>
      </c>
      <c r="AV187" s="5">
        <v>0</v>
      </c>
      <c r="AW187" s="404">
        <f t="shared" si="90"/>
        <v>0</v>
      </c>
      <c r="AX187" s="405">
        <v>0</v>
      </c>
      <c r="AY187" s="6">
        <f t="shared" si="91"/>
        <v>0</v>
      </c>
      <c r="AZ187" s="28">
        <f t="shared" si="92"/>
        <v>0</v>
      </c>
      <c r="BA187" s="5">
        <f t="shared" si="92"/>
        <v>0</v>
      </c>
      <c r="BB187" s="321">
        <f t="shared" si="93"/>
        <v>0</v>
      </c>
      <c r="BC187" s="511">
        <f t="shared" si="94"/>
        <v>0</v>
      </c>
      <c r="BD187" s="511">
        <f t="shared" si="95"/>
        <v>2.0299999999999999E-2</v>
      </c>
      <c r="BE187" s="286">
        <f t="shared" si="96"/>
        <v>0</v>
      </c>
      <c r="BF187" s="286">
        <v>0</v>
      </c>
      <c r="BG187" s="308">
        <f t="shared" si="68"/>
        <v>0</v>
      </c>
      <c r="BH187" s="512">
        <f t="shared" si="97"/>
        <v>1</v>
      </c>
      <c r="BI187" s="512">
        <f t="shared" si="69"/>
        <v>0</v>
      </c>
      <c r="BJ187" s="453"/>
    </row>
    <row r="188" spans="1:62" x14ac:dyDescent="0.2">
      <c r="A188" s="32" t="s">
        <v>448</v>
      </c>
      <c r="B188" s="309" t="s">
        <v>449</v>
      </c>
      <c r="C188" s="521" t="s">
        <v>1400</v>
      </c>
      <c r="D188" s="523" t="s">
        <v>1401</v>
      </c>
      <c r="E188" s="522" t="s">
        <v>1403</v>
      </c>
      <c r="F188" s="313" t="s">
        <v>447</v>
      </c>
      <c r="G188" s="314">
        <v>20</v>
      </c>
      <c r="H188" s="315"/>
      <c r="I188" s="316">
        <v>0</v>
      </c>
      <c r="J188" s="316">
        <v>0</v>
      </c>
      <c r="K188" s="316">
        <v>0</v>
      </c>
      <c r="L188" s="316">
        <v>0</v>
      </c>
      <c r="M188" s="316">
        <f t="shared" si="70"/>
        <v>0</v>
      </c>
      <c r="N188" s="316">
        <f t="shared" si="71"/>
        <v>0</v>
      </c>
      <c r="O188" s="508">
        <f t="shared" si="72"/>
        <v>0</v>
      </c>
      <c r="P188" s="508">
        <f t="shared" si="73"/>
        <v>0</v>
      </c>
      <c r="Q188" s="509">
        <v>0</v>
      </c>
      <c r="R188" s="509">
        <v>0</v>
      </c>
      <c r="S188" s="318">
        <f t="shared" si="74"/>
        <v>0</v>
      </c>
      <c r="T188" s="317">
        <v>0</v>
      </c>
      <c r="U188" s="319">
        <f t="shared" si="75"/>
        <v>0</v>
      </c>
      <c r="V188" s="320">
        <f t="shared" si="76"/>
        <v>0</v>
      </c>
      <c r="W188" s="498">
        <v>0</v>
      </c>
      <c r="X188" s="499">
        <f t="shared" si="77"/>
        <v>0</v>
      </c>
      <c r="Y188" s="500">
        <f t="shared" si="78"/>
        <v>0</v>
      </c>
      <c r="Z188" s="501">
        <v>0</v>
      </c>
      <c r="AA188" s="502">
        <f t="shared" si="79"/>
        <v>0</v>
      </c>
      <c r="AB188" s="503">
        <f t="shared" si="80"/>
        <v>0</v>
      </c>
      <c r="AC188" s="510">
        <f t="shared" si="81"/>
        <v>0</v>
      </c>
      <c r="AD188" s="321">
        <f t="shared" si="82"/>
        <v>0</v>
      </c>
      <c r="AE188" s="278">
        <f t="shared" si="83"/>
        <v>0</v>
      </c>
      <c r="AF188" s="322">
        <v>0</v>
      </c>
      <c r="AG188" s="323">
        <v>1</v>
      </c>
      <c r="AH188" s="6">
        <f t="shared" si="84"/>
        <v>1.1515</v>
      </c>
      <c r="AI188" s="6">
        <v>0</v>
      </c>
      <c r="AJ188" s="2">
        <v>0</v>
      </c>
      <c r="AK188" s="281">
        <f t="shared" si="85"/>
        <v>1.3362000000000001</v>
      </c>
      <c r="AL188" s="3">
        <f t="shared" si="86"/>
        <v>0</v>
      </c>
      <c r="AM188" s="307">
        <v>0</v>
      </c>
      <c r="AN188" s="283">
        <v>0</v>
      </c>
      <c r="AO188" s="283" t="s">
        <v>1316</v>
      </c>
      <c r="AP188" s="284">
        <v>0</v>
      </c>
      <c r="AQ188" s="28">
        <v>0</v>
      </c>
      <c r="AR188" s="267">
        <f t="shared" si="87"/>
        <v>0</v>
      </c>
      <c r="AS188" s="267">
        <f t="shared" si="88"/>
        <v>0</v>
      </c>
      <c r="AT188" s="4">
        <v>0</v>
      </c>
      <c r="AU188" s="4">
        <f t="shared" si="89"/>
        <v>0</v>
      </c>
      <c r="AV188" s="5">
        <v>0</v>
      </c>
      <c r="AW188" s="404">
        <f t="shared" si="90"/>
        <v>0</v>
      </c>
      <c r="AX188" s="405">
        <v>0</v>
      </c>
      <c r="AY188" s="6">
        <f t="shared" si="91"/>
        <v>0</v>
      </c>
      <c r="AZ188" s="28">
        <f t="shared" si="92"/>
        <v>0</v>
      </c>
      <c r="BA188" s="5">
        <f t="shared" si="92"/>
        <v>0</v>
      </c>
      <c r="BB188" s="321">
        <f t="shared" si="93"/>
        <v>0</v>
      </c>
      <c r="BC188" s="511">
        <f t="shared" si="94"/>
        <v>0</v>
      </c>
      <c r="BD188" s="511">
        <f t="shared" si="95"/>
        <v>2.0299999999999999E-2</v>
      </c>
      <c r="BE188" s="286">
        <f t="shared" si="96"/>
        <v>0</v>
      </c>
      <c r="BF188" s="286">
        <v>0</v>
      </c>
      <c r="BG188" s="308">
        <f t="shared" si="68"/>
        <v>0</v>
      </c>
      <c r="BH188" s="512">
        <f t="shared" si="97"/>
        <v>1</v>
      </c>
      <c r="BI188" s="512">
        <f t="shared" si="69"/>
        <v>0</v>
      </c>
      <c r="BJ188" s="453"/>
    </row>
    <row r="189" spans="1:62" x14ac:dyDescent="0.2">
      <c r="A189" s="32" t="s">
        <v>454</v>
      </c>
      <c r="B189" s="309" t="s">
        <v>455</v>
      </c>
      <c r="C189" s="521" t="s">
        <v>1400</v>
      </c>
      <c r="D189" s="523" t="s">
        <v>1401</v>
      </c>
      <c r="E189" s="522" t="s">
        <v>1404</v>
      </c>
      <c r="F189" s="313" t="s">
        <v>447</v>
      </c>
      <c r="G189" s="520">
        <v>20</v>
      </c>
      <c r="H189" s="315"/>
      <c r="I189" s="316">
        <v>0</v>
      </c>
      <c r="J189" s="316">
        <v>0</v>
      </c>
      <c r="K189" s="316">
        <v>0</v>
      </c>
      <c r="L189" s="316">
        <v>0</v>
      </c>
      <c r="M189" s="316">
        <f t="shared" si="70"/>
        <v>0</v>
      </c>
      <c r="N189" s="316">
        <f t="shared" si="71"/>
        <v>0</v>
      </c>
      <c r="O189" s="508">
        <f t="shared" si="72"/>
        <v>0</v>
      </c>
      <c r="P189" s="508">
        <f t="shared" si="73"/>
        <v>0</v>
      </c>
      <c r="Q189" s="509">
        <v>0</v>
      </c>
      <c r="R189" s="509">
        <v>0</v>
      </c>
      <c r="S189" s="318">
        <f t="shared" si="74"/>
        <v>0</v>
      </c>
      <c r="T189" s="317">
        <v>0</v>
      </c>
      <c r="U189" s="319">
        <f t="shared" si="75"/>
        <v>0</v>
      </c>
      <c r="V189" s="320">
        <f t="shared" si="76"/>
        <v>0</v>
      </c>
      <c r="W189" s="498">
        <v>0</v>
      </c>
      <c r="X189" s="499">
        <f t="shared" si="77"/>
        <v>0</v>
      </c>
      <c r="Y189" s="500">
        <f t="shared" si="78"/>
        <v>0</v>
      </c>
      <c r="Z189" s="501">
        <v>0</v>
      </c>
      <c r="AA189" s="502">
        <f t="shared" si="79"/>
        <v>0</v>
      </c>
      <c r="AB189" s="503">
        <f t="shared" si="80"/>
        <v>0</v>
      </c>
      <c r="AC189" s="510">
        <f t="shared" si="81"/>
        <v>0</v>
      </c>
      <c r="AD189" s="321">
        <f t="shared" si="82"/>
        <v>0</v>
      </c>
      <c r="AE189" s="278">
        <f t="shared" si="83"/>
        <v>0</v>
      </c>
      <c r="AF189" s="322">
        <v>0</v>
      </c>
      <c r="AG189" s="323">
        <v>1</v>
      </c>
      <c r="AH189" s="6">
        <f t="shared" si="84"/>
        <v>1.1515</v>
      </c>
      <c r="AI189" s="6">
        <v>0</v>
      </c>
      <c r="AJ189" s="2">
        <v>0</v>
      </c>
      <c r="AK189" s="281">
        <f t="shared" si="85"/>
        <v>1.3382000000000001</v>
      </c>
      <c r="AL189" s="3">
        <f t="shared" si="86"/>
        <v>0</v>
      </c>
      <c r="AM189" s="307">
        <v>0</v>
      </c>
      <c r="AN189" s="283">
        <v>0</v>
      </c>
      <c r="AO189" s="283" t="s">
        <v>1316</v>
      </c>
      <c r="AP189" s="284">
        <v>0</v>
      </c>
      <c r="AQ189" s="28">
        <v>0</v>
      </c>
      <c r="AR189" s="267">
        <f t="shared" si="87"/>
        <v>0</v>
      </c>
      <c r="AS189" s="267">
        <f t="shared" si="88"/>
        <v>0</v>
      </c>
      <c r="AT189" s="4">
        <v>0</v>
      </c>
      <c r="AU189" s="4">
        <f t="shared" si="89"/>
        <v>0</v>
      </c>
      <c r="AV189" s="5">
        <v>0</v>
      </c>
      <c r="AW189" s="404">
        <f t="shared" si="90"/>
        <v>0</v>
      </c>
      <c r="AX189" s="405">
        <v>0</v>
      </c>
      <c r="AY189" s="6">
        <f t="shared" si="91"/>
        <v>0</v>
      </c>
      <c r="AZ189" s="28">
        <f t="shared" si="92"/>
        <v>0</v>
      </c>
      <c r="BA189" s="5">
        <f t="shared" si="92"/>
        <v>0</v>
      </c>
      <c r="BB189" s="321">
        <f t="shared" si="93"/>
        <v>0</v>
      </c>
      <c r="BC189" s="511">
        <f t="shared" si="94"/>
        <v>0</v>
      </c>
      <c r="BD189" s="511">
        <f t="shared" si="95"/>
        <v>2.0299999999999999E-2</v>
      </c>
      <c r="BE189" s="286">
        <f t="shared" si="96"/>
        <v>0</v>
      </c>
      <c r="BF189" s="286">
        <v>0</v>
      </c>
      <c r="BG189" s="308">
        <f t="shared" si="68"/>
        <v>0</v>
      </c>
      <c r="BH189" s="512">
        <f t="shared" si="97"/>
        <v>1</v>
      </c>
      <c r="BI189" s="512">
        <f t="shared" si="69"/>
        <v>0</v>
      </c>
      <c r="BJ189" s="453"/>
    </row>
    <row r="190" spans="1:62" x14ac:dyDescent="0.2">
      <c r="A190" s="32" t="s">
        <v>465</v>
      </c>
      <c r="B190" s="309" t="s">
        <v>466</v>
      </c>
      <c r="C190" s="521" t="s">
        <v>1400</v>
      </c>
      <c r="D190" s="523" t="s">
        <v>1401</v>
      </c>
      <c r="E190" s="522" t="s">
        <v>1405</v>
      </c>
      <c r="F190" s="313" t="s">
        <v>447</v>
      </c>
      <c r="G190" s="543">
        <v>20</v>
      </c>
      <c r="H190" s="315"/>
      <c r="I190" s="316">
        <v>0</v>
      </c>
      <c r="J190" s="316">
        <v>0</v>
      </c>
      <c r="K190" s="316">
        <v>0</v>
      </c>
      <c r="L190" s="316">
        <v>0</v>
      </c>
      <c r="M190" s="316">
        <f t="shared" si="70"/>
        <v>0</v>
      </c>
      <c r="N190" s="316">
        <f t="shared" si="71"/>
        <v>0</v>
      </c>
      <c r="O190" s="508">
        <f t="shared" si="72"/>
        <v>0</v>
      </c>
      <c r="P190" s="508">
        <f t="shared" si="73"/>
        <v>0</v>
      </c>
      <c r="Q190" s="509">
        <v>0</v>
      </c>
      <c r="R190" s="509">
        <v>0</v>
      </c>
      <c r="S190" s="318">
        <f t="shared" si="74"/>
        <v>0</v>
      </c>
      <c r="T190" s="317">
        <v>0</v>
      </c>
      <c r="U190" s="319">
        <f t="shared" si="75"/>
        <v>0</v>
      </c>
      <c r="V190" s="320">
        <f t="shared" si="76"/>
        <v>0</v>
      </c>
      <c r="W190" s="498">
        <v>0</v>
      </c>
      <c r="X190" s="499">
        <f t="shared" si="77"/>
        <v>0</v>
      </c>
      <c r="Y190" s="500">
        <f t="shared" si="78"/>
        <v>0</v>
      </c>
      <c r="Z190" s="501">
        <v>0</v>
      </c>
      <c r="AA190" s="502">
        <f t="shared" si="79"/>
        <v>0</v>
      </c>
      <c r="AB190" s="503">
        <f t="shared" si="80"/>
        <v>0</v>
      </c>
      <c r="AC190" s="510">
        <f t="shared" si="81"/>
        <v>0</v>
      </c>
      <c r="AD190" s="321">
        <f t="shared" si="82"/>
        <v>0</v>
      </c>
      <c r="AE190" s="278">
        <f t="shared" si="83"/>
        <v>0</v>
      </c>
      <c r="AF190" s="322">
        <v>0</v>
      </c>
      <c r="AG190" s="323">
        <v>1</v>
      </c>
      <c r="AH190" s="6">
        <f t="shared" si="84"/>
        <v>1.1515</v>
      </c>
      <c r="AI190" s="6">
        <v>0</v>
      </c>
      <c r="AJ190" s="2">
        <v>0</v>
      </c>
      <c r="AK190" s="281">
        <f t="shared" si="85"/>
        <v>1.3966000000000001</v>
      </c>
      <c r="AL190" s="3">
        <f t="shared" si="86"/>
        <v>0</v>
      </c>
      <c r="AM190" s="307">
        <v>0</v>
      </c>
      <c r="AN190" s="283">
        <v>0</v>
      </c>
      <c r="AO190" s="283" t="s">
        <v>1316</v>
      </c>
      <c r="AP190" s="284">
        <v>0</v>
      </c>
      <c r="AQ190" s="28">
        <v>0</v>
      </c>
      <c r="AR190" s="267">
        <f t="shared" si="87"/>
        <v>0</v>
      </c>
      <c r="AS190" s="267">
        <f t="shared" si="88"/>
        <v>0</v>
      </c>
      <c r="AT190" s="4">
        <v>0</v>
      </c>
      <c r="AU190" s="4">
        <f t="shared" si="89"/>
        <v>0</v>
      </c>
      <c r="AV190" s="5">
        <v>0</v>
      </c>
      <c r="AW190" s="404">
        <f t="shared" si="90"/>
        <v>0</v>
      </c>
      <c r="AX190" s="405">
        <v>0</v>
      </c>
      <c r="AY190" s="6">
        <f t="shared" si="91"/>
        <v>0</v>
      </c>
      <c r="AZ190" s="28">
        <f t="shared" si="92"/>
        <v>0</v>
      </c>
      <c r="BA190" s="5">
        <f t="shared" si="92"/>
        <v>0</v>
      </c>
      <c r="BB190" s="321">
        <f t="shared" si="93"/>
        <v>0</v>
      </c>
      <c r="BC190" s="511">
        <f t="shared" si="94"/>
        <v>0</v>
      </c>
      <c r="BD190" s="511">
        <f t="shared" si="95"/>
        <v>2.0299999999999999E-2</v>
      </c>
      <c r="BE190" s="286">
        <f t="shared" si="96"/>
        <v>0</v>
      </c>
      <c r="BF190" s="286">
        <v>0</v>
      </c>
      <c r="BG190" s="308">
        <f t="shared" si="68"/>
        <v>0</v>
      </c>
      <c r="BH190" s="512">
        <f t="shared" si="97"/>
        <v>1</v>
      </c>
      <c r="BI190" s="512">
        <f t="shared" si="69"/>
        <v>0</v>
      </c>
      <c r="BJ190" s="453"/>
    </row>
    <row r="191" spans="1:62" x14ac:dyDescent="0.2">
      <c r="A191" s="358" t="s">
        <v>1400</v>
      </c>
      <c r="B191" s="359" t="s">
        <v>1401</v>
      </c>
      <c r="C191" s="471" t="s">
        <v>1400</v>
      </c>
      <c r="D191" s="472" t="s">
        <v>1401</v>
      </c>
      <c r="E191" s="473" t="s">
        <v>1406</v>
      </c>
      <c r="F191" s="363" t="s">
        <v>447</v>
      </c>
      <c r="G191" s="513">
        <v>20</v>
      </c>
      <c r="H191" s="315"/>
      <c r="I191" s="364">
        <v>19481245</v>
      </c>
      <c r="J191" s="364">
        <v>482099</v>
      </c>
      <c r="K191" s="364">
        <v>0</v>
      </c>
      <c r="L191" s="364">
        <v>0</v>
      </c>
      <c r="M191" s="364">
        <f t="shared" si="70"/>
        <v>0</v>
      </c>
      <c r="N191" s="364">
        <f t="shared" si="71"/>
        <v>19481245</v>
      </c>
      <c r="O191" s="514">
        <f t="shared" si="72"/>
        <v>482099</v>
      </c>
      <c r="P191" s="514">
        <f t="shared" si="73"/>
        <v>18999146</v>
      </c>
      <c r="Q191" s="515">
        <v>1068.45</v>
      </c>
      <c r="R191" s="515">
        <v>46.199999999999996</v>
      </c>
      <c r="S191" s="366">
        <f t="shared" si="74"/>
        <v>502471</v>
      </c>
      <c r="T191" s="365">
        <v>0</v>
      </c>
      <c r="U191" s="367">
        <f t="shared" si="75"/>
        <v>18999146</v>
      </c>
      <c r="V191" s="368">
        <f t="shared" si="76"/>
        <v>17781.97</v>
      </c>
      <c r="W191" s="498">
        <v>476198</v>
      </c>
      <c r="X191" s="499">
        <f t="shared" si="77"/>
        <v>445.69</v>
      </c>
      <c r="Y191" s="500">
        <f t="shared" si="78"/>
        <v>17336.280000000002</v>
      </c>
      <c r="Z191" s="501">
        <v>0</v>
      </c>
      <c r="AA191" s="502">
        <f t="shared" si="79"/>
        <v>0</v>
      </c>
      <c r="AB191" s="503">
        <f t="shared" si="80"/>
        <v>18999146</v>
      </c>
      <c r="AC191" s="516">
        <f t="shared" si="81"/>
        <v>17781.97</v>
      </c>
      <c r="AD191" s="369">
        <f t="shared" si="82"/>
        <v>1.1514599999999999</v>
      </c>
      <c r="AE191" s="370">
        <f t="shared" si="83"/>
        <v>1.1515</v>
      </c>
      <c r="AF191" s="371">
        <v>1.1515</v>
      </c>
      <c r="AG191" s="372">
        <v>0</v>
      </c>
      <c r="AH191" s="373">
        <f t="shared" si="84"/>
        <v>0</v>
      </c>
      <c r="AI191" s="373">
        <v>0</v>
      </c>
      <c r="AJ191" s="2">
        <v>0</v>
      </c>
      <c r="AK191" s="281">
        <f t="shared" si="85"/>
        <v>0</v>
      </c>
      <c r="AL191" s="3">
        <f t="shared" si="86"/>
        <v>0</v>
      </c>
      <c r="AM191" s="307">
        <v>0</v>
      </c>
      <c r="AN191" s="283">
        <v>0</v>
      </c>
      <c r="AO191" s="283" t="s">
        <v>1316</v>
      </c>
      <c r="AP191" s="284">
        <v>0</v>
      </c>
      <c r="AQ191" s="28">
        <v>0</v>
      </c>
      <c r="AR191" s="267">
        <f t="shared" si="87"/>
        <v>0</v>
      </c>
      <c r="AS191" s="267">
        <f t="shared" si="88"/>
        <v>0</v>
      </c>
      <c r="AT191" s="4">
        <v>0</v>
      </c>
      <c r="AU191" s="4">
        <f t="shared" si="89"/>
        <v>0</v>
      </c>
      <c r="AV191" s="5">
        <v>0</v>
      </c>
      <c r="AW191" s="404">
        <f t="shared" si="90"/>
        <v>0</v>
      </c>
      <c r="AX191" s="405">
        <v>0</v>
      </c>
      <c r="AY191" s="373">
        <f t="shared" si="91"/>
        <v>0</v>
      </c>
      <c r="AZ191" s="28">
        <f t="shared" si="92"/>
        <v>0</v>
      </c>
      <c r="BA191" s="5">
        <f t="shared" si="92"/>
        <v>0</v>
      </c>
      <c r="BB191" s="369">
        <f t="shared" si="93"/>
        <v>1.01397</v>
      </c>
      <c r="BC191" s="517">
        <f t="shared" si="94"/>
        <v>2.0299999999999999E-2</v>
      </c>
      <c r="BD191" s="517">
        <f t="shared" si="95"/>
        <v>0</v>
      </c>
      <c r="BE191" s="286">
        <f t="shared" si="96"/>
        <v>0</v>
      </c>
      <c r="BF191" s="286">
        <v>0</v>
      </c>
      <c r="BG191" s="308">
        <f t="shared" si="68"/>
        <v>0</v>
      </c>
      <c r="BH191" s="518">
        <f t="shared" si="97"/>
        <v>0</v>
      </c>
      <c r="BI191" s="518">
        <f t="shared" si="69"/>
        <v>0</v>
      </c>
      <c r="BJ191" s="453"/>
    </row>
    <row r="192" spans="1:62" x14ac:dyDescent="0.2">
      <c r="A192" s="397" t="s">
        <v>451</v>
      </c>
      <c r="B192" s="398" t="s">
        <v>452</v>
      </c>
      <c r="C192" s="521" t="s">
        <v>1407</v>
      </c>
      <c r="D192" s="523" t="s">
        <v>1635</v>
      </c>
      <c r="E192" s="522" t="s">
        <v>1409</v>
      </c>
      <c r="F192" s="313" t="s">
        <v>447</v>
      </c>
      <c r="G192" s="314">
        <v>20</v>
      </c>
      <c r="H192" s="315"/>
      <c r="I192" s="316">
        <v>0</v>
      </c>
      <c r="J192" s="316">
        <v>0</v>
      </c>
      <c r="K192" s="316">
        <v>0</v>
      </c>
      <c r="L192" s="316">
        <v>0</v>
      </c>
      <c r="M192" s="316">
        <f t="shared" si="70"/>
        <v>0</v>
      </c>
      <c r="N192" s="316">
        <f t="shared" si="71"/>
        <v>0</v>
      </c>
      <c r="O192" s="508">
        <f t="shared" si="72"/>
        <v>0</v>
      </c>
      <c r="P192" s="508">
        <f t="shared" si="73"/>
        <v>0</v>
      </c>
      <c r="Q192" s="509">
        <v>0</v>
      </c>
      <c r="R192" s="509">
        <v>0</v>
      </c>
      <c r="S192" s="318">
        <f t="shared" si="74"/>
        <v>0</v>
      </c>
      <c r="T192" s="317">
        <v>0</v>
      </c>
      <c r="U192" s="319">
        <f t="shared" si="75"/>
        <v>0</v>
      </c>
      <c r="V192" s="320">
        <f t="shared" si="76"/>
        <v>0</v>
      </c>
      <c r="W192" s="498">
        <v>0</v>
      </c>
      <c r="X192" s="499">
        <f t="shared" si="77"/>
        <v>0</v>
      </c>
      <c r="Y192" s="500">
        <f t="shared" si="78"/>
        <v>0</v>
      </c>
      <c r="Z192" s="501">
        <v>0</v>
      </c>
      <c r="AA192" s="502">
        <f t="shared" si="79"/>
        <v>0</v>
      </c>
      <c r="AB192" s="503">
        <f t="shared" si="80"/>
        <v>0</v>
      </c>
      <c r="AC192" s="510">
        <f t="shared" si="81"/>
        <v>0</v>
      </c>
      <c r="AD192" s="321">
        <f t="shared" si="82"/>
        <v>0</v>
      </c>
      <c r="AE192" s="278">
        <f t="shared" si="83"/>
        <v>0</v>
      </c>
      <c r="AF192" s="322">
        <v>0</v>
      </c>
      <c r="AG192" s="323">
        <v>1</v>
      </c>
      <c r="AH192" s="6">
        <f t="shared" si="84"/>
        <v>1.1758999999999999</v>
      </c>
      <c r="AI192" s="6">
        <v>0</v>
      </c>
      <c r="AJ192" s="2">
        <v>0</v>
      </c>
      <c r="AK192" s="281">
        <f t="shared" si="85"/>
        <v>1.4001999999999999</v>
      </c>
      <c r="AL192" s="3">
        <f t="shared" si="86"/>
        <v>0</v>
      </c>
      <c r="AM192" s="307">
        <v>0</v>
      </c>
      <c r="AN192" s="283">
        <v>0</v>
      </c>
      <c r="AO192" s="283" t="s">
        <v>1316</v>
      </c>
      <c r="AP192" s="284">
        <v>0</v>
      </c>
      <c r="AQ192" s="28">
        <v>0</v>
      </c>
      <c r="AR192" s="267">
        <f t="shared" si="87"/>
        <v>0</v>
      </c>
      <c r="AS192" s="267">
        <f t="shared" si="88"/>
        <v>0</v>
      </c>
      <c r="AT192" s="4">
        <v>0</v>
      </c>
      <c r="AU192" s="4">
        <f t="shared" si="89"/>
        <v>0</v>
      </c>
      <c r="AV192" s="5">
        <v>0</v>
      </c>
      <c r="AW192" s="404">
        <f t="shared" si="90"/>
        <v>0</v>
      </c>
      <c r="AX192" s="405">
        <v>0</v>
      </c>
      <c r="AY192" s="6">
        <f t="shared" si="91"/>
        <v>0</v>
      </c>
      <c r="AZ192" s="28">
        <f t="shared" si="92"/>
        <v>0</v>
      </c>
      <c r="BA192" s="5">
        <f t="shared" si="92"/>
        <v>0</v>
      </c>
      <c r="BB192" s="321">
        <f t="shared" si="93"/>
        <v>0</v>
      </c>
      <c r="BC192" s="511">
        <f t="shared" si="94"/>
        <v>0</v>
      </c>
      <c r="BD192" s="511">
        <f t="shared" si="95"/>
        <v>2.07E-2</v>
      </c>
      <c r="BE192" s="286">
        <f t="shared" si="96"/>
        <v>0</v>
      </c>
      <c r="BF192" s="286">
        <v>0</v>
      </c>
      <c r="BG192" s="308">
        <f t="shared" si="68"/>
        <v>0</v>
      </c>
      <c r="BH192" s="512">
        <f t="shared" si="97"/>
        <v>1</v>
      </c>
      <c r="BI192" s="512">
        <f t="shared" si="69"/>
        <v>0</v>
      </c>
      <c r="BJ192" s="453"/>
    </row>
    <row r="193" spans="1:62" x14ac:dyDescent="0.2">
      <c r="A193" s="397" t="s">
        <v>457</v>
      </c>
      <c r="B193" s="398" t="s">
        <v>458</v>
      </c>
      <c r="C193" s="521" t="s">
        <v>1407</v>
      </c>
      <c r="D193" s="523" t="s">
        <v>1635</v>
      </c>
      <c r="E193" s="522" t="s">
        <v>1410</v>
      </c>
      <c r="F193" s="313" t="s">
        <v>447</v>
      </c>
      <c r="G193" s="520">
        <v>20</v>
      </c>
      <c r="H193" s="315"/>
      <c r="I193" s="316">
        <v>0</v>
      </c>
      <c r="J193" s="316">
        <v>0</v>
      </c>
      <c r="K193" s="316">
        <v>0</v>
      </c>
      <c r="L193" s="316">
        <v>0</v>
      </c>
      <c r="M193" s="316">
        <f t="shared" si="70"/>
        <v>0</v>
      </c>
      <c r="N193" s="316">
        <f t="shared" si="71"/>
        <v>0</v>
      </c>
      <c r="O193" s="508">
        <f t="shared" si="72"/>
        <v>0</v>
      </c>
      <c r="P193" s="508">
        <f t="shared" si="73"/>
        <v>0</v>
      </c>
      <c r="Q193" s="509">
        <v>0</v>
      </c>
      <c r="R193" s="509">
        <v>0</v>
      </c>
      <c r="S193" s="318">
        <f t="shared" si="74"/>
        <v>0</v>
      </c>
      <c r="T193" s="317">
        <v>0</v>
      </c>
      <c r="U193" s="319">
        <f t="shared" si="75"/>
        <v>0</v>
      </c>
      <c r="V193" s="320">
        <f t="shared" si="76"/>
        <v>0</v>
      </c>
      <c r="W193" s="498">
        <v>0</v>
      </c>
      <c r="X193" s="499">
        <f t="shared" si="77"/>
        <v>0</v>
      </c>
      <c r="Y193" s="500">
        <f t="shared" si="78"/>
        <v>0</v>
      </c>
      <c r="Z193" s="501">
        <v>0</v>
      </c>
      <c r="AA193" s="502">
        <f t="shared" si="79"/>
        <v>0</v>
      </c>
      <c r="AB193" s="503">
        <f t="shared" si="80"/>
        <v>0</v>
      </c>
      <c r="AC193" s="510">
        <f t="shared" si="81"/>
        <v>0</v>
      </c>
      <c r="AD193" s="321">
        <f t="shared" si="82"/>
        <v>0</v>
      </c>
      <c r="AE193" s="278">
        <f t="shared" si="83"/>
        <v>0</v>
      </c>
      <c r="AF193" s="322">
        <v>0</v>
      </c>
      <c r="AG193" s="323">
        <v>1</v>
      </c>
      <c r="AH193" s="6">
        <f t="shared" si="84"/>
        <v>1.1758999999999999</v>
      </c>
      <c r="AI193" s="6">
        <v>0</v>
      </c>
      <c r="AJ193" s="2">
        <v>0</v>
      </c>
      <c r="AK193" s="281">
        <f t="shared" si="85"/>
        <v>0.86919999999999997</v>
      </c>
      <c r="AL193" s="3">
        <f t="shared" si="86"/>
        <v>0</v>
      </c>
      <c r="AM193" s="307">
        <v>0</v>
      </c>
      <c r="AN193" s="283">
        <v>0</v>
      </c>
      <c r="AO193" s="283" t="s">
        <v>1316</v>
      </c>
      <c r="AP193" s="284">
        <v>0</v>
      </c>
      <c r="AQ193" s="28">
        <v>0</v>
      </c>
      <c r="AR193" s="267">
        <f t="shared" si="87"/>
        <v>0</v>
      </c>
      <c r="AS193" s="267">
        <f t="shared" si="88"/>
        <v>0</v>
      </c>
      <c r="AT193" s="4">
        <v>0</v>
      </c>
      <c r="AU193" s="4">
        <f t="shared" si="89"/>
        <v>0</v>
      </c>
      <c r="AV193" s="5">
        <v>0</v>
      </c>
      <c r="AW193" s="404">
        <f t="shared" si="90"/>
        <v>0</v>
      </c>
      <c r="AX193" s="405">
        <v>0</v>
      </c>
      <c r="AY193" s="6">
        <f t="shared" si="91"/>
        <v>0</v>
      </c>
      <c r="AZ193" s="28">
        <f t="shared" si="92"/>
        <v>0</v>
      </c>
      <c r="BA193" s="5">
        <f t="shared" si="92"/>
        <v>0</v>
      </c>
      <c r="BB193" s="321">
        <f t="shared" si="93"/>
        <v>0</v>
      </c>
      <c r="BC193" s="511">
        <f t="shared" si="94"/>
        <v>0</v>
      </c>
      <c r="BD193" s="511">
        <f t="shared" si="95"/>
        <v>2.07E-2</v>
      </c>
      <c r="BE193" s="286">
        <f t="shared" si="96"/>
        <v>0</v>
      </c>
      <c r="BF193" s="286">
        <v>0</v>
      </c>
      <c r="BG193" s="308">
        <f t="shared" si="68"/>
        <v>0</v>
      </c>
      <c r="BH193" s="512">
        <f t="shared" si="97"/>
        <v>1</v>
      </c>
      <c r="BI193" s="512">
        <f t="shared" si="69"/>
        <v>0</v>
      </c>
      <c r="BJ193" s="453"/>
    </row>
    <row r="194" spans="1:62" x14ac:dyDescent="0.2">
      <c r="A194" s="438" t="s">
        <v>1407</v>
      </c>
      <c r="B194" s="439" t="s">
        <v>1411</v>
      </c>
      <c r="C194" s="471" t="s">
        <v>1407</v>
      </c>
      <c r="D194" s="472" t="s">
        <v>1635</v>
      </c>
      <c r="E194" s="473" t="s">
        <v>1412</v>
      </c>
      <c r="F194" s="434" t="s">
        <v>447</v>
      </c>
      <c r="G194" s="513">
        <v>20</v>
      </c>
      <c r="H194" s="233"/>
      <c r="I194" s="364">
        <v>21423069</v>
      </c>
      <c r="J194" s="364">
        <v>4674124</v>
      </c>
      <c r="K194" s="364">
        <v>0</v>
      </c>
      <c r="L194" s="364">
        <v>0</v>
      </c>
      <c r="M194" s="364">
        <f t="shared" si="70"/>
        <v>0</v>
      </c>
      <c r="N194" s="364">
        <f t="shared" si="71"/>
        <v>21423069</v>
      </c>
      <c r="O194" s="514">
        <f t="shared" si="72"/>
        <v>4674124</v>
      </c>
      <c r="P194" s="514">
        <f t="shared" si="73"/>
        <v>16748945</v>
      </c>
      <c r="Q194" s="515">
        <v>922.33</v>
      </c>
      <c r="R194" s="515">
        <v>36.729999999999997</v>
      </c>
      <c r="S194" s="366">
        <f t="shared" si="74"/>
        <v>399475</v>
      </c>
      <c r="T194" s="365">
        <v>0</v>
      </c>
      <c r="U194" s="367">
        <f t="shared" si="75"/>
        <v>16748945</v>
      </c>
      <c r="V194" s="368">
        <f t="shared" si="76"/>
        <v>18159.38</v>
      </c>
      <c r="W194" s="498">
        <v>484506</v>
      </c>
      <c r="X194" s="499">
        <f t="shared" si="77"/>
        <v>525.30999999999995</v>
      </c>
      <c r="Y194" s="500">
        <f t="shared" si="78"/>
        <v>17634.07</v>
      </c>
      <c r="Z194" s="501">
        <v>0</v>
      </c>
      <c r="AA194" s="502">
        <f t="shared" si="79"/>
        <v>0</v>
      </c>
      <c r="AB194" s="503">
        <f t="shared" si="80"/>
        <v>16748945</v>
      </c>
      <c r="AC194" s="516">
        <f t="shared" si="81"/>
        <v>18159.38</v>
      </c>
      <c r="AD194" s="369">
        <f t="shared" si="82"/>
        <v>1.1758999999999999</v>
      </c>
      <c r="AE194" s="370">
        <f t="shared" si="83"/>
        <v>1.1758999999999999</v>
      </c>
      <c r="AF194" s="371">
        <v>1.1758999999999999</v>
      </c>
      <c r="AG194" s="372">
        <v>0</v>
      </c>
      <c r="AH194" s="373">
        <f t="shared" si="84"/>
        <v>0</v>
      </c>
      <c r="AI194" s="373">
        <v>0</v>
      </c>
      <c r="AJ194" s="2">
        <v>0</v>
      </c>
      <c r="AK194" s="281">
        <f t="shared" si="85"/>
        <v>0</v>
      </c>
      <c r="AL194" s="3">
        <f t="shared" si="86"/>
        <v>0</v>
      </c>
      <c r="AM194" s="307">
        <v>0</v>
      </c>
      <c r="AN194" s="283">
        <v>0</v>
      </c>
      <c r="AO194" s="283" t="s">
        <v>1316</v>
      </c>
      <c r="AP194" s="284">
        <v>0</v>
      </c>
      <c r="AQ194" s="28">
        <v>0</v>
      </c>
      <c r="AR194" s="267">
        <f t="shared" si="87"/>
        <v>0</v>
      </c>
      <c r="AS194" s="267">
        <f t="shared" si="88"/>
        <v>0</v>
      </c>
      <c r="AT194" s="4">
        <v>0</v>
      </c>
      <c r="AU194" s="4">
        <f t="shared" si="89"/>
        <v>0</v>
      </c>
      <c r="AV194" s="5">
        <v>0</v>
      </c>
      <c r="AW194" s="404">
        <f t="shared" si="90"/>
        <v>0</v>
      </c>
      <c r="AX194" s="405">
        <v>0</v>
      </c>
      <c r="AY194" s="373">
        <f t="shared" si="91"/>
        <v>0</v>
      </c>
      <c r="AZ194" s="28">
        <f t="shared" si="92"/>
        <v>0</v>
      </c>
      <c r="BA194" s="5">
        <f t="shared" si="92"/>
        <v>0</v>
      </c>
      <c r="BB194" s="369">
        <f t="shared" si="93"/>
        <v>1.03549</v>
      </c>
      <c r="BC194" s="517">
        <f t="shared" si="94"/>
        <v>2.07E-2</v>
      </c>
      <c r="BD194" s="517">
        <f t="shared" si="95"/>
        <v>0</v>
      </c>
      <c r="BE194" s="286">
        <f t="shared" si="96"/>
        <v>0</v>
      </c>
      <c r="BF194" s="286">
        <v>0</v>
      </c>
      <c r="BG194" s="308">
        <f t="shared" ref="BG194:BG257" si="98">IF(AND($A194=$C194,LEFT($C194,1)="T"),IF(SUMIF($A$17:$A$574,$C194,$BH$17:$BH$574)&gt;0,0,1),0)+IF(AND(LEFT($C194,1)="T",$BI194&lt;&gt;1),IF(SUMIF($A$17:$A$574,$C194,$I$17:$I$574)&gt;0,0,1),0)</f>
        <v>0</v>
      </c>
      <c r="BH194" s="518">
        <f t="shared" si="97"/>
        <v>0</v>
      </c>
      <c r="BI194" s="518">
        <f t="shared" si="69"/>
        <v>0</v>
      </c>
      <c r="BJ194" s="453"/>
    </row>
    <row r="195" spans="1:62" x14ac:dyDescent="0.2">
      <c r="A195" s="297" t="s">
        <v>460</v>
      </c>
      <c r="B195" s="298" t="s">
        <v>447</v>
      </c>
      <c r="C195" s="299" t="s">
        <v>460</v>
      </c>
      <c r="D195" s="300" t="s">
        <v>447</v>
      </c>
      <c r="E195" s="301" t="s">
        <v>461</v>
      </c>
      <c r="F195" s="302" t="s">
        <v>447</v>
      </c>
      <c r="G195" s="519">
        <v>21</v>
      </c>
      <c r="H195" s="233"/>
      <c r="I195" s="304">
        <v>0</v>
      </c>
      <c r="J195" s="304">
        <v>0</v>
      </c>
      <c r="K195" s="304">
        <v>0</v>
      </c>
      <c r="L195" s="304">
        <v>0</v>
      </c>
      <c r="M195" s="304">
        <f t="shared" si="70"/>
        <v>0</v>
      </c>
      <c r="N195" s="304">
        <f t="shared" si="71"/>
        <v>0</v>
      </c>
      <c r="O195" s="496">
        <f t="shared" si="72"/>
        <v>0</v>
      </c>
      <c r="P195" s="496">
        <f t="shared" si="73"/>
        <v>0</v>
      </c>
      <c r="Q195" s="497">
        <v>0</v>
      </c>
      <c r="R195" s="497">
        <v>0</v>
      </c>
      <c r="S195" s="266">
        <f t="shared" si="74"/>
        <v>0</v>
      </c>
      <c r="T195" s="265">
        <v>0</v>
      </c>
      <c r="U195" s="305">
        <f t="shared" si="75"/>
        <v>0</v>
      </c>
      <c r="V195" s="306">
        <f t="shared" si="76"/>
        <v>0</v>
      </c>
      <c r="W195" s="498">
        <v>0</v>
      </c>
      <c r="X195" s="499">
        <f t="shared" si="77"/>
        <v>0</v>
      </c>
      <c r="Y195" s="500">
        <f t="shared" si="78"/>
        <v>0</v>
      </c>
      <c r="Z195" s="501">
        <v>0</v>
      </c>
      <c r="AA195" s="502">
        <f t="shared" si="79"/>
        <v>0</v>
      </c>
      <c r="AB195" s="503">
        <f t="shared" si="80"/>
        <v>0</v>
      </c>
      <c r="AC195" s="504">
        <f t="shared" si="81"/>
        <v>0</v>
      </c>
      <c r="AD195" s="277">
        <f t="shared" si="82"/>
        <v>0</v>
      </c>
      <c r="AE195" s="505">
        <f t="shared" si="83"/>
        <v>0</v>
      </c>
      <c r="AF195" s="279">
        <v>0</v>
      </c>
      <c r="AG195" s="280">
        <v>0</v>
      </c>
      <c r="AH195" s="1">
        <f t="shared" si="84"/>
        <v>0</v>
      </c>
      <c r="AI195" s="1">
        <v>1.24</v>
      </c>
      <c r="AJ195" s="2">
        <v>0.83760000000000001</v>
      </c>
      <c r="AK195" s="281">
        <f t="shared" si="85"/>
        <v>0</v>
      </c>
      <c r="AL195" s="3">
        <f t="shared" si="86"/>
        <v>1.4803999999999999</v>
      </c>
      <c r="AM195" s="307">
        <v>1.6607000000000001</v>
      </c>
      <c r="AN195" s="283">
        <v>0.83760000000000001</v>
      </c>
      <c r="AO195" s="283" t="s">
        <v>1652</v>
      </c>
      <c r="AP195" s="284">
        <v>1.4803999999999999</v>
      </c>
      <c r="AQ195" s="28">
        <v>1.6607000000000001</v>
      </c>
      <c r="AR195" s="267">
        <f t="shared" si="87"/>
        <v>0</v>
      </c>
      <c r="AS195" s="267">
        <f t="shared" si="88"/>
        <v>0</v>
      </c>
      <c r="AT195" s="4">
        <v>0.83760000000000001</v>
      </c>
      <c r="AU195" s="4">
        <f t="shared" si="89"/>
        <v>0</v>
      </c>
      <c r="AV195" s="5">
        <v>1.4803999999999999</v>
      </c>
      <c r="AW195" s="404">
        <f t="shared" si="90"/>
        <v>0</v>
      </c>
      <c r="AX195" s="405">
        <v>1</v>
      </c>
      <c r="AY195" s="1">
        <f t="shared" si="91"/>
        <v>1.24</v>
      </c>
      <c r="AZ195" s="28">
        <f t="shared" si="92"/>
        <v>1.4803999999999999</v>
      </c>
      <c r="BA195" s="5">
        <f t="shared" si="92"/>
        <v>1.6607000000000001</v>
      </c>
      <c r="BB195" s="277">
        <f t="shared" si="93"/>
        <v>0</v>
      </c>
      <c r="BC195" s="492">
        <f t="shared" si="94"/>
        <v>0</v>
      </c>
      <c r="BD195" s="492">
        <f t="shared" si="95"/>
        <v>0</v>
      </c>
      <c r="BE195" s="286">
        <f t="shared" si="96"/>
        <v>2.18E-2</v>
      </c>
      <c r="BF195" s="286">
        <v>2.18E-2</v>
      </c>
      <c r="BG195" s="308">
        <f t="shared" si="98"/>
        <v>0</v>
      </c>
      <c r="BH195" s="287">
        <f t="shared" si="97"/>
        <v>0</v>
      </c>
      <c r="BI195" s="287">
        <f t="shared" si="69"/>
        <v>1</v>
      </c>
      <c r="BJ195" s="453"/>
    </row>
    <row r="196" spans="1:62" x14ac:dyDescent="0.2">
      <c r="A196" s="297" t="s">
        <v>462</v>
      </c>
      <c r="B196" s="298" t="s">
        <v>463</v>
      </c>
      <c r="C196" s="299" t="s">
        <v>462</v>
      </c>
      <c r="D196" s="300" t="s">
        <v>463</v>
      </c>
      <c r="E196" s="301" t="s">
        <v>464</v>
      </c>
      <c r="F196" s="302" t="s">
        <v>447</v>
      </c>
      <c r="G196" s="303">
        <v>21</v>
      </c>
      <c r="H196" s="233"/>
      <c r="I196" s="304">
        <v>0</v>
      </c>
      <c r="J196" s="304">
        <v>0</v>
      </c>
      <c r="K196" s="304">
        <v>0</v>
      </c>
      <c r="L196" s="304">
        <v>0</v>
      </c>
      <c r="M196" s="304">
        <f t="shared" si="70"/>
        <v>0</v>
      </c>
      <c r="N196" s="304">
        <f t="shared" si="71"/>
        <v>0</v>
      </c>
      <c r="O196" s="496">
        <f t="shared" si="72"/>
        <v>0</v>
      </c>
      <c r="P196" s="496">
        <f t="shared" si="73"/>
        <v>0</v>
      </c>
      <c r="Q196" s="497">
        <v>0</v>
      </c>
      <c r="R196" s="497">
        <v>0</v>
      </c>
      <c r="S196" s="266">
        <f t="shared" si="74"/>
        <v>0</v>
      </c>
      <c r="T196" s="265">
        <v>0</v>
      </c>
      <c r="U196" s="305">
        <f t="shared" si="75"/>
        <v>0</v>
      </c>
      <c r="V196" s="306">
        <f t="shared" si="76"/>
        <v>0</v>
      </c>
      <c r="W196" s="498">
        <v>0</v>
      </c>
      <c r="X196" s="499">
        <f t="shared" si="77"/>
        <v>0</v>
      </c>
      <c r="Y196" s="500">
        <f t="shared" si="78"/>
        <v>0</v>
      </c>
      <c r="Z196" s="501">
        <v>0</v>
      </c>
      <c r="AA196" s="502">
        <f t="shared" si="79"/>
        <v>0</v>
      </c>
      <c r="AB196" s="503">
        <f t="shared" si="80"/>
        <v>0</v>
      </c>
      <c r="AC196" s="504">
        <f t="shared" si="81"/>
        <v>0</v>
      </c>
      <c r="AD196" s="277">
        <f t="shared" si="82"/>
        <v>0</v>
      </c>
      <c r="AE196" s="505">
        <f t="shared" si="83"/>
        <v>0</v>
      </c>
      <c r="AF196" s="279">
        <v>0</v>
      </c>
      <c r="AG196" s="280">
        <v>0</v>
      </c>
      <c r="AH196" s="1">
        <f t="shared" si="84"/>
        <v>0</v>
      </c>
      <c r="AI196" s="1">
        <v>1.24</v>
      </c>
      <c r="AJ196" s="2">
        <v>0.85180000000000011</v>
      </c>
      <c r="AK196" s="281">
        <f t="shared" si="85"/>
        <v>0</v>
      </c>
      <c r="AL196" s="3">
        <f t="shared" si="86"/>
        <v>1.4557</v>
      </c>
      <c r="AM196" s="307">
        <v>1.633</v>
      </c>
      <c r="AN196" s="283">
        <v>0.8518</v>
      </c>
      <c r="AO196" s="283" t="s">
        <v>1652</v>
      </c>
      <c r="AP196" s="284">
        <v>1.4557</v>
      </c>
      <c r="AQ196" s="28">
        <v>1.633</v>
      </c>
      <c r="AR196" s="267">
        <f t="shared" si="87"/>
        <v>0</v>
      </c>
      <c r="AS196" s="267">
        <f t="shared" si="88"/>
        <v>0</v>
      </c>
      <c r="AT196" s="4">
        <v>0.85180000000000011</v>
      </c>
      <c r="AU196" s="4">
        <f t="shared" si="89"/>
        <v>0</v>
      </c>
      <c r="AV196" s="5">
        <v>1.4557</v>
      </c>
      <c r="AW196" s="404">
        <f t="shared" si="90"/>
        <v>0</v>
      </c>
      <c r="AX196" s="405">
        <v>1</v>
      </c>
      <c r="AY196" s="1">
        <f t="shared" si="91"/>
        <v>1.24</v>
      </c>
      <c r="AZ196" s="28">
        <f t="shared" si="92"/>
        <v>1.4557</v>
      </c>
      <c r="BA196" s="5">
        <f t="shared" si="92"/>
        <v>1.633</v>
      </c>
      <c r="BB196" s="277">
        <f t="shared" si="93"/>
        <v>0</v>
      </c>
      <c r="BC196" s="492">
        <f t="shared" si="94"/>
        <v>0</v>
      </c>
      <c r="BD196" s="492">
        <f t="shared" si="95"/>
        <v>0</v>
      </c>
      <c r="BE196" s="286">
        <f t="shared" si="96"/>
        <v>2.18E-2</v>
      </c>
      <c r="BF196" s="286">
        <v>2.18E-2</v>
      </c>
      <c r="BG196" s="308">
        <f t="shared" si="98"/>
        <v>0</v>
      </c>
      <c r="BH196" s="287">
        <f t="shared" si="97"/>
        <v>0</v>
      </c>
      <c r="BI196" s="287">
        <f t="shared" si="69"/>
        <v>1</v>
      </c>
      <c r="BJ196" s="453"/>
    </row>
    <row r="197" spans="1:62" x14ac:dyDescent="0.2">
      <c r="A197" s="297" t="s">
        <v>468</v>
      </c>
      <c r="B197" s="298" t="s">
        <v>469</v>
      </c>
      <c r="C197" s="299" t="s">
        <v>468</v>
      </c>
      <c r="D197" s="300" t="s">
        <v>469</v>
      </c>
      <c r="E197" s="301" t="s">
        <v>470</v>
      </c>
      <c r="F197" s="302" t="s">
        <v>447</v>
      </c>
      <c r="G197" s="303">
        <v>21</v>
      </c>
      <c r="H197" s="233"/>
      <c r="I197" s="304">
        <v>0</v>
      </c>
      <c r="J197" s="304">
        <v>0</v>
      </c>
      <c r="K197" s="304">
        <v>0</v>
      </c>
      <c r="L197" s="304">
        <v>0</v>
      </c>
      <c r="M197" s="304">
        <f t="shared" si="70"/>
        <v>0</v>
      </c>
      <c r="N197" s="304">
        <f t="shared" si="71"/>
        <v>0</v>
      </c>
      <c r="O197" s="496">
        <f t="shared" si="72"/>
        <v>0</v>
      </c>
      <c r="P197" s="496">
        <f t="shared" si="73"/>
        <v>0</v>
      </c>
      <c r="Q197" s="497">
        <v>0</v>
      </c>
      <c r="R197" s="497">
        <v>0</v>
      </c>
      <c r="S197" s="266">
        <f t="shared" si="74"/>
        <v>0</v>
      </c>
      <c r="T197" s="265">
        <v>0</v>
      </c>
      <c r="U197" s="305">
        <f t="shared" si="75"/>
        <v>0</v>
      </c>
      <c r="V197" s="306">
        <f t="shared" si="76"/>
        <v>0</v>
      </c>
      <c r="W197" s="498">
        <v>0</v>
      </c>
      <c r="X197" s="499">
        <f t="shared" si="77"/>
        <v>0</v>
      </c>
      <c r="Y197" s="500">
        <f t="shared" si="78"/>
        <v>0</v>
      </c>
      <c r="Z197" s="501">
        <v>0</v>
      </c>
      <c r="AA197" s="502">
        <f t="shared" si="79"/>
        <v>0</v>
      </c>
      <c r="AB197" s="503">
        <f t="shared" si="80"/>
        <v>0</v>
      </c>
      <c r="AC197" s="504">
        <f t="shared" si="81"/>
        <v>0</v>
      </c>
      <c r="AD197" s="277">
        <f t="shared" si="82"/>
        <v>0</v>
      </c>
      <c r="AE197" s="505">
        <f t="shared" si="83"/>
        <v>0</v>
      </c>
      <c r="AF197" s="279">
        <v>0</v>
      </c>
      <c r="AG197" s="280">
        <v>0</v>
      </c>
      <c r="AH197" s="1">
        <f t="shared" si="84"/>
        <v>0</v>
      </c>
      <c r="AI197" s="1">
        <v>1.24</v>
      </c>
      <c r="AJ197" s="2">
        <v>0.89540000000000008</v>
      </c>
      <c r="AK197" s="281">
        <f t="shared" si="85"/>
        <v>0</v>
      </c>
      <c r="AL197" s="3">
        <f t="shared" si="86"/>
        <v>1.3849</v>
      </c>
      <c r="AM197" s="307">
        <v>1.5535000000000001</v>
      </c>
      <c r="AN197" s="283">
        <v>0.89539999999999997</v>
      </c>
      <c r="AO197" s="283" t="s">
        <v>1652</v>
      </c>
      <c r="AP197" s="284">
        <v>1.3849</v>
      </c>
      <c r="AQ197" s="28">
        <v>1.5535000000000001</v>
      </c>
      <c r="AR197" s="267">
        <f t="shared" si="87"/>
        <v>0</v>
      </c>
      <c r="AS197" s="267">
        <f t="shared" si="88"/>
        <v>0</v>
      </c>
      <c r="AT197" s="4">
        <v>0.89540000000000008</v>
      </c>
      <c r="AU197" s="4">
        <f t="shared" si="89"/>
        <v>0</v>
      </c>
      <c r="AV197" s="5">
        <v>1.3849</v>
      </c>
      <c r="AW197" s="404">
        <f t="shared" si="90"/>
        <v>0</v>
      </c>
      <c r="AX197" s="405">
        <v>1</v>
      </c>
      <c r="AY197" s="1">
        <f t="shared" si="91"/>
        <v>1.24</v>
      </c>
      <c r="AZ197" s="28">
        <f t="shared" si="92"/>
        <v>1.3849</v>
      </c>
      <c r="BA197" s="5">
        <f t="shared" si="92"/>
        <v>1.5535000000000001</v>
      </c>
      <c r="BB197" s="277">
        <f t="shared" si="93"/>
        <v>0</v>
      </c>
      <c r="BC197" s="492">
        <f t="shared" si="94"/>
        <v>0</v>
      </c>
      <c r="BD197" s="492">
        <f t="shared" si="95"/>
        <v>0</v>
      </c>
      <c r="BE197" s="286">
        <f t="shared" si="96"/>
        <v>2.18E-2</v>
      </c>
      <c r="BF197" s="286">
        <v>2.18E-2</v>
      </c>
      <c r="BG197" s="308">
        <f t="shared" si="98"/>
        <v>0</v>
      </c>
      <c r="BH197" s="287">
        <f t="shared" si="97"/>
        <v>0</v>
      </c>
      <c r="BI197" s="287">
        <f t="shared" si="69"/>
        <v>1</v>
      </c>
      <c r="BJ197" s="453"/>
    </row>
    <row r="198" spans="1:62" x14ac:dyDescent="0.2">
      <c r="A198" s="32" t="s">
        <v>460</v>
      </c>
      <c r="B198" s="398" t="s">
        <v>447</v>
      </c>
      <c r="C198" s="521" t="s">
        <v>1413</v>
      </c>
      <c r="D198" s="523" t="s">
        <v>1414</v>
      </c>
      <c r="E198" s="522" t="s">
        <v>1415</v>
      </c>
      <c r="F198" s="313" t="s">
        <v>447</v>
      </c>
      <c r="G198" s="314">
        <v>21</v>
      </c>
      <c r="H198" s="315"/>
      <c r="I198" s="316">
        <v>0</v>
      </c>
      <c r="J198" s="316">
        <v>0</v>
      </c>
      <c r="K198" s="316">
        <v>0</v>
      </c>
      <c r="L198" s="316">
        <v>0</v>
      </c>
      <c r="M198" s="316">
        <f t="shared" si="70"/>
        <v>0</v>
      </c>
      <c r="N198" s="316">
        <f t="shared" si="71"/>
        <v>0</v>
      </c>
      <c r="O198" s="508">
        <f t="shared" si="72"/>
        <v>0</v>
      </c>
      <c r="P198" s="508">
        <f t="shared" si="73"/>
        <v>0</v>
      </c>
      <c r="Q198" s="509">
        <v>0</v>
      </c>
      <c r="R198" s="509">
        <v>0</v>
      </c>
      <c r="S198" s="318">
        <f t="shared" si="74"/>
        <v>0</v>
      </c>
      <c r="T198" s="317">
        <v>0</v>
      </c>
      <c r="U198" s="319">
        <f t="shared" si="75"/>
        <v>0</v>
      </c>
      <c r="V198" s="320">
        <f t="shared" si="76"/>
        <v>0</v>
      </c>
      <c r="W198" s="498">
        <v>0</v>
      </c>
      <c r="X198" s="499">
        <f t="shared" si="77"/>
        <v>0</v>
      </c>
      <c r="Y198" s="500">
        <f t="shared" si="78"/>
        <v>0</v>
      </c>
      <c r="Z198" s="501">
        <v>0</v>
      </c>
      <c r="AA198" s="502">
        <f t="shared" si="79"/>
        <v>0</v>
      </c>
      <c r="AB198" s="503">
        <f t="shared" si="80"/>
        <v>0</v>
      </c>
      <c r="AC198" s="510">
        <f t="shared" si="81"/>
        <v>0</v>
      </c>
      <c r="AD198" s="321">
        <f t="shared" si="82"/>
        <v>0</v>
      </c>
      <c r="AE198" s="278">
        <f t="shared" si="83"/>
        <v>0</v>
      </c>
      <c r="AF198" s="322">
        <v>0</v>
      </c>
      <c r="AG198" s="323">
        <v>1</v>
      </c>
      <c r="AH198" s="6">
        <f t="shared" si="84"/>
        <v>1.24</v>
      </c>
      <c r="AI198" s="6">
        <v>0</v>
      </c>
      <c r="AJ198" s="2">
        <v>0</v>
      </c>
      <c r="AK198" s="281">
        <f t="shared" si="85"/>
        <v>1.4803999999999999</v>
      </c>
      <c r="AL198" s="3">
        <f t="shared" si="86"/>
        <v>0</v>
      </c>
      <c r="AM198" s="307">
        <v>0</v>
      </c>
      <c r="AN198" s="283">
        <v>0</v>
      </c>
      <c r="AO198" s="283" t="s">
        <v>1316</v>
      </c>
      <c r="AP198" s="284">
        <v>0</v>
      </c>
      <c r="AQ198" s="28">
        <v>0</v>
      </c>
      <c r="AR198" s="267">
        <f t="shared" si="87"/>
        <v>0</v>
      </c>
      <c r="AS198" s="267">
        <f t="shared" si="88"/>
        <v>0</v>
      </c>
      <c r="AT198" s="4">
        <v>0</v>
      </c>
      <c r="AU198" s="4">
        <f t="shared" si="89"/>
        <v>0</v>
      </c>
      <c r="AV198" s="5">
        <v>0</v>
      </c>
      <c r="AW198" s="404">
        <f t="shared" si="90"/>
        <v>0</v>
      </c>
      <c r="AX198" s="405">
        <v>0</v>
      </c>
      <c r="AY198" s="6">
        <f t="shared" si="91"/>
        <v>0</v>
      </c>
      <c r="AZ198" s="28">
        <f t="shared" si="92"/>
        <v>0</v>
      </c>
      <c r="BA198" s="5">
        <f t="shared" si="92"/>
        <v>0</v>
      </c>
      <c r="BB198" s="321">
        <f t="shared" si="93"/>
        <v>0</v>
      </c>
      <c r="BC198" s="511">
        <f t="shared" si="94"/>
        <v>0</v>
      </c>
      <c r="BD198" s="511">
        <f t="shared" si="95"/>
        <v>2.18E-2</v>
      </c>
      <c r="BE198" s="286">
        <f t="shared" si="96"/>
        <v>0</v>
      </c>
      <c r="BF198" s="286">
        <v>0</v>
      </c>
      <c r="BG198" s="308">
        <f t="shared" si="98"/>
        <v>0</v>
      </c>
      <c r="BH198" s="512">
        <f t="shared" si="97"/>
        <v>1</v>
      </c>
      <c r="BI198" s="512">
        <f t="shared" si="69"/>
        <v>0</v>
      </c>
      <c r="BJ198" s="453"/>
    </row>
    <row r="199" spans="1:62" x14ac:dyDescent="0.2">
      <c r="A199" s="397" t="s">
        <v>462</v>
      </c>
      <c r="B199" s="398" t="s">
        <v>463</v>
      </c>
      <c r="C199" s="521" t="s">
        <v>1413</v>
      </c>
      <c r="D199" s="523" t="s">
        <v>1414</v>
      </c>
      <c r="E199" s="522" t="s">
        <v>1416</v>
      </c>
      <c r="F199" s="313" t="s">
        <v>447</v>
      </c>
      <c r="G199" s="314">
        <v>21</v>
      </c>
      <c r="H199" s="315"/>
      <c r="I199" s="316">
        <v>0</v>
      </c>
      <c r="J199" s="316">
        <v>0</v>
      </c>
      <c r="K199" s="316">
        <v>0</v>
      </c>
      <c r="L199" s="316">
        <v>0</v>
      </c>
      <c r="M199" s="316">
        <f t="shared" si="70"/>
        <v>0</v>
      </c>
      <c r="N199" s="316">
        <f t="shared" si="71"/>
        <v>0</v>
      </c>
      <c r="O199" s="508">
        <f t="shared" si="72"/>
        <v>0</v>
      </c>
      <c r="P199" s="508">
        <f t="shared" si="73"/>
        <v>0</v>
      </c>
      <c r="Q199" s="509">
        <v>0</v>
      </c>
      <c r="R199" s="509">
        <v>0</v>
      </c>
      <c r="S199" s="318">
        <f t="shared" si="74"/>
        <v>0</v>
      </c>
      <c r="T199" s="317">
        <v>0</v>
      </c>
      <c r="U199" s="319">
        <f t="shared" si="75"/>
        <v>0</v>
      </c>
      <c r="V199" s="320">
        <f t="shared" si="76"/>
        <v>0</v>
      </c>
      <c r="W199" s="498">
        <v>0</v>
      </c>
      <c r="X199" s="499">
        <f t="shared" si="77"/>
        <v>0</v>
      </c>
      <c r="Y199" s="500">
        <f t="shared" si="78"/>
        <v>0</v>
      </c>
      <c r="Z199" s="501">
        <v>0</v>
      </c>
      <c r="AA199" s="502">
        <f t="shared" si="79"/>
        <v>0</v>
      </c>
      <c r="AB199" s="503">
        <f t="shared" si="80"/>
        <v>0</v>
      </c>
      <c r="AC199" s="510">
        <f t="shared" si="81"/>
        <v>0</v>
      </c>
      <c r="AD199" s="321">
        <f t="shared" si="82"/>
        <v>0</v>
      </c>
      <c r="AE199" s="278">
        <f t="shared" si="83"/>
        <v>0</v>
      </c>
      <c r="AF199" s="322">
        <v>0</v>
      </c>
      <c r="AG199" s="323">
        <v>1</v>
      </c>
      <c r="AH199" s="6">
        <f t="shared" si="84"/>
        <v>1.24</v>
      </c>
      <c r="AI199" s="6">
        <v>0</v>
      </c>
      <c r="AJ199" s="2">
        <v>0</v>
      </c>
      <c r="AK199" s="281">
        <f t="shared" si="85"/>
        <v>1.4557</v>
      </c>
      <c r="AL199" s="3">
        <f t="shared" si="86"/>
        <v>0</v>
      </c>
      <c r="AM199" s="307">
        <v>0</v>
      </c>
      <c r="AN199" s="283">
        <v>0</v>
      </c>
      <c r="AO199" s="283" t="s">
        <v>1316</v>
      </c>
      <c r="AP199" s="284">
        <v>0</v>
      </c>
      <c r="AQ199" s="28">
        <v>0</v>
      </c>
      <c r="AR199" s="267">
        <f t="shared" si="87"/>
        <v>0</v>
      </c>
      <c r="AS199" s="267">
        <f t="shared" si="88"/>
        <v>0</v>
      </c>
      <c r="AT199" s="4">
        <v>0</v>
      </c>
      <c r="AU199" s="4">
        <f t="shared" si="89"/>
        <v>0</v>
      </c>
      <c r="AV199" s="5">
        <v>0</v>
      </c>
      <c r="AW199" s="404">
        <f t="shared" si="90"/>
        <v>0</v>
      </c>
      <c r="AX199" s="405">
        <v>0</v>
      </c>
      <c r="AY199" s="6">
        <f t="shared" si="91"/>
        <v>0</v>
      </c>
      <c r="AZ199" s="28">
        <f t="shared" si="92"/>
        <v>0</v>
      </c>
      <c r="BA199" s="5">
        <f t="shared" si="92"/>
        <v>0</v>
      </c>
      <c r="BB199" s="321">
        <f t="shared" si="93"/>
        <v>0</v>
      </c>
      <c r="BC199" s="511">
        <f t="shared" si="94"/>
        <v>0</v>
      </c>
      <c r="BD199" s="511">
        <f t="shared" si="95"/>
        <v>2.18E-2</v>
      </c>
      <c r="BE199" s="286">
        <f t="shared" si="96"/>
        <v>0</v>
      </c>
      <c r="BF199" s="286">
        <v>0</v>
      </c>
      <c r="BG199" s="308">
        <f t="shared" si="98"/>
        <v>0</v>
      </c>
      <c r="BH199" s="512">
        <f t="shared" si="97"/>
        <v>1</v>
      </c>
      <c r="BI199" s="512">
        <f t="shared" si="69"/>
        <v>0</v>
      </c>
      <c r="BJ199" s="453"/>
    </row>
    <row r="200" spans="1:62" x14ac:dyDescent="0.2">
      <c r="A200" s="397" t="s">
        <v>468</v>
      </c>
      <c r="B200" s="398" t="s">
        <v>469</v>
      </c>
      <c r="C200" s="521" t="s">
        <v>1413</v>
      </c>
      <c r="D200" s="523" t="s">
        <v>1414</v>
      </c>
      <c r="E200" s="522" t="s">
        <v>1417</v>
      </c>
      <c r="F200" s="313" t="s">
        <v>447</v>
      </c>
      <c r="G200" s="520">
        <v>21</v>
      </c>
      <c r="H200" s="315"/>
      <c r="I200" s="316">
        <v>0</v>
      </c>
      <c r="J200" s="316">
        <v>0</v>
      </c>
      <c r="K200" s="316">
        <v>0</v>
      </c>
      <c r="L200" s="316">
        <v>0</v>
      </c>
      <c r="M200" s="316">
        <f t="shared" si="70"/>
        <v>0</v>
      </c>
      <c r="N200" s="316">
        <f t="shared" si="71"/>
        <v>0</v>
      </c>
      <c r="O200" s="508">
        <f t="shared" si="72"/>
        <v>0</v>
      </c>
      <c r="P200" s="508">
        <f t="shared" si="73"/>
        <v>0</v>
      </c>
      <c r="Q200" s="509">
        <v>0</v>
      </c>
      <c r="R200" s="509">
        <v>0</v>
      </c>
      <c r="S200" s="318">
        <f t="shared" si="74"/>
        <v>0</v>
      </c>
      <c r="T200" s="317">
        <v>0</v>
      </c>
      <c r="U200" s="319">
        <f t="shared" si="75"/>
        <v>0</v>
      </c>
      <c r="V200" s="320">
        <f t="shared" si="76"/>
        <v>0</v>
      </c>
      <c r="W200" s="498">
        <v>0</v>
      </c>
      <c r="X200" s="499">
        <f t="shared" si="77"/>
        <v>0</v>
      </c>
      <c r="Y200" s="500">
        <f t="shared" si="78"/>
        <v>0</v>
      </c>
      <c r="Z200" s="501">
        <v>0</v>
      </c>
      <c r="AA200" s="502">
        <f t="shared" si="79"/>
        <v>0</v>
      </c>
      <c r="AB200" s="503">
        <f t="shared" si="80"/>
        <v>0</v>
      </c>
      <c r="AC200" s="510">
        <f t="shared" si="81"/>
        <v>0</v>
      </c>
      <c r="AD200" s="321">
        <f t="shared" si="82"/>
        <v>0</v>
      </c>
      <c r="AE200" s="278">
        <f t="shared" si="83"/>
        <v>0</v>
      </c>
      <c r="AF200" s="322">
        <v>0</v>
      </c>
      <c r="AG200" s="323">
        <v>1</v>
      </c>
      <c r="AH200" s="6">
        <f t="shared" si="84"/>
        <v>1.24</v>
      </c>
      <c r="AI200" s="6">
        <v>0</v>
      </c>
      <c r="AJ200" s="2">
        <v>0</v>
      </c>
      <c r="AK200" s="281">
        <f t="shared" si="85"/>
        <v>1.3849</v>
      </c>
      <c r="AL200" s="3">
        <f t="shared" si="86"/>
        <v>0</v>
      </c>
      <c r="AM200" s="307">
        <v>0</v>
      </c>
      <c r="AN200" s="283">
        <v>0</v>
      </c>
      <c r="AO200" s="283" t="s">
        <v>1316</v>
      </c>
      <c r="AP200" s="284">
        <v>0</v>
      </c>
      <c r="AQ200" s="28">
        <v>0</v>
      </c>
      <c r="AR200" s="267">
        <f t="shared" si="87"/>
        <v>0</v>
      </c>
      <c r="AS200" s="267">
        <f t="shared" si="88"/>
        <v>0</v>
      </c>
      <c r="AT200" s="4">
        <v>0</v>
      </c>
      <c r="AU200" s="4">
        <f t="shared" si="89"/>
        <v>0</v>
      </c>
      <c r="AV200" s="5">
        <v>0</v>
      </c>
      <c r="AW200" s="404">
        <f t="shared" si="90"/>
        <v>0</v>
      </c>
      <c r="AX200" s="405">
        <v>0</v>
      </c>
      <c r="AY200" s="6">
        <f t="shared" si="91"/>
        <v>0</v>
      </c>
      <c r="AZ200" s="28">
        <f t="shared" si="92"/>
        <v>0</v>
      </c>
      <c r="BA200" s="5">
        <f t="shared" si="92"/>
        <v>0</v>
      </c>
      <c r="BB200" s="321">
        <f t="shared" si="93"/>
        <v>0</v>
      </c>
      <c r="BC200" s="511">
        <f t="shared" si="94"/>
        <v>0</v>
      </c>
      <c r="BD200" s="511">
        <f t="shared" si="95"/>
        <v>2.18E-2</v>
      </c>
      <c r="BE200" s="286">
        <f t="shared" si="96"/>
        <v>0</v>
      </c>
      <c r="BF200" s="286">
        <v>0</v>
      </c>
      <c r="BG200" s="308">
        <f t="shared" si="98"/>
        <v>0</v>
      </c>
      <c r="BH200" s="512">
        <f t="shared" si="97"/>
        <v>1</v>
      </c>
      <c r="BI200" s="512">
        <f t="shared" si="69"/>
        <v>0</v>
      </c>
      <c r="BJ200" s="453"/>
    </row>
    <row r="201" spans="1:62" x14ac:dyDescent="0.2">
      <c r="A201" s="438" t="s">
        <v>1413</v>
      </c>
      <c r="B201" s="439" t="s">
        <v>1414</v>
      </c>
      <c r="C201" s="471" t="s">
        <v>1413</v>
      </c>
      <c r="D201" s="472" t="s">
        <v>1414</v>
      </c>
      <c r="E201" s="473" t="s">
        <v>1418</v>
      </c>
      <c r="F201" s="434" t="s">
        <v>447</v>
      </c>
      <c r="G201" s="513">
        <v>21</v>
      </c>
      <c r="H201" s="233"/>
      <c r="I201" s="364">
        <v>44983567</v>
      </c>
      <c r="J201" s="364">
        <v>11002483</v>
      </c>
      <c r="K201" s="364">
        <v>0</v>
      </c>
      <c r="L201" s="364">
        <v>0</v>
      </c>
      <c r="M201" s="364">
        <f t="shared" si="70"/>
        <v>0</v>
      </c>
      <c r="N201" s="364">
        <f t="shared" si="71"/>
        <v>44983567</v>
      </c>
      <c r="O201" s="514">
        <f t="shared" si="72"/>
        <v>11002483</v>
      </c>
      <c r="P201" s="514">
        <f t="shared" si="73"/>
        <v>33981084</v>
      </c>
      <c r="Q201" s="515">
        <v>1774.58</v>
      </c>
      <c r="R201" s="515">
        <v>22.08</v>
      </c>
      <c r="S201" s="366">
        <f t="shared" si="74"/>
        <v>240142</v>
      </c>
      <c r="T201" s="365">
        <v>0</v>
      </c>
      <c r="U201" s="367">
        <f t="shared" si="75"/>
        <v>33981084</v>
      </c>
      <c r="V201" s="368">
        <f t="shared" si="76"/>
        <v>19148.8</v>
      </c>
      <c r="W201" s="498">
        <v>21358</v>
      </c>
      <c r="X201" s="499">
        <f t="shared" si="77"/>
        <v>12.04</v>
      </c>
      <c r="Y201" s="500">
        <f t="shared" si="78"/>
        <v>19136.759999999998</v>
      </c>
      <c r="Z201" s="501">
        <v>0</v>
      </c>
      <c r="AA201" s="502">
        <f t="shared" si="79"/>
        <v>0</v>
      </c>
      <c r="AB201" s="503">
        <f t="shared" si="80"/>
        <v>33981084</v>
      </c>
      <c r="AC201" s="516">
        <f t="shared" si="81"/>
        <v>19148.8</v>
      </c>
      <c r="AD201" s="369">
        <f t="shared" si="82"/>
        <v>1.23997</v>
      </c>
      <c r="AE201" s="370">
        <f t="shared" si="83"/>
        <v>1.24</v>
      </c>
      <c r="AF201" s="371">
        <v>1.24</v>
      </c>
      <c r="AG201" s="372">
        <v>0</v>
      </c>
      <c r="AH201" s="373">
        <f t="shared" si="84"/>
        <v>0</v>
      </c>
      <c r="AI201" s="373">
        <v>0</v>
      </c>
      <c r="AJ201" s="2">
        <v>0</v>
      </c>
      <c r="AK201" s="281">
        <f t="shared" si="85"/>
        <v>0</v>
      </c>
      <c r="AL201" s="3">
        <f t="shared" si="86"/>
        <v>0</v>
      </c>
      <c r="AM201" s="307">
        <v>0</v>
      </c>
      <c r="AN201" s="283">
        <v>0</v>
      </c>
      <c r="AO201" s="283" t="s">
        <v>1316</v>
      </c>
      <c r="AP201" s="284">
        <v>0</v>
      </c>
      <c r="AQ201" s="28">
        <v>0</v>
      </c>
      <c r="AR201" s="267">
        <f t="shared" si="87"/>
        <v>0</v>
      </c>
      <c r="AS201" s="267">
        <f t="shared" si="88"/>
        <v>0</v>
      </c>
      <c r="AT201" s="4">
        <v>0</v>
      </c>
      <c r="AU201" s="4">
        <f t="shared" si="89"/>
        <v>0</v>
      </c>
      <c r="AV201" s="5">
        <v>0</v>
      </c>
      <c r="AW201" s="404">
        <f t="shared" si="90"/>
        <v>0</v>
      </c>
      <c r="AX201" s="405">
        <v>0</v>
      </c>
      <c r="AY201" s="373">
        <f t="shared" si="91"/>
        <v>0</v>
      </c>
      <c r="AZ201" s="28">
        <f t="shared" si="92"/>
        <v>0</v>
      </c>
      <c r="BA201" s="5">
        <f t="shared" si="92"/>
        <v>0</v>
      </c>
      <c r="BB201" s="369">
        <f t="shared" si="93"/>
        <v>1.0919099999999999</v>
      </c>
      <c r="BC201" s="517">
        <f t="shared" si="94"/>
        <v>2.18E-2</v>
      </c>
      <c r="BD201" s="517">
        <f t="shared" si="95"/>
        <v>0</v>
      </c>
      <c r="BE201" s="286">
        <f t="shared" si="96"/>
        <v>0</v>
      </c>
      <c r="BF201" s="286">
        <v>0</v>
      </c>
      <c r="BG201" s="308">
        <f t="shared" si="98"/>
        <v>0</v>
      </c>
      <c r="BH201" s="518">
        <f t="shared" si="97"/>
        <v>0</v>
      </c>
      <c r="BI201" s="518">
        <f t="shared" ref="BI201:BI264" si="99">IF($A201=$C201,SUMIF($A$17:$A$574,$C201,$BH$17:$BH$574),0)+IF(LEFT($C201,1)="T",IF(SUMIF($A$17:$A$574,$C201,$I$17:$I$574)&gt;0,1,0),0)</f>
        <v>0</v>
      </c>
      <c r="BJ201" s="453"/>
    </row>
    <row r="202" spans="1:62" x14ac:dyDescent="0.2">
      <c r="A202" s="297" t="s">
        <v>473</v>
      </c>
      <c r="B202" s="298" t="s">
        <v>474</v>
      </c>
      <c r="C202" s="299" t="s">
        <v>473</v>
      </c>
      <c r="D202" s="300" t="s">
        <v>474</v>
      </c>
      <c r="E202" s="301" t="s">
        <v>475</v>
      </c>
      <c r="F202" s="302" t="s">
        <v>447</v>
      </c>
      <c r="G202" s="519">
        <v>22</v>
      </c>
      <c r="H202" s="233"/>
      <c r="I202" s="304">
        <v>17647833</v>
      </c>
      <c r="J202" s="304">
        <v>2021628</v>
      </c>
      <c r="K202" s="304">
        <v>0</v>
      </c>
      <c r="L202" s="304">
        <v>0</v>
      </c>
      <c r="M202" s="304">
        <f t="shared" si="70"/>
        <v>0</v>
      </c>
      <c r="N202" s="304">
        <f t="shared" si="71"/>
        <v>17647833</v>
      </c>
      <c r="O202" s="496">
        <f t="shared" si="72"/>
        <v>2021628</v>
      </c>
      <c r="P202" s="496">
        <f t="shared" si="73"/>
        <v>15626205</v>
      </c>
      <c r="Q202" s="497">
        <v>883.87</v>
      </c>
      <c r="R202" s="497">
        <v>26.55</v>
      </c>
      <c r="S202" s="266">
        <f t="shared" si="74"/>
        <v>288758</v>
      </c>
      <c r="T202" s="265">
        <v>0</v>
      </c>
      <c r="U202" s="305">
        <f t="shared" si="75"/>
        <v>15626205</v>
      </c>
      <c r="V202" s="306">
        <f t="shared" si="76"/>
        <v>17679.3</v>
      </c>
      <c r="W202" s="498">
        <v>0</v>
      </c>
      <c r="X202" s="499">
        <f t="shared" si="77"/>
        <v>0</v>
      </c>
      <c r="Y202" s="500">
        <f t="shared" si="78"/>
        <v>17679.3</v>
      </c>
      <c r="Z202" s="501">
        <v>0</v>
      </c>
      <c r="AA202" s="502">
        <f t="shared" si="79"/>
        <v>0</v>
      </c>
      <c r="AB202" s="503">
        <f t="shared" si="80"/>
        <v>15626205</v>
      </c>
      <c r="AC202" s="504">
        <f t="shared" si="81"/>
        <v>17679.3</v>
      </c>
      <c r="AD202" s="277">
        <f t="shared" si="82"/>
        <v>1.1448100000000001</v>
      </c>
      <c r="AE202" s="505">
        <f t="shared" si="83"/>
        <v>1.1448</v>
      </c>
      <c r="AF202" s="279">
        <v>1.1448</v>
      </c>
      <c r="AG202" s="280">
        <v>1</v>
      </c>
      <c r="AH202" s="1">
        <f t="shared" si="84"/>
        <v>1.1448</v>
      </c>
      <c r="AI202" s="1">
        <v>1.1448</v>
      </c>
      <c r="AJ202" s="2">
        <v>1.0556000000000001</v>
      </c>
      <c r="AK202" s="281">
        <f t="shared" si="85"/>
        <v>1.0845</v>
      </c>
      <c r="AL202" s="3">
        <f t="shared" si="86"/>
        <v>1.0845</v>
      </c>
      <c r="AM202" s="307">
        <v>1.3177000000000001</v>
      </c>
      <c r="AN202" s="283">
        <v>1.0556000000000001</v>
      </c>
      <c r="AO202" s="283" t="s">
        <v>1652</v>
      </c>
      <c r="AP202" s="284">
        <v>1.0845</v>
      </c>
      <c r="AQ202" s="28">
        <v>1.3177000000000001</v>
      </c>
      <c r="AR202" s="267">
        <f t="shared" si="87"/>
        <v>0</v>
      </c>
      <c r="AS202" s="267">
        <f t="shared" si="88"/>
        <v>0</v>
      </c>
      <c r="AT202" s="4">
        <v>1.0556000000000001</v>
      </c>
      <c r="AU202" s="4">
        <f t="shared" si="89"/>
        <v>0</v>
      </c>
      <c r="AV202" s="5">
        <v>1.0845</v>
      </c>
      <c r="AW202" s="404">
        <f t="shared" si="90"/>
        <v>0</v>
      </c>
      <c r="AX202" s="405">
        <v>0</v>
      </c>
      <c r="AY202" s="1">
        <f t="shared" si="91"/>
        <v>1.1448</v>
      </c>
      <c r="AZ202" s="28">
        <f t="shared" si="92"/>
        <v>1.0845</v>
      </c>
      <c r="BA202" s="5">
        <f t="shared" si="92"/>
        <v>1.3177000000000001</v>
      </c>
      <c r="BB202" s="277">
        <f t="shared" si="93"/>
        <v>1.0081100000000001</v>
      </c>
      <c r="BC202" s="492">
        <f t="shared" si="94"/>
        <v>2.0199999999999999E-2</v>
      </c>
      <c r="BD202" s="492">
        <f t="shared" si="95"/>
        <v>2.0199999999999999E-2</v>
      </c>
      <c r="BE202" s="286">
        <f t="shared" si="96"/>
        <v>2.0199999999999999E-2</v>
      </c>
      <c r="BF202" s="286">
        <v>2.0199999999999999E-2</v>
      </c>
      <c r="BG202" s="308">
        <f t="shared" si="98"/>
        <v>1</v>
      </c>
      <c r="BH202" s="287">
        <f t="shared" si="97"/>
        <v>0</v>
      </c>
      <c r="BI202" s="287">
        <f t="shared" si="99"/>
        <v>1</v>
      </c>
      <c r="BJ202" s="453"/>
    </row>
    <row r="203" spans="1:62" x14ac:dyDescent="0.2">
      <c r="A203" s="297" t="s">
        <v>476</v>
      </c>
      <c r="B203" s="298" t="s">
        <v>477</v>
      </c>
      <c r="C203" s="299" t="s">
        <v>476</v>
      </c>
      <c r="D203" s="300" t="s">
        <v>477</v>
      </c>
      <c r="E203" s="301" t="s">
        <v>478</v>
      </c>
      <c r="F203" s="302" t="s">
        <v>447</v>
      </c>
      <c r="G203" s="519">
        <v>22</v>
      </c>
      <c r="H203" s="233"/>
      <c r="I203" s="304">
        <v>4138083</v>
      </c>
      <c r="J203" s="304">
        <v>399778</v>
      </c>
      <c r="K203" s="304">
        <v>0</v>
      </c>
      <c r="L203" s="304">
        <v>0</v>
      </c>
      <c r="M203" s="304">
        <f t="shared" si="70"/>
        <v>0</v>
      </c>
      <c r="N203" s="304">
        <f t="shared" si="71"/>
        <v>4138083</v>
      </c>
      <c r="O203" s="496">
        <f t="shared" si="72"/>
        <v>399778</v>
      </c>
      <c r="P203" s="496">
        <f t="shared" si="73"/>
        <v>3738305</v>
      </c>
      <c r="Q203" s="497">
        <v>203.7</v>
      </c>
      <c r="R203" s="497">
        <v>8.75</v>
      </c>
      <c r="S203" s="266">
        <f t="shared" si="74"/>
        <v>95165</v>
      </c>
      <c r="T203" s="265">
        <v>0</v>
      </c>
      <c r="U203" s="305">
        <f t="shared" si="75"/>
        <v>3738305</v>
      </c>
      <c r="V203" s="306">
        <f t="shared" si="76"/>
        <v>18352.009999999998</v>
      </c>
      <c r="W203" s="498">
        <v>0</v>
      </c>
      <c r="X203" s="499">
        <f t="shared" si="77"/>
        <v>0</v>
      </c>
      <c r="Y203" s="500">
        <f t="shared" si="78"/>
        <v>18352.009999999998</v>
      </c>
      <c r="Z203" s="501">
        <v>0</v>
      </c>
      <c r="AA203" s="502">
        <f t="shared" si="79"/>
        <v>0</v>
      </c>
      <c r="AB203" s="503">
        <f t="shared" si="80"/>
        <v>3738305</v>
      </c>
      <c r="AC203" s="504">
        <f t="shared" si="81"/>
        <v>18352.009999999998</v>
      </c>
      <c r="AD203" s="277">
        <f t="shared" si="82"/>
        <v>1.1883699999999999</v>
      </c>
      <c r="AE203" s="505">
        <f t="shared" si="83"/>
        <v>1.1883999999999999</v>
      </c>
      <c r="AF203" s="279">
        <v>1.1883999999999999</v>
      </c>
      <c r="AG203" s="280">
        <v>1</v>
      </c>
      <c r="AH203" s="1">
        <f t="shared" si="84"/>
        <v>1.1883999999999999</v>
      </c>
      <c r="AI203" s="1">
        <v>1.1883999999999999</v>
      </c>
      <c r="AJ203" s="2">
        <v>1.2537</v>
      </c>
      <c r="AK203" s="281">
        <f t="shared" si="85"/>
        <v>0.94789999999999996</v>
      </c>
      <c r="AL203" s="3">
        <f t="shared" si="86"/>
        <v>0.94789999999999996</v>
      </c>
      <c r="AM203" s="307">
        <v>1.1094999999999999</v>
      </c>
      <c r="AN203" s="283">
        <v>1.2537</v>
      </c>
      <c r="AO203" s="283" t="s">
        <v>1653</v>
      </c>
      <c r="AP203" s="284">
        <v>0.94789999999999996</v>
      </c>
      <c r="AQ203" s="28">
        <v>1.1094999999999999</v>
      </c>
      <c r="AR203" s="267">
        <f t="shared" si="87"/>
        <v>0</v>
      </c>
      <c r="AS203" s="267">
        <f t="shared" si="88"/>
        <v>0</v>
      </c>
      <c r="AT203" s="4">
        <v>1.2537</v>
      </c>
      <c r="AU203" s="4">
        <f t="shared" si="89"/>
        <v>0</v>
      </c>
      <c r="AV203" s="5">
        <v>0.94789999999999996</v>
      </c>
      <c r="AW203" s="404">
        <f t="shared" si="90"/>
        <v>0</v>
      </c>
      <c r="AX203" s="405">
        <v>0</v>
      </c>
      <c r="AY203" s="1">
        <f t="shared" si="91"/>
        <v>1.1883999999999999</v>
      </c>
      <c r="AZ203" s="28">
        <f t="shared" si="92"/>
        <v>0.94789999999999996</v>
      </c>
      <c r="BA203" s="5">
        <f t="shared" si="92"/>
        <v>1.1094999999999999</v>
      </c>
      <c r="BB203" s="277">
        <f t="shared" si="93"/>
        <v>1.04647</v>
      </c>
      <c r="BC203" s="492">
        <f t="shared" si="94"/>
        <v>2.0899999999999998E-2</v>
      </c>
      <c r="BD203" s="492">
        <f t="shared" si="95"/>
        <v>2.0899999999999998E-2</v>
      </c>
      <c r="BE203" s="286">
        <f t="shared" si="96"/>
        <v>2.0899999999999998E-2</v>
      </c>
      <c r="BF203" s="286">
        <v>2.0899999999999998E-2</v>
      </c>
      <c r="BG203" s="308">
        <f t="shared" si="98"/>
        <v>1</v>
      </c>
      <c r="BH203" s="287">
        <f t="shared" si="97"/>
        <v>0</v>
      </c>
      <c r="BI203" s="287">
        <f t="shared" si="99"/>
        <v>1</v>
      </c>
      <c r="BJ203" s="453"/>
    </row>
    <row r="204" spans="1:62" x14ac:dyDescent="0.2">
      <c r="A204" s="297" t="s">
        <v>479</v>
      </c>
      <c r="B204" s="298" t="s">
        <v>480</v>
      </c>
      <c r="C204" s="299" t="s">
        <v>479</v>
      </c>
      <c r="D204" s="300" t="s">
        <v>480</v>
      </c>
      <c r="E204" s="301" t="s">
        <v>481</v>
      </c>
      <c r="F204" s="302" t="s">
        <v>447</v>
      </c>
      <c r="G204" s="519">
        <v>22</v>
      </c>
      <c r="H204" s="233"/>
      <c r="I204" s="304">
        <v>15930943</v>
      </c>
      <c r="J204" s="304">
        <v>712772</v>
      </c>
      <c r="K204" s="304">
        <v>0</v>
      </c>
      <c r="L204" s="304">
        <v>0</v>
      </c>
      <c r="M204" s="304">
        <f t="shared" si="70"/>
        <v>0</v>
      </c>
      <c r="N204" s="304">
        <f t="shared" si="71"/>
        <v>15930943</v>
      </c>
      <c r="O204" s="496">
        <f t="shared" si="72"/>
        <v>712772</v>
      </c>
      <c r="P204" s="496">
        <f t="shared" si="73"/>
        <v>15218171</v>
      </c>
      <c r="Q204" s="497">
        <v>856.43</v>
      </c>
      <c r="R204" s="497">
        <v>40.17</v>
      </c>
      <c r="S204" s="266">
        <f t="shared" si="74"/>
        <v>436889</v>
      </c>
      <c r="T204" s="265">
        <v>0</v>
      </c>
      <c r="U204" s="305">
        <f t="shared" si="75"/>
        <v>15218171</v>
      </c>
      <c r="V204" s="306">
        <f t="shared" si="76"/>
        <v>17769.310000000001</v>
      </c>
      <c r="W204" s="498">
        <v>135433</v>
      </c>
      <c r="X204" s="499">
        <f t="shared" si="77"/>
        <v>158.13999999999999</v>
      </c>
      <c r="Y204" s="500">
        <f t="shared" si="78"/>
        <v>17611.170000000002</v>
      </c>
      <c r="Z204" s="501">
        <v>0</v>
      </c>
      <c r="AA204" s="502">
        <f t="shared" si="79"/>
        <v>0</v>
      </c>
      <c r="AB204" s="503">
        <f t="shared" si="80"/>
        <v>15218171</v>
      </c>
      <c r="AC204" s="504">
        <f t="shared" si="81"/>
        <v>17769.310000000001</v>
      </c>
      <c r="AD204" s="277">
        <f t="shared" si="82"/>
        <v>1.1506400000000001</v>
      </c>
      <c r="AE204" s="505">
        <f t="shared" si="83"/>
        <v>1.1506000000000001</v>
      </c>
      <c r="AF204" s="279">
        <v>1.1506000000000001</v>
      </c>
      <c r="AG204" s="280">
        <v>1</v>
      </c>
      <c r="AH204" s="1">
        <f t="shared" si="84"/>
        <v>1.1506000000000001</v>
      </c>
      <c r="AI204" s="1">
        <v>1.1506000000000001</v>
      </c>
      <c r="AJ204" s="2">
        <v>0.77569999999999995</v>
      </c>
      <c r="AK204" s="281">
        <f t="shared" si="85"/>
        <v>1.4833000000000001</v>
      </c>
      <c r="AL204" s="3">
        <f t="shared" si="86"/>
        <v>1.4833000000000001</v>
      </c>
      <c r="AM204" s="307">
        <v>1.7931999999999999</v>
      </c>
      <c r="AN204" s="283">
        <v>0.77569999999999995</v>
      </c>
      <c r="AO204" s="283" t="s">
        <v>1652</v>
      </c>
      <c r="AP204" s="284">
        <v>1.4833000000000001</v>
      </c>
      <c r="AQ204" s="28">
        <v>1.7931999999999999</v>
      </c>
      <c r="AR204" s="267">
        <f t="shared" si="87"/>
        <v>0</v>
      </c>
      <c r="AS204" s="267">
        <f t="shared" si="88"/>
        <v>0</v>
      </c>
      <c r="AT204" s="4">
        <v>0.77569999999999995</v>
      </c>
      <c r="AU204" s="4">
        <f t="shared" si="89"/>
        <v>0</v>
      </c>
      <c r="AV204" s="5">
        <v>1.4833000000000001</v>
      </c>
      <c r="AW204" s="404">
        <f t="shared" si="90"/>
        <v>0</v>
      </c>
      <c r="AX204" s="405">
        <v>0</v>
      </c>
      <c r="AY204" s="1">
        <f t="shared" si="91"/>
        <v>1.1506000000000001</v>
      </c>
      <c r="AZ204" s="28">
        <f t="shared" si="92"/>
        <v>1.4833000000000001</v>
      </c>
      <c r="BA204" s="5">
        <f t="shared" si="92"/>
        <v>1.7931999999999999</v>
      </c>
      <c r="BB204" s="277">
        <f t="shared" si="93"/>
        <v>1.01325</v>
      </c>
      <c r="BC204" s="492">
        <f t="shared" si="94"/>
        <v>2.0299999999999999E-2</v>
      </c>
      <c r="BD204" s="492">
        <f t="shared" si="95"/>
        <v>2.0299999999999999E-2</v>
      </c>
      <c r="BE204" s="286">
        <f t="shared" si="96"/>
        <v>2.0299999999999999E-2</v>
      </c>
      <c r="BF204" s="286">
        <v>2.0299999999999999E-2</v>
      </c>
      <c r="BG204" s="308">
        <f t="shared" si="98"/>
        <v>1</v>
      </c>
      <c r="BH204" s="287">
        <f t="shared" si="97"/>
        <v>0</v>
      </c>
      <c r="BI204" s="287">
        <f t="shared" si="99"/>
        <v>1</v>
      </c>
      <c r="BJ204" s="453"/>
    </row>
    <row r="205" spans="1:62" x14ac:dyDescent="0.2">
      <c r="A205" s="297" t="s">
        <v>482</v>
      </c>
      <c r="B205" s="298" t="s">
        <v>483</v>
      </c>
      <c r="C205" s="299" t="s">
        <v>482</v>
      </c>
      <c r="D205" s="300" t="s">
        <v>483</v>
      </c>
      <c r="E205" s="301" t="s">
        <v>484</v>
      </c>
      <c r="F205" s="302" t="s">
        <v>447</v>
      </c>
      <c r="G205" s="519">
        <v>23</v>
      </c>
      <c r="H205" s="233"/>
      <c r="I205" s="304">
        <v>0</v>
      </c>
      <c r="J205" s="304">
        <v>0</v>
      </c>
      <c r="K205" s="304">
        <v>0</v>
      </c>
      <c r="L205" s="304">
        <v>0</v>
      </c>
      <c r="M205" s="304">
        <f t="shared" si="70"/>
        <v>0</v>
      </c>
      <c r="N205" s="304">
        <f t="shared" si="71"/>
        <v>0</v>
      </c>
      <c r="O205" s="496">
        <f t="shared" si="72"/>
        <v>0</v>
      </c>
      <c r="P205" s="496">
        <f t="shared" si="73"/>
        <v>0</v>
      </c>
      <c r="Q205" s="497">
        <v>0</v>
      </c>
      <c r="R205" s="497">
        <v>0</v>
      </c>
      <c r="S205" s="266">
        <f t="shared" si="74"/>
        <v>0</v>
      </c>
      <c r="T205" s="265">
        <v>0</v>
      </c>
      <c r="U205" s="305">
        <f t="shared" si="75"/>
        <v>0</v>
      </c>
      <c r="V205" s="306">
        <f t="shared" si="76"/>
        <v>0</v>
      </c>
      <c r="W205" s="498">
        <v>0</v>
      </c>
      <c r="X205" s="499">
        <f t="shared" si="77"/>
        <v>0</v>
      </c>
      <c r="Y205" s="500">
        <f t="shared" si="78"/>
        <v>0</v>
      </c>
      <c r="Z205" s="501">
        <v>0</v>
      </c>
      <c r="AA205" s="502">
        <f t="shared" si="79"/>
        <v>0</v>
      </c>
      <c r="AB205" s="503">
        <f t="shared" si="80"/>
        <v>0</v>
      </c>
      <c r="AC205" s="504">
        <f t="shared" si="81"/>
        <v>0</v>
      </c>
      <c r="AD205" s="277">
        <f t="shared" si="82"/>
        <v>0</v>
      </c>
      <c r="AE205" s="505">
        <f t="shared" si="83"/>
        <v>0</v>
      </c>
      <c r="AF205" s="279">
        <v>0</v>
      </c>
      <c r="AG205" s="280">
        <v>0</v>
      </c>
      <c r="AH205" s="1">
        <f t="shared" si="84"/>
        <v>0</v>
      </c>
      <c r="AI205" s="1">
        <v>1.3626</v>
      </c>
      <c r="AJ205" s="2">
        <v>1.2849999999999999</v>
      </c>
      <c r="AK205" s="281">
        <f t="shared" si="85"/>
        <v>0</v>
      </c>
      <c r="AL205" s="3">
        <f t="shared" si="86"/>
        <v>1.0604</v>
      </c>
      <c r="AM205" s="307">
        <v>1.0825</v>
      </c>
      <c r="AN205" s="283">
        <v>1.2849999999999999</v>
      </c>
      <c r="AO205" s="283" t="s">
        <v>1653</v>
      </c>
      <c r="AP205" s="284">
        <v>1.0604</v>
      </c>
      <c r="AQ205" s="28">
        <v>1.0825</v>
      </c>
      <c r="AR205" s="267">
        <f t="shared" si="87"/>
        <v>0</v>
      </c>
      <c r="AS205" s="267">
        <f t="shared" si="88"/>
        <v>0</v>
      </c>
      <c r="AT205" s="4">
        <v>1.2849999999999999</v>
      </c>
      <c r="AU205" s="4">
        <f t="shared" si="89"/>
        <v>0</v>
      </c>
      <c r="AV205" s="5">
        <v>1.0604</v>
      </c>
      <c r="AW205" s="404">
        <f t="shared" si="90"/>
        <v>0</v>
      </c>
      <c r="AX205" s="405">
        <v>1</v>
      </c>
      <c r="AY205" s="1">
        <f t="shared" si="91"/>
        <v>1.3626</v>
      </c>
      <c r="AZ205" s="28">
        <f t="shared" si="92"/>
        <v>1.0604</v>
      </c>
      <c r="BA205" s="5">
        <f t="shared" si="92"/>
        <v>1.0825</v>
      </c>
      <c r="BB205" s="277">
        <f t="shared" si="93"/>
        <v>0</v>
      </c>
      <c r="BC205" s="492">
        <f t="shared" si="94"/>
        <v>0</v>
      </c>
      <c r="BD205" s="492">
        <f t="shared" si="95"/>
        <v>0</v>
      </c>
      <c r="BE205" s="286">
        <f t="shared" si="96"/>
        <v>2.4E-2</v>
      </c>
      <c r="BF205" s="286">
        <v>2.4E-2</v>
      </c>
      <c r="BG205" s="308">
        <f t="shared" si="98"/>
        <v>0</v>
      </c>
      <c r="BH205" s="287">
        <f t="shared" si="97"/>
        <v>0</v>
      </c>
      <c r="BI205" s="287">
        <f t="shared" si="99"/>
        <v>1</v>
      </c>
      <c r="BJ205" s="453"/>
    </row>
    <row r="206" spans="1:62" x14ac:dyDescent="0.2">
      <c r="A206" s="297" t="s">
        <v>485</v>
      </c>
      <c r="B206" s="298" t="s">
        <v>486</v>
      </c>
      <c r="C206" s="299" t="s">
        <v>485</v>
      </c>
      <c r="D206" s="300" t="s">
        <v>486</v>
      </c>
      <c r="E206" s="301" t="s">
        <v>487</v>
      </c>
      <c r="F206" s="302" t="s">
        <v>447</v>
      </c>
      <c r="G206" s="519">
        <v>23</v>
      </c>
      <c r="H206" s="233"/>
      <c r="I206" s="304">
        <v>0</v>
      </c>
      <c r="J206" s="304">
        <v>0</v>
      </c>
      <c r="K206" s="304">
        <v>0</v>
      </c>
      <c r="L206" s="304">
        <v>0</v>
      </c>
      <c r="M206" s="304">
        <f t="shared" si="70"/>
        <v>0</v>
      </c>
      <c r="N206" s="304">
        <f t="shared" si="71"/>
        <v>0</v>
      </c>
      <c r="O206" s="496">
        <f t="shared" si="72"/>
        <v>0</v>
      </c>
      <c r="P206" s="496">
        <f t="shared" si="73"/>
        <v>0</v>
      </c>
      <c r="Q206" s="497">
        <v>0</v>
      </c>
      <c r="R206" s="497">
        <v>0</v>
      </c>
      <c r="S206" s="266">
        <f t="shared" si="74"/>
        <v>0</v>
      </c>
      <c r="T206" s="265">
        <v>0</v>
      </c>
      <c r="U206" s="305">
        <f t="shared" si="75"/>
        <v>0</v>
      </c>
      <c r="V206" s="306">
        <f t="shared" si="76"/>
        <v>0</v>
      </c>
      <c r="W206" s="498">
        <v>0</v>
      </c>
      <c r="X206" s="499">
        <f t="shared" si="77"/>
        <v>0</v>
      </c>
      <c r="Y206" s="500">
        <f t="shared" si="78"/>
        <v>0</v>
      </c>
      <c r="Z206" s="501">
        <v>0</v>
      </c>
      <c r="AA206" s="502">
        <f t="shared" si="79"/>
        <v>0</v>
      </c>
      <c r="AB206" s="503">
        <f t="shared" si="80"/>
        <v>0</v>
      </c>
      <c r="AC206" s="504">
        <f t="shared" si="81"/>
        <v>0</v>
      </c>
      <c r="AD206" s="277">
        <f t="shared" si="82"/>
        <v>0</v>
      </c>
      <c r="AE206" s="505">
        <f t="shared" si="83"/>
        <v>0</v>
      </c>
      <c r="AF206" s="279">
        <v>0</v>
      </c>
      <c r="AG206" s="280">
        <v>0</v>
      </c>
      <c r="AH206" s="1">
        <f t="shared" si="84"/>
        <v>0</v>
      </c>
      <c r="AI206" s="1">
        <v>1.3626</v>
      </c>
      <c r="AJ206" s="2">
        <v>0.7127</v>
      </c>
      <c r="AK206" s="281">
        <f t="shared" si="85"/>
        <v>0</v>
      </c>
      <c r="AL206" s="3">
        <f t="shared" si="86"/>
        <v>1.9118999999999999</v>
      </c>
      <c r="AM206" s="307">
        <v>1.9517</v>
      </c>
      <c r="AN206" s="283">
        <v>0.7127</v>
      </c>
      <c r="AO206" s="283" t="s">
        <v>1652</v>
      </c>
      <c r="AP206" s="284">
        <v>1.9118999999999999</v>
      </c>
      <c r="AQ206" s="28">
        <v>1.9517</v>
      </c>
      <c r="AR206" s="267">
        <f t="shared" si="87"/>
        <v>0</v>
      </c>
      <c r="AS206" s="267">
        <f t="shared" si="88"/>
        <v>0</v>
      </c>
      <c r="AT206" s="4">
        <v>0.7127</v>
      </c>
      <c r="AU206" s="4">
        <f t="shared" si="89"/>
        <v>0</v>
      </c>
      <c r="AV206" s="5">
        <v>1.9118999999999999</v>
      </c>
      <c r="AW206" s="404">
        <f t="shared" si="90"/>
        <v>0</v>
      </c>
      <c r="AX206" s="405">
        <v>1</v>
      </c>
      <c r="AY206" s="1">
        <f t="shared" si="91"/>
        <v>1.3626</v>
      </c>
      <c r="AZ206" s="28">
        <f t="shared" si="92"/>
        <v>1.9118999999999999</v>
      </c>
      <c r="BA206" s="5">
        <f t="shared" si="92"/>
        <v>1.9517</v>
      </c>
      <c r="BB206" s="277">
        <f t="shared" si="93"/>
        <v>0</v>
      </c>
      <c r="BC206" s="492">
        <f t="shared" si="94"/>
        <v>0</v>
      </c>
      <c r="BD206" s="492">
        <f t="shared" si="95"/>
        <v>0</v>
      </c>
      <c r="BE206" s="286">
        <f t="shared" si="96"/>
        <v>2.4E-2</v>
      </c>
      <c r="BF206" s="286">
        <v>2.4E-2</v>
      </c>
      <c r="BG206" s="308">
        <f t="shared" si="98"/>
        <v>0</v>
      </c>
      <c r="BH206" s="287">
        <f t="shared" si="97"/>
        <v>0</v>
      </c>
      <c r="BI206" s="287">
        <f t="shared" si="99"/>
        <v>1</v>
      </c>
      <c r="BJ206" s="453"/>
    </row>
    <row r="207" spans="1:62" x14ac:dyDescent="0.2">
      <c r="A207" s="297" t="s">
        <v>488</v>
      </c>
      <c r="B207" s="298" t="s">
        <v>489</v>
      </c>
      <c r="C207" s="299" t="s">
        <v>488</v>
      </c>
      <c r="D207" s="300" t="s">
        <v>489</v>
      </c>
      <c r="E207" s="301" t="s">
        <v>490</v>
      </c>
      <c r="F207" s="302" t="s">
        <v>447</v>
      </c>
      <c r="G207" s="519">
        <v>23</v>
      </c>
      <c r="H207" s="233"/>
      <c r="I207" s="304">
        <v>0</v>
      </c>
      <c r="J207" s="304">
        <v>0</v>
      </c>
      <c r="K207" s="304">
        <v>0</v>
      </c>
      <c r="L207" s="304">
        <v>0</v>
      </c>
      <c r="M207" s="304">
        <f t="shared" si="70"/>
        <v>0</v>
      </c>
      <c r="N207" s="304">
        <f t="shared" si="71"/>
        <v>0</v>
      </c>
      <c r="O207" s="496">
        <f t="shared" si="72"/>
        <v>0</v>
      </c>
      <c r="P207" s="496">
        <f t="shared" si="73"/>
        <v>0</v>
      </c>
      <c r="Q207" s="497">
        <v>0</v>
      </c>
      <c r="R207" s="497">
        <v>0</v>
      </c>
      <c r="S207" s="266">
        <f t="shared" si="74"/>
        <v>0</v>
      </c>
      <c r="T207" s="265">
        <v>0</v>
      </c>
      <c r="U207" s="305">
        <f t="shared" si="75"/>
        <v>0</v>
      </c>
      <c r="V207" s="306">
        <f t="shared" si="76"/>
        <v>0</v>
      </c>
      <c r="W207" s="498">
        <v>0</v>
      </c>
      <c r="X207" s="499">
        <f t="shared" si="77"/>
        <v>0</v>
      </c>
      <c r="Y207" s="500">
        <f t="shared" si="78"/>
        <v>0</v>
      </c>
      <c r="Z207" s="501">
        <v>0</v>
      </c>
      <c r="AA207" s="502">
        <f t="shared" si="79"/>
        <v>0</v>
      </c>
      <c r="AB207" s="503">
        <f t="shared" si="80"/>
        <v>0</v>
      </c>
      <c r="AC207" s="504">
        <f t="shared" si="81"/>
        <v>0</v>
      </c>
      <c r="AD207" s="277">
        <f t="shared" si="82"/>
        <v>0</v>
      </c>
      <c r="AE207" s="505">
        <f t="shared" si="83"/>
        <v>0</v>
      </c>
      <c r="AF207" s="279">
        <v>0</v>
      </c>
      <c r="AG207" s="280">
        <v>0</v>
      </c>
      <c r="AH207" s="1">
        <f t="shared" si="84"/>
        <v>0</v>
      </c>
      <c r="AI207" s="1">
        <v>1.3626</v>
      </c>
      <c r="AJ207" s="2">
        <v>0.8751000000000001</v>
      </c>
      <c r="AK207" s="281">
        <f t="shared" si="85"/>
        <v>0</v>
      </c>
      <c r="AL207" s="3">
        <f t="shared" si="86"/>
        <v>1.5570999999999999</v>
      </c>
      <c r="AM207" s="307">
        <v>1.5894999999999999</v>
      </c>
      <c r="AN207" s="283">
        <v>0.87509999999999999</v>
      </c>
      <c r="AO207" s="283" t="s">
        <v>1652</v>
      </c>
      <c r="AP207" s="284">
        <v>1.5570999999999999</v>
      </c>
      <c r="AQ207" s="28">
        <v>1.5894999999999999</v>
      </c>
      <c r="AR207" s="267">
        <f t="shared" si="87"/>
        <v>0</v>
      </c>
      <c r="AS207" s="267">
        <f t="shared" si="88"/>
        <v>0</v>
      </c>
      <c r="AT207" s="4">
        <v>0.8751000000000001</v>
      </c>
      <c r="AU207" s="4">
        <f t="shared" si="89"/>
        <v>0</v>
      </c>
      <c r="AV207" s="5">
        <v>1.5570999999999999</v>
      </c>
      <c r="AW207" s="404">
        <f t="shared" si="90"/>
        <v>0</v>
      </c>
      <c r="AX207" s="405">
        <v>1</v>
      </c>
      <c r="AY207" s="1">
        <f t="shared" si="91"/>
        <v>1.3626</v>
      </c>
      <c r="AZ207" s="28">
        <f t="shared" si="92"/>
        <v>1.5570999999999999</v>
      </c>
      <c r="BA207" s="5">
        <f t="shared" si="92"/>
        <v>1.5894999999999999</v>
      </c>
      <c r="BB207" s="277">
        <f t="shared" si="93"/>
        <v>0</v>
      </c>
      <c r="BC207" s="492">
        <f t="shared" si="94"/>
        <v>0</v>
      </c>
      <c r="BD207" s="492">
        <f t="shared" si="95"/>
        <v>0</v>
      </c>
      <c r="BE207" s="286">
        <f t="shared" si="96"/>
        <v>2.4E-2</v>
      </c>
      <c r="BF207" s="286">
        <v>2.4E-2</v>
      </c>
      <c r="BG207" s="308">
        <f t="shared" si="98"/>
        <v>0</v>
      </c>
      <c r="BH207" s="287">
        <f t="shared" si="97"/>
        <v>0</v>
      </c>
      <c r="BI207" s="287">
        <f t="shared" si="99"/>
        <v>1</v>
      </c>
      <c r="BJ207" s="453"/>
    </row>
    <row r="208" spans="1:62" x14ac:dyDescent="0.2">
      <c r="A208" s="32" t="s">
        <v>482</v>
      </c>
      <c r="B208" s="309" t="s">
        <v>483</v>
      </c>
      <c r="C208" s="310" t="s">
        <v>1220</v>
      </c>
      <c r="D208" s="311" t="s">
        <v>1261</v>
      </c>
      <c r="E208" s="312" t="s">
        <v>1244</v>
      </c>
      <c r="F208" s="313" t="s">
        <v>447</v>
      </c>
      <c r="G208" s="520">
        <v>23</v>
      </c>
      <c r="H208" s="315"/>
      <c r="I208" s="316">
        <v>0</v>
      </c>
      <c r="J208" s="316">
        <v>0</v>
      </c>
      <c r="K208" s="316">
        <v>0</v>
      </c>
      <c r="L208" s="316">
        <v>0</v>
      </c>
      <c r="M208" s="316">
        <f t="shared" si="70"/>
        <v>0</v>
      </c>
      <c r="N208" s="316">
        <f t="shared" si="71"/>
        <v>0</v>
      </c>
      <c r="O208" s="508">
        <f t="shared" si="72"/>
        <v>0</v>
      </c>
      <c r="P208" s="508">
        <f t="shared" si="73"/>
        <v>0</v>
      </c>
      <c r="Q208" s="509">
        <v>0</v>
      </c>
      <c r="R208" s="509">
        <v>0</v>
      </c>
      <c r="S208" s="318">
        <f t="shared" si="74"/>
        <v>0</v>
      </c>
      <c r="T208" s="317">
        <v>0</v>
      </c>
      <c r="U208" s="319">
        <f t="shared" si="75"/>
        <v>0</v>
      </c>
      <c r="V208" s="320">
        <f t="shared" si="76"/>
        <v>0</v>
      </c>
      <c r="W208" s="498">
        <v>0</v>
      </c>
      <c r="X208" s="499">
        <f t="shared" si="77"/>
        <v>0</v>
      </c>
      <c r="Y208" s="500">
        <f t="shared" si="78"/>
        <v>0</v>
      </c>
      <c r="Z208" s="501">
        <v>0</v>
      </c>
      <c r="AA208" s="502">
        <f t="shared" si="79"/>
        <v>0</v>
      </c>
      <c r="AB208" s="503">
        <f t="shared" si="80"/>
        <v>0</v>
      </c>
      <c r="AC208" s="510">
        <f t="shared" si="81"/>
        <v>0</v>
      </c>
      <c r="AD208" s="321">
        <f t="shared" si="82"/>
        <v>0</v>
      </c>
      <c r="AE208" s="278">
        <f t="shared" si="83"/>
        <v>0</v>
      </c>
      <c r="AF208" s="322">
        <v>0</v>
      </c>
      <c r="AG208" s="323">
        <v>1</v>
      </c>
      <c r="AH208" s="6">
        <f t="shared" si="84"/>
        <v>1.3626</v>
      </c>
      <c r="AI208" s="6">
        <v>0</v>
      </c>
      <c r="AJ208" s="2">
        <v>0</v>
      </c>
      <c r="AK208" s="281">
        <f t="shared" si="85"/>
        <v>1.0604</v>
      </c>
      <c r="AL208" s="3">
        <f t="shared" si="86"/>
        <v>0</v>
      </c>
      <c r="AM208" s="307">
        <v>0</v>
      </c>
      <c r="AN208" s="283">
        <v>0</v>
      </c>
      <c r="AO208" s="283" t="s">
        <v>1316</v>
      </c>
      <c r="AP208" s="284">
        <v>0</v>
      </c>
      <c r="AQ208" s="28">
        <v>0</v>
      </c>
      <c r="AR208" s="267">
        <f t="shared" si="87"/>
        <v>0</v>
      </c>
      <c r="AS208" s="267">
        <f t="shared" si="88"/>
        <v>0</v>
      </c>
      <c r="AT208" s="4">
        <v>0</v>
      </c>
      <c r="AU208" s="4">
        <f t="shared" si="89"/>
        <v>0</v>
      </c>
      <c r="AV208" s="5">
        <v>0</v>
      </c>
      <c r="AW208" s="404">
        <f t="shared" si="90"/>
        <v>0</v>
      </c>
      <c r="AX208" s="405">
        <v>0</v>
      </c>
      <c r="AY208" s="6">
        <f t="shared" si="91"/>
        <v>0</v>
      </c>
      <c r="AZ208" s="28">
        <f t="shared" si="92"/>
        <v>0</v>
      </c>
      <c r="BA208" s="5">
        <f t="shared" si="92"/>
        <v>0</v>
      </c>
      <c r="BB208" s="321">
        <f t="shared" si="93"/>
        <v>0</v>
      </c>
      <c r="BC208" s="511">
        <f t="shared" si="94"/>
        <v>0</v>
      </c>
      <c r="BD208" s="511">
        <f t="shared" si="95"/>
        <v>2.4E-2</v>
      </c>
      <c r="BE208" s="286">
        <f t="shared" si="96"/>
        <v>0</v>
      </c>
      <c r="BF208" s="286">
        <v>0</v>
      </c>
      <c r="BG208" s="308">
        <f t="shared" si="98"/>
        <v>0</v>
      </c>
      <c r="BH208" s="512">
        <f t="shared" si="97"/>
        <v>1</v>
      </c>
      <c r="BI208" s="512">
        <f t="shared" si="99"/>
        <v>0</v>
      </c>
      <c r="BJ208" s="453"/>
    </row>
    <row r="209" spans="1:62" x14ac:dyDescent="0.2">
      <c r="A209" s="32" t="s">
        <v>485</v>
      </c>
      <c r="B209" s="309" t="s">
        <v>486</v>
      </c>
      <c r="C209" s="310" t="s">
        <v>1220</v>
      </c>
      <c r="D209" s="311" t="s">
        <v>1261</v>
      </c>
      <c r="E209" s="312" t="s">
        <v>1245</v>
      </c>
      <c r="F209" s="313" t="s">
        <v>447</v>
      </c>
      <c r="G209" s="520">
        <v>23</v>
      </c>
      <c r="H209" s="315"/>
      <c r="I209" s="316">
        <v>0</v>
      </c>
      <c r="J209" s="316">
        <v>0</v>
      </c>
      <c r="K209" s="316">
        <v>0</v>
      </c>
      <c r="L209" s="316">
        <v>0</v>
      </c>
      <c r="M209" s="316">
        <f t="shared" ref="M209:M272" si="100">K209-L209</f>
        <v>0</v>
      </c>
      <c r="N209" s="316">
        <f t="shared" ref="N209:N272" si="101">I209-K209</f>
        <v>0</v>
      </c>
      <c r="O209" s="508">
        <f t="shared" ref="O209:O272" si="102">J209-(L209+M209)</f>
        <v>0</v>
      </c>
      <c r="P209" s="508">
        <f t="shared" ref="P209:P272" si="103">I209-J209</f>
        <v>0</v>
      </c>
      <c r="Q209" s="509">
        <v>0</v>
      </c>
      <c r="R209" s="509">
        <v>0</v>
      </c>
      <c r="S209" s="318">
        <f t="shared" ref="S209:S272" si="104">IF($S$4&lt;&gt;0,0,ROUND($S$11*$R209,0))</f>
        <v>0</v>
      </c>
      <c r="T209" s="317">
        <v>0</v>
      </c>
      <c r="U209" s="319">
        <f t="shared" ref="U209:U272" si="105">IF(P209-T209&gt;0,P209-T209,0)</f>
        <v>0</v>
      </c>
      <c r="V209" s="320">
        <f t="shared" ref="V209:V272" si="106">IF($Q209&gt;0,ROUND(U209/$Q209,2),0)</f>
        <v>0</v>
      </c>
      <c r="W209" s="498">
        <v>0</v>
      </c>
      <c r="X209" s="499">
        <f t="shared" ref="X209:X272" si="107">IF(Q209&gt;0,ROUND(W209/Q209,2),0)</f>
        <v>0</v>
      </c>
      <c r="Y209" s="500">
        <f t="shared" ref="Y209:Y272" si="108">IF(U209&gt;0,V209-X209,0)</f>
        <v>0</v>
      </c>
      <c r="Z209" s="501">
        <v>0</v>
      </c>
      <c r="AA209" s="502">
        <f t="shared" ref="AA209:AA272" si="109">IF(Z209="Exempt","Exempt",ROUND(Z209*Q209,0))</f>
        <v>0</v>
      </c>
      <c r="AB209" s="503">
        <f t="shared" ref="AB209:AB272" si="110">IF(Z209="Exempt",U209,U209+AA209)</f>
        <v>0</v>
      </c>
      <c r="AC209" s="510">
        <f t="shared" ref="AC209:AC272" si="111">IF(Z209="Exempt",V209,IF($Q209&gt;0,ROUND(V209+Z209,2),0))</f>
        <v>0</v>
      </c>
      <c r="AD209" s="321">
        <f t="shared" ref="AD209:AD272" si="112">IF(AND($A209&gt;"T254",$A209&lt;"U001"),1,IF($V209&gt;0,MAX(1,ROUND(V209/$AD$12,5)),0))</f>
        <v>0</v>
      </c>
      <c r="AE209" s="278">
        <f t="shared" ref="AE209:AE272" si="113">ROUND(AD209*$AE$12,4)</f>
        <v>0</v>
      </c>
      <c r="AF209" s="322">
        <v>0</v>
      </c>
      <c r="AG209" s="323">
        <v>1</v>
      </c>
      <c r="AH209" s="6">
        <f t="shared" ref="AH209:AH272" si="114">IF(LEFT($C209,1)="T",ROUND(AF209*AG209,4),0)+IF(LEFT($C209,1)="U",IF(AND($A209&lt;&gt;"T099",SUMIF($C$17:$C$574,$A209,$V$17:$V$574)&gt;0),ROUND(AG209*SUMIF($C$17:$C$574,$C209,$AE$17:$AE$574),4),ROUND(AG209*SUMIF($C$17:$C$574,$C209,$AF$17:$AF$574),4)))</f>
        <v>1.3626</v>
      </c>
      <c r="AI209" s="6">
        <v>0</v>
      </c>
      <c r="AJ209" s="2">
        <v>0</v>
      </c>
      <c r="AK209" s="281">
        <f t="shared" ref="AK209:AK272" si="115">IF($A209&lt;&gt;"T141",IF(AH209&gt;0,ROUND(AH209/SUMIF($C$17:$C$574,$A209,$AJ$17:$AJ$574),4),IF(LEFT(A209,1)="U",0,IF(A209&gt;"T254",ROUND(AF209/AJ209,4),0))),"NA")</f>
        <v>1.9118999999999999</v>
      </c>
      <c r="AL209" s="3">
        <f t="shared" ref="AL209:AL272" si="116">IF($A209&lt;&gt;"T141",IF($AJ209&gt;0,ROUND(AI209/$AJ209,4),0),"NA")</f>
        <v>0</v>
      </c>
      <c r="AM209" s="307">
        <v>0</v>
      </c>
      <c r="AN209" s="283">
        <v>0</v>
      </c>
      <c r="AO209" s="283" t="s">
        <v>1316</v>
      </c>
      <c r="AP209" s="284">
        <v>0</v>
      </c>
      <c r="AQ209" s="28">
        <v>0</v>
      </c>
      <c r="AR209" s="267">
        <f t="shared" ref="AR209:AR272" si="117">IF(OR(AP209=AL209,AP209+0.0001=AL209,AP209-0.0001=AL209),0,1)</f>
        <v>0</v>
      </c>
      <c r="AS209" s="267">
        <f t="shared" ref="AS209:AS272" si="118">IF(AQ209=AM209,0,1)</f>
        <v>0</v>
      </c>
      <c r="AT209" s="4">
        <v>0</v>
      </c>
      <c r="AU209" s="4">
        <f t="shared" ref="AU209:AU272" si="119">IF(ISNUMBER(AJ209)=FALSE,0,AT209-AJ209)</f>
        <v>0</v>
      </c>
      <c r="AV209" s="5">
        <v>0</v>
      </c>
      <c r="AW209" s="404">
        <f t="shared" ref="AW209:AW272" si="120">AV209-AL209</f>
        <v>0</v>
      </c>
      <c r="AX209" s="405">
        <v>0</v>
      </c>
      <c r="AY209" s="6">
        <f t="shared" ref="AY209:AY272" si="121">AI209</f>
        <v>0</v>
      </c>
      <c r="AZ209" s="28">
        <f t="shared" ref="AZ209:BA272" si="122">AP209</f>
        <v>0</v>
      </c>
      <c r="BA209" s="5">
        <f t="shared" si="122"/>
        <v>0</v>
      </c>
      <c r="BB209" s="321">
        <f t="shared" ref="BB209:BB272" si="123">IF(AND($A209&gt;="T255",$A209&lt;="T263"),1,IF($A209="T086",ROUND($V209/$BA$4,5),IF($AF209&gt;0,MAX(1,ROUND($V209/$BA$4,5)),0)))</f>
        <v>0</v>
      </c>
      <c r="BC209" s="511">
        <f t="shared" ref="BC209:BC272" si="124">IF($AF209&lt;&gt;$AE209,ROUND($AF209*$BA$3/$BA$4*$BC$10,4),ROUND(BB209*$BC$10,4))</f>
        <v>0</v>
      </c>
      <c r="BD209" s="511">
        <f t="shared" ref="BD209:BD272" si="125">IF(LEFT($C209,1)="T",ROUND($AG209*$BC209,4),0)+IF(LEFT($C209,1)="U",IF(AND($A209&lt;&gt;"T099",SUMIF($C$17:$C$574,$A209,$V$17:$V$574)&gt;0),ROUND(ROUND(MAX(1,ROUND(SUMIF($C$17:$C$574,$C209,$V$17:$V$574)/$BA$4,5))*$BC$10,4)*$AG209,4),ROUND(SUMIF($C$17:$C$574,$C209,$BC$17:$BC$574)*$AG209,4)),0)</f>
        <v>2.4E-2</v>
      </c>
      <c r="BE209" s="286">
        <f t="shared" ref="BE209:BE272" si="126">IF(AI209=0,0,SUMIF($A$17:$A$574,$C209,$BD$17:$BD$574))</f>
        <v>0</v>
      </c>
      <c r="BF209" s="286">
        <v>0</v>
      </c>
      <c r="BG209" s="308">
        <f t="shared" si="98"/>
        <v>0</v>
      </c>
      <c r="BH209" s="512">
        <f t="shared" ref="BH209:BH272" si="127">IF($A209&lt;&gt;$C209,IF(SUMIF($A$17:$A$574,$C209,$I$17:$I$574)&gt;0,1,0),0)</f>
        <v>1</v>
      </c>
      <c r="BI209" s="512">
        <f t="shared" si="99"/>
        <v>0</v>
      </c>
      <c r="BJ209" s="453"/>
    </row>
    <row r="210" spans="1:62" x14ac:dyDescent="0.2">
      <c r="A210" s="32" t="s">
        <v>488</v>
      </c>
      <c r="B210" s="309" t="s">
        <v>489</v>
      </c>
      <c r="C210" s="310" t="s">
        <v>1220</v>
      </c>
      <c r="D210" s="311" t="s">
        <v>1261</v>
      </c>
      <c r="E210" s="312" t="s">
        <v>1246</v>
      </c>
      <c r="F210" s="313" t="s">
        <v>447</v>
      </c>
      <c r="G210" s="520">
        <v>23</v>
      </c>
      <c r="H210" s="315"/>
      <c r="I210" s="316">
        <v>0</v>
      </c>
      <c r="J210" s="316">
        <v>0</v>
      </c>
      <c r="K210" s="316">
        <v>0</v>
      </c>
      <c r="L210" s="316">
        <v>0</v>
      </c>
      <c r="M210" s="316">
        <f t="shared" si="100"/>
        <v>0</v>
      </c>
      <c r="N210" s="316">
        <f t="shared" si="101"/>
        <v>0</v>
      </c>
      <c r="O210" s="508">
        <f t="shared" si="102"/>
        <v>0</v>
      </c>
      <c r="P210" s="508">
        <f t="shared" si="103"/>
        <v>0</v>
      </c>
      <c r="Q210" s="509">
        <v>0</v>
      </c>
      <c r="R210" s="509">
        <v>0</v>
      </c>
      <c r="S210" s="318">
        <f t="shared" si="104"/>
        <v>0</v>
      </c>
      <c r="T210" s="317">
        <v>0</v>
      </c>
      <c r="U210" s="319">
        <f t="shared" si="105"/>
        <v>0</v>
      </c>
      <c r="V210" s="320">
        <f t="shared" si="106"/>
        <v>0</v>
      </c>
      <c r="W210" s="498">
        <v>0</v>
      </c>
      <c r="X210" s="499">
        <f t="shared" si="107"/>
        <v>0</v>
      </c>
      <c r="Y210" s="500">
        <f t="shared" si="108"/>
        <v>0</v>
      </c>
      <c r="Z210" s="501">
        <v>0</v>
      </c>
      <c r="AA210" s="502">
        <f t="shared" si="109"/>
        <v>0</v>
      </c>
      <c r="AB210" s="503">
        <f t="shared" si="110"/>
        <v>0</v>
      </c>
      <c r="AC210" s="510">
        <f t="shared" si="111"/>
        <v>0</v>
      </c>
      <c r="AD210" s="321">
        <f t="shared" si="112"/>
        <v>0</v>
      </c>
      <c r="AE210" s="278">
        <f t="shared" si="113"/>
        <v>0</v>
      </c>
      <c r="AF210" s="322">
        <v>0</v>
      </c>
      <c r="AG210" s="323">
        <v>1</v>
      </c>
      <c r="AH210" s="6">
        <f t="shared" si="114"/>
        <v>1.3626</v>
      </c>
      <c r="AI210" s="6">
        <v>0</v>
      </c>
      <c r="AJ210" s="2">
        <v>0</v>
      </c>
      <c r="AK210" s="281">
        <f t="shared" si="115"/>
        <v>1.5570999999999999</v>
      </c>
      <c r="AL210" s="3">
        <f t="shared" si="116"/>
        <v>0</v>
      </c>
      <c r="AM210" s="307">
        <v>0</v>
      </c>
      <c r="AN210" s="283">
        <v>0</v>
      </c>
      <c r="AO210" s="283" t="s">
        <v>1316</v>
      </c>
      <c r="AP210" s="284">
        <v>0</v>
      </c>
      <c r="AQ210" s="28">
        <v>0</v>
      </c>
      <c r="AR210" s="267">
        <f t="shared" si="117"/>
        <v>0</v>
      </c>
      <c r="AS210" s="267">
        <f t="shared" si="118"/>
        <v>0</v>
      </c>
      <c r="AT210" s="4">
        <v>0</v>
      </c>
      <c r="AU210" s="4">
        <f t="shared" si="119"/>
        <v>0</v>
      </c>
      <c r="AV210" s="5">
        <v>0</v>
      </c>
      <c r="AW210" s="404">
        <f t="shared" si="120"/>
        <v>0</v>
      </c>
      <c r="AX210" s="405">
        <v>0</v>
      </c>
      <c r="AY210" s="6">
        <f t="shared" si="121"/>
        <v>0</v>
      </c>
      <c r="AZ210" s="28">
        <f t="shared" si="122"/>
        <v>0</v>
      </c>
      <c r="BA210" s="5">
        <f t="shared" si="122"/>
        <v>0</v>
      </c>
      <c r="BB210" s="321">
        <f t="shared" si="123"/>
        <v>0</v>
      </c>
      <c r="BC210" s="511">
        <f t="shared" si="124"/>
        <v>0</v>
      </c>
      <c r="BD210" s="511">
        <f t="shared" si="125"/>
        <v>2.4E-2</v>
      </c>
      <c r="BE210" s="286">
        <f t="shared" si="126"/>
        <v>0</v>
      </c>
      <c r="BF210" s="286">
        <v>0</v>
      </c>
      <c r="BG210" s="308">
        <f t="shared" si="98"/>
        <v>0</v>
      </c>
      <c r="BH210" s="512">
        <f t="shared" si="127"/>
        <v>1</v>
      </c>
      <c r="BI210" s="512">
        <f t="shared" si="99"/>
        <v>0</v>
      </c>
      <c r="BJ210" s="453"/>
    </row>
    <row r="211" spans="1:62" x14ac:dyDescent="0.2">
      <c r="A211" s="358" t="s">
        <v>1220</v>
      </c>
      <c r="B211" s="359" t="s">
        <v>1261</v>
      </c>
      <c r="C211" s="471" t="s">
        <v>1220</v>
      </c>
      <c r="D211" s="472" t="s">
        <v>1261</v>
      </c>
      <c r="E211" s="473" t="s">
        <v>1282</v>
      </c>
      <c r="F211" s="363" t="s">
        <v>447</v>
      </c>
      <c r="G211" s="513">
        <v>23</v>
      </c>
      <c r="H211" s="233"/>
      <c r="I211" s="364">
        <v>69422742</v>
      </c>
      <c r="J211" s="364">
        <v>18358413</v>
      </c>
      <c r="K211" s="364">
        <v>0</v>
      </c>
      <c r="L211" s="364">
        <v>0</v>
      </c>
      <c r="M211" s="364">
        <f t="shared" si="100"/>
        <v>0</v>
      </c>
      <c r="N211" s="364">
        <f t="shared" si="101"/>
        <v>69422742</v>
      </c>
      <c r="O211" s="514">
        <f t="shared" si="102"/>
        <v>18358413</v>
      </c>
      <c r="P211" s="514">
        <f t="shared" si="103"/>
        <v>51064329</v>
      </c>
      <c r="Q211" s="515">
        <v>2426.77</v>
      </c>
      <c r="R211" s="515">
        <v>109.67000000000002</v>
      </c>
      <c r="S211" s="366">
        <f t="shared" si="104"/>
        <v>1192771</v>
      </c>
      <c r="T211" s="365">
        <v>0</v>
      </c>
      <c r="U211" s="367">
        <f t="shared" si="105"/>
        <v>51064329</v>
      </c>
      <c r="V211" s="368">
        <f t="shared" si="106"/>
        <v>21042.1</v>
      </c>
      <c r="W211" s="498">
        <v>1448101</v>
      </c>
      <c r="X211" s="499">
        <f t="shared" si="107"/>
        <v>596.72</v>
      </c>
      <c r="Y211" s="500">
        <f t="shared" si="108"/>
        <v>20445.379999999997</v>
      </c>
      <c r="Z211" s="501">
        <v>468.37999999999738</v>
      </c>
      <c r="AA211" s="502">
        <f t="shared" si="109"/>
        <v>1136651</v>
      </c>
      <c r="AB211" s="503">
        <f t="shared" si="110"/>
        <v>52200980</v>
      </c>
      <c r="AC211" s="516">
        <f t="shared" si="111"/>
        <v>21510.48</v>
      </c>
      <c r="AD211" s="369">
        <f t="shared" si="112"/>
        <v>1.3625700000000001</v>
      </c>
      <c r="AE211" s="370">
        <f t="shared" si="113"/>
        <v>1.3626</v>
      </c>
      <c r="AF211" s="371">
        <v>1.3626</v>
      </c>
      <c r="AG211" s="372">
        <v>0</v>
      </c>
      <c r="AH211" s="373">
        <f t="shared" si="114"/>
        <v>0</v>
      </c>
      <c r="AI211" s="373">
        <v>0</v>
      </c>
      <c r="AJ211" s="2">
        <v>0</v>
      </c>
      <c r="AK211" s="281">
        <f t="shared" si="115"/>
        <v>0</v>
      </c>
      <c r="AL211" s="3">
        <f t="shared" si="116"/>
        <v>0</v>
      </c>
      <c r="AM211" s="307">
        <v>0</v>
      </c>
      <c r="AN211" s="283">
        <v>0</v>
      </c>
      <c r="AO211" s="283" t="s">
        <v>1316</v>
      </c>
      <c r="AP211" s="284">
        <v>0</v>
      </c>
      <c r="AQ211" s="28">
        <v>0</v>
      </c>
      <c r="AR211" s="267">
        <f t="shared" si="117"/>
        <v>0</v>
      </c>
      <c r="AS211" s="267">
        <f t="shared" si="118"/>
        <v>0</v>
      </c>
      <c r="AT211" s="4">
        <v>0</v>
      </c>
      <c r="AU211" s="4">
        <f t="shared" si="119"/>
        <v>0</v>
      </c>
      <c r="AV211" s="5">
        <v>0</v>
      </c>
      <c r="AW211" s="404">
        <f t="shared" si="120"/>
        <v>0</v>
      </c>
      <c r="AX211" s="405">
        <v>0</v>
      </c>
      <c r="AY211" s="373">
        <f t="shared" si="121"/>
        <v>0</v>
      </c>
      <c r="AZ211" s="28">
        <f t="shared" si="122"/>
        <v>0</v>
      </c>
      <c r="BA211" s="5">
        <f t="shared" si="122"/>
        <v>0</v>
      </c>
      <c r="BB211" s="369">
        <f t="shared" si="123"/>
        <v>1.19987</v>
      </c>
      <c r="BC211" s="517">
        <f t="shared" si="124"/>
        <v>2.4E-2</v>
      </c>
      <c r="BD211" s="517">
        <f t="shared" si="125"/>
        <v>0</v>
      </c>
      <c r="BE211" s="286">
        <f t="shared" si="126"/>
        <v>0</v>
      </c>
      <c r="BF211" s="286">
        <v>0</v>
      </c>
      <c r="BG211" s="308">
        <f t="shared" si="98"/>
        <v>0</v>
      </c>
      <c r="BH211" s="518">
        <f t="shared" si="127"/>
        <v>0</v>
      </c>
      <c r="BI211" s="518">
        <f t="shared" si="99"/>
        <v>0</v>
      </c>
      <c r="BJ211" s="453"/>
    </row>
    <row r="212" spans="1:62" x14ac:dyDescent="0.2">
      <c r="A212" s="297" t="s">
        <v>491</v>
      </c>
      <c r="B212" s="298" t="s">
        <v>492</v>
      </c>
      <c r="C212" s="299" t="s">
        <v>491</v>
      </c>
      <c r="D212" s="300" t="s">
        <v>492</v>
      </c>
      <c r="E212" s="301" t="s">
        <v>493</v>
      </c>
      <c r="F212" s="302" t="s">
        <v>494</v>
      </c>
      <c r="G212" s="519">
        <v>24</v>
      </c>
      <c r="H212" s="233"/>
      <c r="I212" s="304">
        <v>7241056</v>
      </c>
      <c r="J212" s="304">
        <v>526250</v>
      </c>
      <c r="K212" s="304">
        <v>0</v>
      </c>
      <c r="L212" s="304">
        <v>0</v>
      </c>
      <c r="M212" s="304">
        <f t="shared" si="100"/>
        <v>0</v>
      </c>
      <c r="N212" s="304">
        <f t="shared" si="101"/>
        <v>7241056</v>
      </c>
      <c r="O212" s="496">
        <f t="shared" si="102"/>
        <v>526250</v>
      </c>
      <c r="P212" s="496">
        <f t="shared" si="103"/>
        <v>6714806</v>
      </c>
      <c r="Q212" s="497">
        <v>312.5</v>
      </c>
      <c r="R212" s="497">
        <v>6.22</v>
      </c>
      <c r="S212" s="266">
        <f t="shared" si="104"/>
        <v>67649</v>
      </c>
      <c r="T212" s="265">
        <v>0</v>
      </c>
      <c r="U212" s="305">
        <f t="shared" si="105"/>
        <v>6714806</v>
      </c>
      <c r="V212" s="306">
        <f t="shared" si="106"/>
        <v>21487.38</v>
      </c>
      <c r="W212" s="498">
        <v>0</v>
      </c>
      <c r="X212" s="499">
        <f t="shared" si="107"/>
        <v>0</v>
      </c>
      <c r="Y212" s="500">
        <f t="shared" si="108"/>
        <v>21487.38</v>
      </c>
      <c r="Z212" s="501">
        <v>1510.380000000001</v>
      </c>
      <c r="AA212" s="502">
        <f t="shared" si="109"/>
        <v>471994</v>
      </c>
      <c r="AB212" s="503">
        <f t="shared" si="110"/>
        <v>7186800</v>
      </c>
      <c r="AC212" s="504">
        <f t="shared" si="111"/>
        <v>22997.759999999998</v>
      </c>
      <c r="AD212" s="277">
        <f t="shared" si="112"/>
        <v>1.3914</v>
      </c>
      <c r="AE212" s="505">
        <f t="shared" si="113"/>
        <v>1.3914</v>
      </c>
      <c r="AF212" s="279">
        <v>1.3914</v>
      </c>
      <c r="AG212" s="280">
        <v>1</v>
      </c>
      <c r="AH212" s="1">
        <f t="shared" si="114"/>
        <v>1.3914</v>
      </c>
      <c r="AI212" s="1">
        <v>1.3914</v>
      </c>
      <c r="AJ212" s="2">
        <v>0.83819999999999995</v>
      </c>
      <c r="AK212" s="281">
        <f t="shared" si="115"/>
        <v>1.66</v>
      </c>
      <c r="AL212" s="3">
        <f t="shared" si="116"/>
        <v>1.66</v>
      </c>
      <c r="AM212" s="307">
        <v>1.6595</v>
      </c>
      <c r="AN212" s="283">
        <v>0.83819999999999995</v>
      </c>
      <c r="AO212" s="283" t="s">
        <v>1652</v>
      </c>
      <c r="AP212" s="284">
        <v>1.66</v>
      </c>
      <c r="AQ212" s="28">
        <v>1.6595</v>
      </c>
      <c r="AR212" s="267">
        <f t="shared" si="117"/>
        <v>0</v>
      </c>
      <c r="AS212" s="267">
        <f t="shared" si="118"/>
        <v>0</v>
      </c>
      <c r="AT212" s="4">
        <v>0.83819999999999995</v>
      </c>
      <c r="AU212" s="4">
        <f t="shared" si="119"/>
        <v>0</v>
      </c>
      <c r="AV212" s="5">
        <v>1.66</v>
      </c>
      <c r="AW212" s="404">
        <f t="shared" si="120"/>
        <v>0</v>
      </c>
      <c r="AX212" s="405">
        <v>0</v>
      </c>
      <c r="AY212" s="1">
        <f t="shared" si="121"/>
        <v>1.3914</v>
      </c>
      <c r="AZ212" s="28">
        <f t="shared" si="122"/>
        <v>1.66</v>
      </c>
      <c r="BA212" s="5">
        <f t="shared" si="122"/>
        <v>1.6595</v>
      </c>
      <c r="BB212" s="277">
        <f t="shared" si="123"/>
        <v>1.22526</v>
      </c>
      <c r="BC212" s="492">
        <f t="shared" si="124"/>
        <v>2.4500000000000001E-2</v>
      </c>
      <c r="BD212" s="492">
        <f t="shared" si="125"/>
        <v>2.4500000000000001E-2</v>
      </c>
      <c r="BE212" s="286">
        <f t="shared" si="126"/>
        <v>2.4500000000000001E-2</v>
      </c>
      <c r="BF212" s="286">
        <v>2.4500000000000001E-2</v>
      </c>
      <c r="BG212" s="308">
        <f t="shared" si="98"/>
        <v>1</v>
      </c>
      <c r="BH212" s="287">
        <f t="shared" si="127"/>
        <v>0</v>
      </c>
      <c r="BI212" s="287">
        <f t="shared" si="99"/>
        <v>1</v>
      </c>
      <c r="BJ212" s="453"/>
    </row>
    <row r="213" spans="1:62" x14ac:dyDescent="0.2">
      <c r="A213" s="297" t="s">
        <v>495</v>
      </c>
      <c r="B213" s="298" t="s">
        <v>494</v>
      </c>
      <c r="C213" s="299" t="s">
        <v>495</v>
      </c>
      <c r="D213" s="300" t="s">
        <v>494</v>
      </c>
      <c r="E213" s="301" t="s">
        <v>496</v>
      </c>
      <c r="F213" s="302" t="s">
        <v>494</v>
      </c>
      <c r="G213" s="519">
        <v>24</v>
      </c>
      <c r="H213" s="233"/>
      <c r="I213" s="304">
        <v>0</v>
      </c>
      <c r="J213" s="304">
        <v>0</v>
      </c>
      <c r="K213" s="304">
        <v>0</v>
      </c>
      <c r="L213" s="304">
        <v>0</v>
      </c>
      <c r="M213" s="304">
        <f t="shared" si="100"/>
        <v>0</v>
      </c>
      <c r="N213" s="304">
        <f t="shared" si="101"/>
        <v>0</v>
      </c>
      <c r="O213" s="496">
        <f t="shared" si="102"/>
        <v>0</v>
      </c>
      <c r="P213" s="496">
        <f t="shared" si="103"/>
        <v>0</v>
      </c>
      <c r="Q213" s="497">
        <v>0</v>
      </c>
      <c r="R213" s="497">
        <v>0</v>
      </c>
      <c r="S213" s="266">
        <f t="shared" si="104"/>
        <v>0</v>
      </c>
      <c r="T213" s="265">
        <v>0</v>
      </c>
      <c r="U213" s="305">
        <f t="shared" si="105"/>
        <v>0</v>
      </c>
      <c r="V213" s="306">
        <f t="shared" si="106"/>
        <v>0</v>
      </c>
      <c r="W213" s="498">
        <v>0</v>
      </c>
      <c r="X213" s="499">
        <f t="shared" si="107"/>
        <v>0</v>
      </c>
      <c r="Y213" s="500">
        <f t="shared" si="108"/>
        <v>0</v>
      </c>
      <c r="Z213" s="501">
        <v>0</v>
      </c>
      <c r="AA213" s="502">
        <f t="shared" si="109"/>
        <v>0</v>
      </c>
      <c r="AB213" s="503">
        <f t="shared" si="110"/>
        <v>0</v>
      </c>
      <c r="AC213" s="504">
        <f t="shared" si="111"/>
        <v>0</v>
      </c>
      <c r="AD213" s="277">
        <f t="shared" si="112"/>
        <v>0</v>
      </c>
      <c r="AE213" s="505">
        <f t="shared" si="113"/>
        <v>0</v>
      </c>
      <c r="AF213" s="279">
        <v>0</v>
      </c>
      <c r="AG213" s="280">
        <v>0</v>
      </c>
      <c r="AH213" s="1">
        <f t="shared" si="114"/>
        <v>0</v>
      </c>
      <c r="AI213" s="1">
        <v>1.3596999999999999</v>
      </c>
      <c r="AJ213" s="2">
        <v>0.86980000000000002</v>
      </c>
      <c r="AK213" s="281">
        <f t="shared" si="115"/>
        <v>0</v>
      </c>
      <c r="AL213" s="3">
        <f t="shared" si="116"/>
        <v>1.5631999999999999</v>
      </c>
      <c r="AM213" s="307">
        <v>1.5992</v>
      </c>
      <c r="AN213" s="283">
        <v>0.86980000000000002</v>
      </c>
      <c r="AO213" s="283" t="s">
        <v>1652</v>
      </c>
      <c r="AP213" s="284">
        <v>1.5631999999999999</v>
      </c>
      <c r="AQ213" s="28">
        <v>1.5992</v>
      </c>
      <c r="AR213" s="267">
        <f t="shared" si="117"/>
        <v>0</v>
      </c>
      <c r="AS213" s="267">
        <f t="shared" si="118"/>
        <v>0</v>
      </c>
      <c r="AT213" s="4">
        <v>0.86980000000000002</v>
      </c>
      <c r="AU213" s="4">
        <f t="shared" si="119"/>
        <v>0</v>
      </c>
      <c r="AV213" s="5">
        <v>1.5631999999999999</v>
      </c>
      <c r="AW213" s="404">
        <f t="shared" si="120"/>
        <v>0</v>
      </c>
      <c r="AX213" s="405">
        <v>1</v>
      </c>
      <c r="AY213" s="1">
        <f t="shared" si="121"/>
        <v>1.3596999999999999</v>
      </c>
      <c r="AZ213" s="28">
        <f t="shared" si="122"/>
        <v>1.5631999999999999</v>
      </c>
      <c r="BA213" s="5">
        <f t="shared" si="122"/>
        <v>1.5992</v>
      </c>
      <c r="BB213" s="277">
        <f t="shared" si="123"/>
        <v>0</v>
      </c>
      <c r="BC213" s="492">
        <f t="shared" si="124"/>
        <v>0</v>
      </c>
      <c r="BD213" s="492">
        <f t="shared" si="125"/>
        <v>0</v>
      </c>
      <c r="BE213" s="286">
        <f t="shared" si="126"/>
        <v>2.3900000000000001E-2</v>
      </c>
      <c r="BF213" s="286">
        <v>2.3900000000000001E-2</v>
      </c>
      <c r="BG213" s="308">
        <f t="shared" si="98"/>
        <v>0</v>
      </c>
      <c r="BH213" s="287">
        <f t="shared" si="127"/>
        <v>0</v>
      </c>
      <c r="BI213" s="287">
        <f t="shared" si="99"/>
        <v>1</v>
      </c>
      <c r="BJ213" s="453"/>
    </row>
    <row r="214" spans="1:62" x14ac:dyDescent="0.2">
      <c r="A214" s="297" t="s">
        <v>497</v>
      </c>
      <c r="B214" s="298" t="s">
        <v>498</v>
      </c>
      <c r="C214" s="299" t="s">
        <v>497</v>
      </c>
      <c r="D214" s="300" t="s">
        <v>498</v>
      </c>
      <c r="E214" s="301" t="s">
        <v>499</v>
      </c>
      <c r="F214" s="302" t="s">
        <v>494</v>
      </c>
      <c r="G214" s="519">
        <v>24</v>
      </c>
      <c r="H214" s="233"/>
      <c r="I214" s="304">
        <v>0</v>
      </c>
      <c r="J214" s="304">
        <v>0</v>
      </c>
      <c r="K214" s="304">
        <v>0</v>
      </c>
      <c r="L214" s="304">
        <v>0</v>
      </c>
      <c r="M214" s="304">
        <f t="shared" si="100"/>
        <v>0</v>
      </c>
      <c r="N214" s="304">
        <f t="shared" si="101"/>
        <v>0</v>
      </c>
      <c r="O214" s="496">
        <f t="shared" si="102"/>
        <v>0</v>
      </c>
      <c r="P214" s="496">
        <f t="shared" si="103"/>
        <v>0</v>
      </c>
      <c r="Q214" s="497">
        <v>0</v>
      </c>
      <c r="R214" s="497">
        <v>0</v>
      </c>
      <c r="S214" s="266">
        <f t="shared" si="104"/>
        <v>0</v>
      </c>
      <c r="T214" s="265">
        <v>0</v>
      </c>
      <c r="U214" s="305">
        <f t="shared" si="105"/>
        <v>0</v>
      </c>
      <c r="V214" s="306">
        <f t="shared" si="106"/>
        <v>0</v>
      </c>
      <c r="W214" s="498">
        <v>0</v>
      </c>
      <c r="X214" s="499">
        <f t="shared" si="107"/>
        <v>0</v>
      </c>
      <c r="Y214" s="500">
        <f t="shared" si="108"/>
        <v>0</v>
      </c>
      <c r="Z214" s="501">
        <v>0</v>
      </c>
      <c r="AA214" s="502">
        <f t="shared" si="109"/>
        <v>0</v>
      </c>
      <c r="AB214" s="503">
        <f t="shared" si="110"/>
        <v>0</v>
      </c>
      <c r="AC214" s="504">
        <f t="shared" si="111"/>
        <v>0</v>
      </c>
      <c r="AD214" s="277">
        <f t="shared" si="112"/>
        <v>0</v>
      </c>
      <c r="AE214" s="505">
        <f t="shared" si="113"/>
        <v>0</v>
      </c>
      <c r="AF214" s="279">
        <v>0</v>
      </c>
      <c r="AG214" s="280">
        <v>0</v>
      </c>
      <c r="AH214" s="1">
        <f t="shared" si="114"/>
        <v>0</v>
      </c>
      <c r="AI214" s="1">
        <v>1.3596999999999999</v>
      </c>
      <c r="AJ214" s="2">
        <v>0.75480000000000003</v>
      </c>
      <c r="AK214" s="281">
        <f t="shared" si="115"/>
        <v>0</v>
      </c>
      <c r="AL214" s="3">
        <f t="shared" si="116"/>
        <v>1.8013999999999999</v>
      </c>
      <c r="AM214" s="307">
        <v>1.8429</v>
      </c>
      <c r="AN214" s="283">
        <v>0.75480000000000003</v>
      </c>
      <c r="AO214" s="283" t="s">
        <v>1652</v>
      </c>
      <c r="AP214" s="284">
        <v>1.8013999999999999</v>
      </c>
      <c r="AQ214" s="28">
        <v>1.8429</v>
      </c>
      <c r="AR214" s="267">
        <f t="shared" si="117"/>
        <v>0</v>
      </c>
      <c r="AS214" s="267">
        <f t="shared" si="118"/>
        <v>0</v>
      </c>
      <c r="AT214" s="4">
        <v>0.75480000000000003</v>
      </c>
      <c r="AU214" s="4">
        <f t="shared" si="119"/>
        <v>0</v>
      </c>
      <c r="AV214" s="5">
        <v>1.8013999999999999</v>
      </c>
      <c r="AW214" s="404">
        <f t="shared" si="120"/>
        <v>0</v>
      </c>
      <c r="AX214" s="405">
        <v>1</v>
      </c>
      <c r="AY214" s="1">
        <f t="shared" si="121"/>
        <v>1.3596999999999999</v>
      </c>
      <c r="AZ214" s="28">
        <f t="shared" si="122"/>
        <v>1.8013999999999999</v>
      </c>
      <c r="BA214" s="5">
        <f t="shared" si="122"/>
        <v>1.8429</v>
      </c>
      <c r="BB214" s="277">
        <f t="shared" si="123"/>
        <v>0</v>
      </c>
      <c r="BC214" s="492">
        <f t="shared" si="124"/>
        <v>0</v>
      </c>
      <c r="BD214" s="492">
        <f t="shared" si="125"/>
        <v>0</v>
      </c>
      <c r="BE214" s="286">
        <f t="shared" si="126"/>
        <v>2.3900000000000001E-2</v>
      </c>
      <c r="BF214" s="286">
        <v>2.3900000000000001E-2</v>
      </c>
      <c r="BG214" s="308">
        <f t="shared" si="98"/>
        <v>0</v>
      </c>
      <c r="BH214" s="287">
        <f t="shared" si="127"/>
        <v>0</v>
      </c>
      <c r="BI214" s="287">
        <f t="shared" si="99"/>
        <v>1</v>
      </c>
      <c r="BJ214" s="453"/>
    </row>
    <row r="215" spans="1:62" x14ac:dyDescent="0.2">
      <c r="A215" s="297" t="s">
        <v>500</v>
      </c>
      <c r="B215" s="298" t="s">
        <v>501</v>
      </c>
      <c r="C215" s="299" t="s">
        <v>500</v>
      </c>
      <c r="D215" s="300" t="s">
        <v>501</v>
      </c>
      <c r="E215" s="301" t="s">
        <v>502</v>
      </c>
      <c r="F215" s="302" t="s">
        <v>494</v>
      </c>
      <c r="G215" s="519">
        <v>24</v>
      </c>
      <c r="H215" s="233"/>
      <c r="I215" s="304">
        <v>0</v>
      </c>
      <c r="J215" s="304">
        <v>0</v>
      </c>
      <c r="K215" s="304">
        <v>0</v>
      </c>
      <c r="L215" s="304">
        <v>0</v>
      </c>
      <c r="M215" s="304">
        <f t="shared" si="100"/>
        <v>0</v>
      </c>
      <c r="N215" s="304">
        <f t="shared" si="101"/>
        <v>0</v>
      </c>
      <c r="O215" s="496">
        <f t="shared" si="102"/>
        <v>0</v>
      </c>
      <c r="P215" s="496">
        <f t="shared" si="103"/>
        <v>0</v>
      </c>
      <c r="Q215" s="497">
        <v>0</v>
      </c>
      <c r="R215" s="497">
        <v>0</v>
      </c>
      <c r="S215" s="266">
        <f t="shared" si="104"/>
        <v>0</v>
      </c>
      <c r="T215" s="265">
        <v>0</v>
      </c>
      <c r="U215" s="305">
        <f t="shared" si="105"/>
        <v>0</v>
      </c>
      <c r="V215" s="306">
        <f t="shared" si="106"/>
        <v>0</v>
      </c>
      <c r="W215" s="498">
        <v>0</v>
      </c>
      <c r="X215" s="499">
        <f t="shared" si="107"/>
        <v>0</v>
      </c>
      <c r="Y215" s="500">
        <f t="shared" si="108"/>
        <v>0</v>
      </c>
      <c r="Z215" s="501">
        <v>0</v>
      </c>
      <c r="AA215" s="502">
        <f t="shared" si="109"/>
        <v>0</v>
      </c>
      <c r="AB215" s="503">
        <f t="shared" si="110"/>
        <v>0</v>
      </c>
      <c r="AC215" s="504">
        <f t="shared" si="111"/>
        <v>0</v>
      </c>
      <c r="AD215" s="277">
        <f t="shared" si="112"/>
        <v>0</v>
      </c>
      <c r="AE215" s="505">
        <f t="shared" si="113"/>
        <v>0</v>
      </c>
      <c r="AF215" s="279">
        <v>0</v>
      </c>
      <c r="AG215" s="280">
        <v>0</v>
      </c>
      <c r="AH215" s="1">
        <f t="shared" si="114"/>
        <v>0</v>
      </c>
      <c r="AI215" s="1">
        <v>1.3596999999999999</v>
      </c>
      <c r="AJ215" s="2">
        <v>0.80720000000000003</v>
      </c>
      <c r="AK215" s="281">
        <f t="shared" si="115"/>
        <v>0</v>
      </c>
      <c r="AL215" s="3">
        <f t="shared" si="116"/>
        <v>1.6845000000000001</v>
      </c>
      <c r="AM215" s="307">
        <v>1.7232000000000001</v>
      </c>
      <c r="AN215" s="283">
        <v>0.80720000000000003</v>
      </c>
      <c r="AO215" s="283" t="s">
        <v>1652</v>
      </c>
      <c r="AP215" s="284">
        <v>1.6845000000000001</v>
      </c>
      <c r="AQ215" s="28">
        <v>1.7232000000000001</v>
      </c>
      <c r="AR215" s="267">
        <f t="shared" si="117"/>
        <v>0</v>
      </c>
      <c r="AS215" s="267">
        <f t="shared" si="118"/>
        <v>0</v>
      </c>
      <c r="AT215" s="4">
        <v>0.80720000000000003</v>
      </c>
      <c r="AU215" s="4">
        <f t="shared" si="119"/>
        <v>0</v>
      </c>
      <c r="AV215" s="5">
        <v>1.6845000000000001</v>
      </c>
      <c r="AW215" s="404">
        <f t="shared" si="120"/>
        <v>0</v>
      </c>
      <c r="AX215" s="405">
        <v>1</v>
      </c>
      <c r="AY215" s="1">
        <f t="shared" si="121"/>
        <v>1.3596999999999999</v>
      </c>
      <c r="AZ215" s="28">
        <f t="shared" si="122"/>
        <v>1.6845000000000001</v>
      </c>
      <c r="BA215" s="5">
        <f t="shared" si="122"/>
        <v>1.7232000000000001</v>
      </c>
      <c r="BB215" s="277">
        <f t="shared" si="123"/>
        <v>0</v>
      </c>
      <c r="BC215" s="492">
        <f t="shared" si="124"/>
        <v>0</v>
      </c>
      <c r="BD215" s="492">
        <f t="shared" si="125"/>
        <v>0</v>
      </c>
      <c r="BE215" s="286">
        <f t="shared" si="126"/>
        <v>2.3900000000000001E-2</v>
      </c>
      <c r="BF215" s="286">
        <v>2.3900000000000001E-2</v>
      </c>
      <c r="BG215" s="308">
        <f t="shared" si="98"/>
        <v>0</v>
      </c>
      <c r="BH215" s="287">
        <f t="shared" si="127"/>
        <v>0</v>
      </c>
      <c r="BI215" s="287">
        <f t="shared" si="99"/>
        <v>1</v>
      </c>
      <c r="BJ215" s="453"/>
    </row>
    <row r="216" spans="1:62" x14ac:dyDescent="0.2">
      <c r="A216" s="297" t="s">
        <v>503</v>
      </c>
      <c r="B216" s="298" t="s">
        <v>504</v>
      </c>
      <c r="C216" s="299" t="s">
        <v>503</v>
      </c>
      <c r="D216" s="300" t="s">
        <v>504</v>
      </c>
      <c r="E216" s="301" t="s">
        <v>505</v>
      </c>
      <c r="F216" s="302" t="s">
        <v>494</v>
      </c>
      <c r="G216" s="519">
        <v>24</v>
      </c>
      <c r="H216" s="233"/>
      <c r="I216" s="304">
        <v>4543788</v>
      </c>
      <c r="J216" s="304">
        <v>326485</v>
      </c>
      <c r="K216" s="304">
        <v>0</v>
      </c>
      <c r="L216" s="304">
        <v>0</v>
      </c>
      <c r="M216" s="304">
        <f t="shared" si="100"/>
        <v>0</v>
      </c>
      <c r="N216" s="304">
        <f t="shared" si="101"/>
        <v>4543788</v>
      </c>
      <c r="O216" s="496">
        <f t="shared" si="102"/>
        <v>326485</v>
      </c>
      <c r="P216" s="496">
        <f t="shared" si="103"/>
        <v>4217303</v>
      </c>
      <c r="Q216" s="497">
        <v>196.15</v>
      </c>
      <c r="R216" s="497">
        <v>1.3399999999999999</v>
      </c>
      <c r="S216" s="266">
        <f t="shared" si="104"/>
        <v>14574</v>
      </c>
      <c r="T216" s="265">
        <v>0</v>
      </c>
      <c r="U216" s="305">
        <f t="shared" si="105"/>
        <v>4217303</v>
      </c>
      <c r="V216" s="306">
        <f t="shared" si="106"/>
        <v>21500.400000000001</v>
      </c>
      <c r="W216" s="498">
        <v>0</v>
      </c>
      <c r="X216" s="499">
        <f t="shared" si="107"/>
        <v>0</v>
      </c>
      <c r="Y216" s="500">
        <f t="shared" si="108"/>
        <v>21500.400000000001</v>
      </c>
      <c r="Z216" s="501">
        <v>1523.4000000000015</v>
      </c>
      <c r="AA216" s="502">
        <f t="shared" si="109"/>
        <v>298815</v>
      </c>
      <c r="AB216" s="503">
        <f t="shared" si="110"/>
        <v>4516118</v>
      </c>
      <c r="AC216" s="504">
        <f t="shared" si="111"/>
        <v>23023.8</v>
      </c>
      <c r="AD216" s="277">
        <f t="shared" si="112"/>
        <v>1.3922399999999999</v>
      </c>
      <c r="AE216" s="505">
        <f t="shared" si="113"/>
        <v>1.3922000000000001</v>
      </c>
      <c r="AF216" s="279">
        <v>1.3922000000000001</v>
      </c>
      <c r="AG216" s="280">
        <v>1</v>
      </c>
      <c r="AH216" s="1">
        <f t="shared" si="114"/>
        <v>1.3922000000000001</v>
      </c>
      <c r="AI216" s="1">
        <v>1.3922000000000001</v>
      </c>
      <c r="AJ216" s="2">
        <v>0.79830000000000001</v>
      </c>
      <c r="AK216" s="281">
        <f t="shared" si="115"/>
        <v>1.744</v>
      </c>
      <c r="AL216" s="3">
        <f t="shared" si="116"/>
        <v>1.744</v>
      </c>
      <c r="AM216" s="307">
        <v>1.7424999999999999</v>
      </c>
      <c r="AN216" s="283">
        <v>0.79830000000000001</v>
      </c>
      <c r="AO216" s="283" t="s">
        <v>1652</v>
      </c>
      <c r="AP216" s="284">
        <v>1.744</v>
      </c>
      <c r="AQ216" s="28">
        <v>1.7424999999999999</v>
      </c>
      <c r="AR216" s="267">
        <f t="shared" si="117"/>
        <v>0</v>
      </c>
      <c r="AS216" s="267">
        <f t="shared" si="118"/>
        <v>0</v>
      </c>
      <c r="AT216" s="4">
        <v>0.79830000000000001</v>
      </c>
      <c r="AU216" s="4">
        <f t="shared" si="119"/>
        <v>0</v>
      </c>
      <c r="AV216" s="5">
        <v>1.744</v>
      </c>
      <c r="AW216" s="404">
        <f t="shared" si="120"/>
        <v>0</v>
      </c>
      <c r="AX216" s="405">
        <v>0</v>
      </c>
      <c r="AY216" s="1">
        <f t="shared" si="121"/>
        <v>1.3922000000000001</v>
      </c>
      <c r="AZ216" s="28">
        <f t="shared" si="122"/>
        <v>1.744</v>
      </c>
      <c r="BA216" s="5">
        <f t="shared" si="122"/>
        <v>1.7424999999999999</v>
      </c>
      <c r="BB216" s="277">
        <f t="shared" si="123"/>
        <v>1.226</v>
      </c>
      <c r="BC216" s="492">
        <f t="shared" si="124"/>
        <v>2.4500000000000001E-2</v>
      </c>
      <c r="BD216" s="492">
        <f t="shared" si="125"/>
        <v>2.4500000000000001E-2</v>
      </c>
      <c r="BE216" s="286">
        <f t="shared" si="126"/>
        <v>2.4500000000000001E-2</v>
      </c>
      <c r="BF216" s="286">
        <v>2.4500000000000001E-2</v>
      </c>
      <c r="BG216" s="308">
        <f t="shared" si="98"/>
        <v>1</v>
      </c>
      <c r="BH216" s="287">
        <f t="shared" si="127"/>
        <v>0</v>
      </c>
      <c r="BI216" s="287">
        <f t="shared" si="99"/>
        <v>1</v>
      </c>
      <c r="BJ216" s="453"/>
    </row>
    <row r="217" spans="1:62" x14ac:dyDescent="0.2">
      <c r="A217" s="32" t="s">
        <v>495</v>
      </c>
      <c r="B217" s="309" t="s">
        <v>494</v>
      </c>
      <c r="C217" s="521" t="s">
        <v>1419</v>
      </c>
      <c r="D217" s="523" t="s">
        <v>1420</v>
      </c>
      <c r="E217" s="522" t="s">
        <v>1421</v>
      </c>
      <c r="F217" s="313" t="s">
        <v>494</v>
      </c>
      <c r="G217" s="520">
        <v>24</v>
      </c>
      <c r="H217" s="315"/>
      <c r="I217" s="316">
        <v>0</v>
      </c>
      <c r="J217" s="316">
        <v>0</v>
      </c>
      <c r="K217" s="316">
        <v>0</v>
      </c>
      <c r="L217" s="316">
        <v>0</v>
      </c>
      <c r="M217" s="316">
        <f t="shared" si="100"/>
        <v>0</v>
      </c>
      <c r="N217" s="316">
        <f t="shared" si="101"/>
        <v>0</v>
      </c>
      <c r="O217" s="508">
        <f t="shared" si="102"/>
        <v>0</v>
      </c>
      <c r="P217" s="508">
        <f t="shared" si="103"/>
        <v>0</v>
      </c>
      <c r="Q217" s="509">
        <v>0</v>
      </c>
      <c r="R217" s="509">
        <v>0</v>
      </c>
      <c r="S217" s="318">
        <f t="shared" si="104"/>
        <v>0</v>
      </c>
      <c r="T217" s="317">
        <v>0</v>
      </c>
      <c r="U217" s="319">
        <f t="shared" si="105"/>
        <v>0</v>
      </c>
      <c r="V217" s="320">
        <f t="shared" si="106"/>
        <v>0</v>
      </c>
      <c r="W217" s="498">
        <v>0</v>
      </c>
      <c r="X217" s="499">
        <f t="shared" si="107"/>
        <v>0</v>
      </c>
      <c r="Y217" s="500">
        <f t="shared" si="108"/>
        <v>0</v>
      </c>
      <c r="Z217" s="501">
        <v>0</v>
      </c>
      <c r="AA217" s="502">
        <f t="shared" si="109"/>
        <v>0</v>
      </c>
      <c r="AB217" s="503">
        <f t="shared" si="110"/>
        <v>0</v>
      </c>
      <c r="AC217" s="510">
        <f t="shared" si="111"/>
        <v>0</v>
      </c>
      <c r="AD217" s="321">
        <f t="shared" si="112"/>
        <v>0</v>
      </c>
      <c r="AE217" s="278">
        <f t="shared" si="113"/>
        <v>0</v>
      </c>
      <c r="AF217" s="322">
        <v>0</v>
      </c>
      <c r="AG217" s="323">
        <v>1</v>
      </c>
      <c r="AH217" s="6">
        <f t="shared" si="114"/>
        <v>1.3596999999999999</v>
      </c>
      <c r="AI217" s="6">
        <v>0</v>
      </c>
      <c r="AJ217" s="2">
        <v>0</v>
      </c>
      <c r="AK217" s="281">
        <f t="shared" si="115"/>
        <v>1.5631999999999999</v>
      </c>
      <c r="AL217" s="3">
        <f t="shared" si="116"/>
        <v>0</v>
      </c>
      <c r="AM217" s="307">
        <v>0</v>
      </c>
      <c r="AN217" s="283">
        <v>0</v>
      </c>
      <c r="AO217" s="283" t="s">
        <v>1316</v>
      </c>
      <c r="AP217" s="284">
        <v>0</v>
      </c>
      <c r="AQ217" s="28">
        <v>0</v>
      </c>
      <c r="AR217" s="267">
        <f t="shared" si="117"/>
        <v>0</v>
      </c>
      <c r="AS217" s="267">
        <f t="shared" si="118"/>
        <v>0</v>
      </c>
      <c r="AT217" s="4">
        <v>0</v>
      </c>
      <c r="AU217" s="4">
        <f t="shared" si="119"/>
        <v>0</v>
      </c>
      <c r="AV217" s="5">
        <v>0</v>
      </c>
      <c r="AW217" s="404">
        <f t="shared" si="120"/>
        <v>0</v>
      </c>
      <c r="AX217" s="405">
        <v>0</v>
      </c>
      <c r="AY217" s="6">
        <f t="shared" si="121"/>
        <v>0</v>
      </c>
      <c r="AZ217" s="28">
        <f t="shared" si="122"/>
        <v>0</v>
      </c>
      <c r="BA217" s="5">
        <f t="shared" si="122"/>
        <v>0</v>
      </c>
      <c r="BB217" s="321">
        <f t="shared" si="123"/>
        <v>0</v>
      </c>
      <c r="BC217" s="511">
        <f t="shared" si="124"/>
        <v>0</v>
      </c>
      <c r="BD217" s="511">
        <f t="shared" si="125"/>
        <v>2.3900000000000001E-2</v>
      </c>
      <c r="BE217" s="286">
        <f t="shared" si="126"/>
        <v>0</v>
      </c>
      <c r="BF217" s="286">
        <v>0</v>
      </c>
      <c r="BG217" s="308">
        <f t="shared" si="98"/>
        <v>0</v>
      </c>
      <c r="BH217" s="512">
        <f t="shared" si="127"/>
        <v>1</v>
      </c>
      <c r="BI217" s="512">
        <f t="shared" si="99"/>
        <v>0</v>
      </c>
      <c r="BJ217" s="453"/>
    </row>
    <row r="218" spans="1:62" x14ac:dyDescent="0.2">
      <c r="A218" s="32" t="s">
        <v>497</v>
      </c>
      <c r="B218" s="309" t="s">
        <v>498</v>
      </c>
      <c r="C218" s="521" t="s">
        <v>1419</v>
      </c>
      <c r="D218" s="523" t="s">
        <v>1420</v>
      </c>
      <c r="E218" s="522" t="s">
        <v>1422</v>
      </c>
      <c r="F218" s="313" t="s">
        <v>494</v>
      </c>
      <c r="G218" s="520">
        <v>24</v>
      </c>
      <c r="H218" s="315"/>
      <c r="I218" s="316">
        <v>0</v>
      </c>
      <c r="J218" s="316">
        <v>0</v>
      </c>
      <c r="K218" s="316">
        <v>0</v>
      </c>
      <c r="L218" s="316">
        <v>0</v>
      </c>
      <c r="M218" s="316">
        <f t="shared" si="100"/>
        <v>0</v>
      </c>
      <c r="N218" s="316">
        <f t="shared" si="101"/>
        <v>0</v>
      </c>
      <c r="O218" s="508">
        <f t="shared" si="102"/>
        <v>0</v>
      </c>
      <c r="P218" s="508">
        <f t="shared" si="103"/>
        <v>0</v>
      </c>
      <c r="Q218" s="509">
        <v>0</v>
      </c>
      <c r="R218" s="509">
        <v>0</v>
      </c>
      <c r="S218" s="318">
        <f t="shared" si="104"/>
        <v>0</v>
      </c>
      <c r="T218" s="317">
        <v>0</v>
      </c>
      <c r="U218" s="319">
        <f t="shared" si="105"/>
        <v>0</v>
      </c>
      <c r="V218" s="320">
        <f t="shared" si="106"/>
        <v>0</v>
      </c>
      <c r="W218" s="498">
        <v>0</v>
      </c>
      <c r="X218" s="499">
        <f t="shared" si="107"/>
        <v>0</v>
      </c>
      <c r="Y218" s="500">
        <f t="shared" si="108"/>
        <v>0</v>
      </c>
      <c r="Z218" s="501">
        <v>0</v>
      </c>
      <c r="AA218" s="502">
        <f t="shared" si="109"/>
        <v>0</v>
      </c>
      <c r="AB218" s="503">
        <f t="shared" si="110"/>
        <v>0</v>
      </c>
      <c r="AC218" s="510">
        <f t="shared" si="111"/>
        <v>0</v>
      </c>
      <c r="AD218" s="321">
        <f t="shared" si="112"/>
        <v>0</v>
      </c>
      <c r="AE218" s="278">
        <f t="shared" si="113"/>
        <v>0</v>
      </c>
      <c r="AF218" s="322">
        <v>0</v>
      </c>
      <c r="AG218" s="323">
        <v>1</v>
      </c>
      <c r="AH218" s="6">
        <f t="shared" si="114"/>
        <v>1.3596999999999999</v>
      </c>
      <c r="AI218" s="6">
        <v>0</v>
      </c>
      <c r="AJ218" s="2">
        <v>0</v>
      </c>
      <c r="AK218" s="281">
        <f t="shared" si="115"/>
        <v>1.8013999999999999</v>
      </c>
      <c r="AL218" s="3">
        <f t="shared" si="116"/>
        <v>0</v>
      </c>
      <c r="AM218" s="307">
        <v>0</v>
      </c>
      <c r="AN218" s="283">
        <v>0</v>
      </c>
      <c r="AO218" s="283" t="s">
        <v>1316</v>
      </c>
      <c r="AP218" s="284">
        <v>0</v>
      </c>
      <c r="AQ218" s="28">
        <v>0</v>
      </c>
      <c r="AR218" s="267">
        <f t="shared" si="117"/>
        <v>0</v>
      </c>
      <c r="AS218" s="267">
        <f t="shared" si="118"/>
        <v>0</v>
      </c>
      <c r="AT218" s="4">
        <v>0</v>
      </c>
      <c r="AU218" s="4">
        <f t="shared" si="119"/>
        <v>0</v>
      </c>
      <c r="AV218" s="5">
        <v>0</v>
      </c>
      <c r="AW218" s="404">
        <f t="shared" si="120"/>
        <v>0</v>
      </c>
      <c r="AX218" s="405">
        <v>0</v>
      </c>
      <c r="AY218" s="6">
        <f t="shared" si="121"/>
        <v>0</v>
      </c>
      <c r="AZ218" s="28">
        <f t="shared" si="122"/>
        <v>0</v>
      </c>
      <c r="BA218" s="5">
        <f t="shared" si="122"/>
        <v>0</v>
      </c>
      <c r="BB218" s="321">
        <f t="shared" si="123"/>
        <v>0</v>
      </c>
      <c r="BC218" s="511">
        <f t="shared" si="124"/>
        <v>0</v>
      </c>
      <c r="BD218" s="511">
        <f t="shared" si="125"/>
        <v>2.3900000000000001E-2</v>
      </c>
      <c r="BE218" s="286">
        <f t="shared" si="126"/>
        <v>0</v>
      </c>
      <c r="BF218" s="286">
        <v>0</v>
      </c>
      <c r="BG218" s="308">
        <f t="shared" si="98"/>
        <v>0</v>
      </c>
      <c r="BH218" s="512">
        <f t="shared" si="127"/>
        <v>1</v>
      </c>
      <c r="BI218" s="512">
        <f t="shared" si="99"/>
        <v>0</v>
      </c>
      <c r="BJ218" s="453"/>
    </row>
    <row r="219" spans="1:62" x14ac:dyDescent="0.2">
      <c r="A219" s="32" t="s">
        <v>500</v>
      </c>
      <c r="B219" s="309" t="s">
        <v>501</v>
      </c>
      <c r="C219" s="521" t="s">
        <v>1419</v>
      </c>
      <c r="D219" s="523" t="s">
        <v>1420</v>
      </c>
      <c r="E219" s="522" t="s">
        <v>1423</v>
      </c>
      <c r="F219" s="313" t="s">
        <v>494</v>
      </c>
      <c r="G219" s="520">
        <v>24</v>
      </c>
      <c r="H219" s="315"/>
      <c r="I219" s="316">
        <v>0</v>
      </c>
      <c r="J219" s="316">
        <v>0</v>
      </c>
      <c r="K219" s="316">
        <v>0</v>
      </c>
      <c r="L219" s="316">
        <v>0</v>
      </c>
      <c r="M219" s="316">
        <f t="shared" si="100"/>
        <v>0</v>
      </c>
      <c r="N219" s="316">
        <f t="shared" si="101"/>
        <v>0</v>
      </c>
      <c r="O219" s="508">
        <f t="shared" si="102"/>
        <v>0</v>
      </c>
      <c r="P219" s="508">
        <f t="shared" si="103"/>
        <v>0</v>
      </c>
      <c r="Q219" s="509">
        <v>0</v>
      </c>
      <c r="R219" s="509">
        <v>0</v>
      </c>
      <c r="S219" s="318">
        <f t="shared" si="104"/>
        <v>0</v>
      </c>
      <c r="T219" s="317">
        <v>0</v>
      </c>
      <c r="U219" s="319">
        <f t="shared" si="105"/>
        <v>0</v>
      </c>
      <c r="V219" s="320">
        <f t="shared" si="106"/>
        <v>0</v>
      </c>
      <c r="W219" s="498">
        <v>0</v>
      </c>
      <c r="X219" s="499">
        <f t="shared" si="107"/>
        <v>0</v>
      </c>
      <c r="Y219" s="500">
        <f t="shared" si="108"/>
        <v>0</v>
      </c>
      <c r="Z219" s="501">
        <v>0</v>
      </c>
      <c r="AA219" s="502">
        <f t="shared" si="109"/>
        <v>0</v>
      </c>
      <c r="AB219" s="503">
        <f t="shared" si="110"/>
        <v>0</v>
      </c>
      <c r="AC219" s="510">
        <f t="shared" si="111"/>
        <v>0</v>
      </c>
      <c r="AD219" s="321">
        <f t="shared" si="112"/>
        <v>0</v>
      </c>
      <c r="AE219" s="278">
        <f t="shared" si="113"/>
        <v>0</v>
      </c>
      <c r="AF219" s="322">
        <v>0</v>
      </c>
      <c r="AG219" s="323">
        <v>1</v>
      </c>
      <c r="AH219" s="6">
        <f t="shared" si="114"/>
        <v>1.3596999999999999</v>
      </c>
      <c r="AI219" s="6">
        <v>0</v>
      </c>
      <c r="AJ219" s="2">
        <v>0</v>
      </c>
      <c r="AK219" s="281">
        <f t="shared" si="115"/>
        <v>1.6845000000000001</v>
      </c>
      <c r="AL219" s="3">
        <f t="shared" si="116"/>
        <v>0</v>
      </c>
      <c r="AM219" s="307">
        <v>0</v>
      </c>
      <c r="AN219" s="283">
        <v>0</v>
      </c>
      <c r="AO219" s="283" t="s">
        <v>1316</v>
      </c>
      <c r="AP219" s="284">
        <v>0</v>
      </c>
      <c r="AQ219" s="28">
        <v>0</v>
      </c>
      <c r="AR219" s="267">
        <f t="shared" si="117"/>
        <v>0</v>
      </c>
      <c r="AS219" s="267">
        <f t="shared" si="118"/>
        <v>0</v>
      </c>
      <c r="AT219" s="4">
        <v>0</v>
      </c>
      <c r="AU219" s="4">
        <f t="shared" si="119"/>
        <v>0</v>
      </c>
      <c r="AV219" s="5">
        <v>0</v>
      </c>
      <c r="AW219" s="404">
        <f t="shared" si="120"/>
        <v>0</v>
      </c>
      <c r="AX219" s="405">
        <v>0</v>
      </c>
      <c r="AY219" s="6">
        <f t="shared" si="121"/>
        <v>0</v>
      </c>
      <c r="AZ219" s="28">
        <f t="shared" si="122"/>
        <v>0</v>
      </c>
      <c r="BA219" s="5">
        <f t="shared" si="122"/>
        <v>0</v>
      </c>
      <c r="BB219" s="321">
        <f t="shared" si="123"/>
        <v>0</v>
      </c>
      <c r="BC219" s="511">
        <f t="shared" si="124"/>
        <v>0</v>
      </c>
      <c r="BD219" s="511">
        <f t="shared" si="125"/>
        <v>2.3900000000000001E-2</v>
      </c>
      <c r="BE219" s="286">
        <f t="shared" si="126"/>
        <v>0</v>
      </c>
      <c r="BF219" s="286">
        <v>0</v>
      </c>
      <c r="BG219" s="308">
        <f t="shared" si="98"/>
        <v>0</v>
      </c>
      <c r="BH219" s="512">
        <f t="shared" si="127"/>
        <v>1</v>
      </c>
      <c r="BI219" s="512">
        <f t="shared" si="99"/>
        <v>0</v>
      </c>
      <c r="BJ219" s="453"/>
    </row>
    <row r="220" spans="1:62" x14ac:dyDescent="0.2">
      <c r="A220" s="358" t="s">
        <v>1419</v>
      </c>
      <c r="B220" s="359" t="s">
        <v>1420</v>
      </c>
      <c r="C220" s="471" t="s">
        <v>1419</v>
      </c>
      <c r="D220" s="472" t="s">
        <v>1420</v>
      </c>
      <c r="E220" s="473" t="s">
        <v>1424</v>
      </c>
      <c r="F220" s="363" t="s">
        <v>494</v>
      </c>
      <c r="G220" s="513">
        <v>24</v>
      </c>
      <c r="H220" s="315"/>
      <c r="I220" s="364">
        <v>8699305</v>
      </c>
      <c r="J220" s="364">
        <v>156150</v>
      </c>
      <c r="K220" s="364">
        <v>0</v>
      </c>
      <c r="L220" s="364">
        <v>0</v>
      </c>
      <c r="M220" s="364">
        <f t="shared" si="100"/>
        <v>0</v>
      </c>
      <c r="N220" s="364">
        <f t="shared" si="101"/>
        <v>8699305</v>
      </c>
      <c r="O220" s="514">
        <f t="shared" si="102"/>
        <v>156150</v>
      </c>
      <c r="P220" s="514">
        <f t="shared" si="103"/>
        <v>8543155</v>
      </c>
      <c r="Q220" s="515">
        <v>406.87</v>
      </c>
      <c r="R220" s="515">
        <v>10.779999999999998</v>
      </c>
      <c r="S220" s="366">
        <f t="shared" si="104"/>
        <v>117243</v>
      </c>
      <c r="T220" s="365">
        <v>0</v>
      </c>
      <c r="U220" s="367">
        <f t="shared" si="105"/>
        <v>8543155</v>
      </c>
      <c r="V220" s="368">
        <f t="shared" si="106"/>
        <v>20997.26</v>
      </c>
      <c r="W220" s="498">
        <v>0</v>
      </c>
      <c r="X220" s="499">
        <f t="shared" si="107"/>
        <v>0</v>
      </c>
      <c r="Y220" s="500">
        <f t="shared" si="108"/>
        <v>20997.26</v>
      </c>
      <c r="Z220" s="501">
        <v>1020.2599999999984</v>
      </c>
      <c r="AA220" s="502">
        <f t="shared" si="109"/>
        <v>415113</v>
      </c>
      <c r="AB220" s="503">
        <f t="shared" si="110"/>
        <v>8958268</v>
      </c>
      <c r="AC220" s="516">
        <f t="shared" si="111"/>
        <v>22017.52</v>
      </c>
      <c r="AD220" s="369">
        <f t="shared" si="112"/>
        <v>1.3596600000000001</v>
      </c>
      <c r="AE220" s="370">
        <f t="shared" si="113"/>
        <v>1.3596999999999999</v>
      </c>
      <c r="AF220" s="371">
        <v>1.3596999999999999</v>
      </c>
      <c r="AG220" s="372">
        <v>0</v>
      </c>
      <c r="AH220" s="373">
        <f t="shared" si="114"/>
        <v>0</v>
      </c>
      <c r="AI220" s="373">
        <v>0</v>
      </c>
      <c r="AJ220" s="2">
        <v>0</v>
      </c>
      <c r="AK220" s="281">
        <f t="shared" si="115"/>
        <v>0</v>
      </c>
      <c r="AL220" s="3">
        <f t="shared" si="116"/>
        <v>0</v>
      </c>
      <c r="AM220" s="307">
        <v>0</v>
      </c>
      <c r="AN220" s="283">
        <v>0</v>
      </c>
      <c r="AO220" s="283" t="s">
        <v>1316</v>
      </c>
      <c r="AP220" s="284">
        <v>0</v>
      </c>
      <c r="AQ220" s="28">
        <v>0</v>
      </c>
      <c r="AR220" s="267">
        <f t="shared" si="117"/>
        <v>0</v>
      </c>
      <c r="AS220" s="267">
        <f t="shared" si="118"/>
        <v>0</v>
      </c>
      <c r="AT220" s="4">
        <v>0</v>
      </c>
      <c r="AU220" s="4">
        <f t="shared" si="119"/>
        <v>0</v>
      </c>
      <c r="AV220" s="5">
        <v>0</v>
      </c>
      <c r="AW220" s="404">
        <f t="shared" si="120"/>
        <v>0</v>
      </c>
      <c r="AX220" s="405">
        <v>0</v>
      </c>
      <c r="AY220" s="373">
        <f t="shared" si="121"/>
        <v>0</v>
      </c>
      <c r="AZ220" s="28">
        <f t="shared" si="122"/>
        <v>0</v>
      </c>
      <c r="BA220" s="5">
        <f t="shared" si="122"/>
        <v>0</v>
      </c>
      <c r="BB220" s="369">
        <f t="shared" si="123"/>
        <v>1.1973100000000001</v>
      </c>
      <c r="BC220" s="517">
        <f t="shared" si="124"/>
        <v>2.3900000000000001E-2</v>
      </c>
      <c r="BD220" s="517">
        <f t="shared" si="125"/>
        <v>0</v>
      </c>
      <c r="BE220" s="286">
        <f t="shared" si="126"/>
        <v>0</v>
      </c>
      <c r="BF220" s="286">
        <v>0</v>
      </c>
      <c r="BG220" s="308">
        <f t="shared" si="98"/>
        <v>0</v>
      </c>
      <c r="BH220" s="518">
        <f t="shared" si="127"/>
        <v>0</v>
      </c>
      <c r="BI220" s="518">
        <f t="shared" si="99"/>
        <v>0</v>
      </c>
      <c r="BJ220" s="453"/>
    </row>
    <row r="221" spans="1:62" x14ac:dyDescent="0.2">
      <c r="A221" s="297" t="s">
        <v>506</v>
      </c>
      <c r="B221" s="298" t="s">
        <v>507</v>
      </c>
      <c r="C221" s="299" t="s">
        <v>506</v>
      </c>
      <c r="D221" s="300" t="s">
        <v>507</v>
      </c>
      <c r="E221" s="301" t="s">
        <v>508</v>
      </c>
      <c r="F221" s="302" t="s">
        <v>509</v>
      </c>
      <c r="G221" s="519">
        <v>25</v>
      </c>
      <c r="H221" s="233"/>
      <c r="I221" s="304">
        <v>0</v>
      </c>
      <c r="J221" s="304">
        <v>0</v>
      </c>
      <c r="K221" s="304">
        <v>0</v>
      </c>
      <c r="L221" s="304">
        <v>0</v>
      </c>
      <c r="M221" s="304">
        <f t="shared" si="100"/>
        <v>0</v>
      </c>
      <c r="N221" s="304">
        <f t="shared" si="101"/>
        <v>0</v>
      </c>
      <c r="O221" s="496">
        <f t="shared" si="102"/>
        <v>0</v>
      </c>
      <c r="P221" s="496">
        <f t="shared" si="103"/>
        <v>0</v>
      </c>
      <c r="Q221" s="497">
        <v>0</v>
      </c>
      <c r="R221" s="497">
        <v>0</v>
      </c>
      <c r="S221" s="266">
        <f t="shared" si="104"/>
        <v>0</v>
      </c>
      <c r="T221" s="265">
        <v>0</v>
      </c>
      <c r="U221" s="305">
        <f t="shared" si="105"/>
        <v>0</v>
      </c>
      <c r="V221" s="306">
        <f t="shared" si="106"/>
        <v>0</v>
      </c>
      <c r="W221" s="498">
        <v>0</v>
      </c>
      <c r="X221" s="499">
        <f t="shared" si="107"/>
        <v>0</v>
      </c>
      <c r="Y221" s="500">
        <f t="shared" si="108"/>
        <v>0</v>
      </c>
      <c r="Z221" s="501">
        <v>0</v>
      </c>
      <c r="AA221" s="502">
        <f t="shared" si="109"/>
        <v>0</v>
      </c>
      <c r="AB221" s="503">
        <f t="shared" si="110"/>
        <v>0</v>
      </c>
      <c r="AC221" s="504">
        <f t="shared" si="111"/>
        <v>0</v>
      </c>
      <c r="AD221" s="277">
        <f t="shared" si="112"/>
        <v>0</v>
      </c>
      <c r="AE221" s="505">
        <f t="shared" si="113"/>
        <v>0</v>
      </c>
      <c r="AF221" s="279">
        <v>0</v>
      </c>
      <c r="AG221" s="280">
        <v>0</v>
      </c>
      <c r="AH221" s="1">
        <f t="shared" si="114"/>
        <v>0</v>
      </c>
      <c r="AI221" s="1">
        <v>1.3338000000000001</v>
      </c>
      <c r="AJ221" s="2">
        <v>1.0384</v>
      </c>
      <c r="AK221" s="281">
        <f t="shared" si="115"/>
        <v>0</v>
      </c>
      <c r="AL221" s="3">
        <f t="shared" si="116"/>
        <v>1.2845</v>
      </c>
      <c r="AM221" s="307">
        <v>1.3395999999999999</v>
      </c>
      <c r="AN221" s="283">
        <v>1.0384</v>
      </c>
      <c r="AO221" s="283" t="s">
        <v>1652</v>
      </c>
      <c r="AP221" s="284">
        <v>1.2845</v>
      </c>
      <c r="AQ221" s="28">
        <v>1.3395999999999999</v>
      </c>
      <c r="AR221" s="267">
        <f t="shared" si="117"/>
        <v>0</v>
      </c>
      <c r="AS221" s="267">
        <f t="shared" si="118"/>
        <v>0</v>
      </c>
      <c r="AT221" s="4">
        <v>1.0384</v>
      </c>
      <c r="AU221" s="4">
        <f t="shared" si="119"/>
        <v>0</v>
      </c>
      <c r="AV221" s="5">
        <v>1.2845</v>
      </c>
      <c r="AW221" s="404">
        <f t="shared" si="120"/>
        <v>0</v>
      </c>
      <c r="AX221" s="405">
        <v>1</v>
      </c>
      <c r="AY221" s="1">
        <f t="shared" si="121"/>
        <v>1.3338000000000001</v>
      </c>
      <c r="AZ221" s="28">
        <f t="shared" si="122"/>
        <v>1.2845</v>
      </c>
      <c r="BA221" s="5">
        <f t="shared" si="122"/>
        <v>1.3395999999999999</v>
      </c>
      <c r="BB221" s="277">
        <f t="shared" si="123"/>
        <v>0</v>
      </c>
      <c r="BC221" s="492">
        <f t="shared" si="124"/>
        <v>0</v>
      </c>
      <c r="BD221" s="492">
        <f t="shared" si="125"/>
        <v>0</v>
      </c>
      <c r="BE221" s="286">
        <f t="shared" si="126"/>
        <v>2.35E-2</v>
      </c>
      <c r="BF221" s="286">
        <v>2.35E-2</v>
      </c>
      <c r="BG221" s="308">
        <f t="shared" si="98"/>
        <v>1</v>
      </c>
      <c r="BH221" s="287">
        <f t="shared" si="127"/>
        <v>0</v>
      </c>
      <c r="BI221" s="287">
        <f t="shared" si="99"/>
        <v>2</v>
      </c>
      <c r="BJ221" s="453"/>
    </row>
    <row r="222" spans="1:62" x14ac:dyDescent="0.2">
      <c r="A222" s="297" t="s">
        <v>510</v>
      </c>
      <c r="B222" s="298" t="s">
        <v>511</v>
      </c>
      <c r="C222" s="299" t="s">
        <v>510</v>
      </c>
      <c r="D222" s="300" t="s">
        <v>511</v>
      </c>
      <c r="E222" s="301" t="s">
        <v>512</v>
      </c>
      <c r="F222" s="302" t="s">
        <v>509</v>
      </c>
      <c r="G222" s="519">
        <v>25</v>
      </c>
      <c r="H222" s="233"/>
      <c r="I222" s="304">
        <v>6709501</v>
      </c>
      <c r="J222" s="304">
        <v>837665</v>
      </c>
      <c r="K222" s="304">
        <v>0</v>
      </c>
      <c r="L222" s="304">
        <v>0</v>
      </c>
      <c r="M222" s="304">
        <f t="shared" si="100"/>
        <v>0</v>
      </c>
      <c r="N222" s="304">
        <f t="shared" si="101"/>
        <v>6709501</v>
      </c>
      <c r="O222" s="496">
        <f t="shared" si="102"/>
        <v>837665</v>
      </c>
      <c r="P222" s="496">
        <f t="shared" si="103"/>
        <v>5871836</v>
      </c>
      <c r="Q222" s="497">
        <v>289.8</v>
      </c>
      <c r="R222" s="497">
        <v>0</v>
      </c>
      <c r="S222" s="266">
        <f t="shared" si="104"/>
        <v>0</v>
      </c>
      <c r="T222" s="265">
        <v>0</v>
      </c>
      <c r="U222" s="305">
        <f t="shared" si="105"/>
        <v>5871836</v>
      </c>
      <c r="V222" s="306">
        <f t="shared" si="106"/>
        <v>20261.68</v>
      </c>
      <c r="W222" s="498">
        <v>324701</v>
      </c>
      <c r="X222" s="499">
        <f t="shared" si="107"/>
        <v>1120.43</v>
      </c>
      <c r="Y222" s="500">
        <f t="shared" si="108"/>
        <v>19141.25</v>
      </c>
      <c r="Z222" s="501">
        <v>0</v>
      </c>
      <c r="AA222" s="502">
        <f t="shared" si="109"/>
        <v>0</v>
      </c>
      <c r="AB222" s="503">
        <f t="shared" si="110"/>
        <v>5871836</v>
      </c>
      <c r="AC222" s="504">
        <f t="shared" si="111"/>
        <v>20261.68</v>
      </c>
      <c r="AD222" s="277">
        <f t="shared" si="112"/>
        <v>1.31203</v>
      </c>
      <c r="AE222" s="505">
        <f t="shared" si="113"/>
        <v>1.3120000000000001</v>
      </c>
      <c r="AF222" s="279">
        <v>1.3120000000000001</v>
      </c>
      <c r="AG222" s="280">
        <v>0.53800000000000003</v>
      </c>
      <c r="AH222" s="1">
        <f t="shared" si="114"/>
        <v>0.70589999999999997</v>
      </c>
      <c r="AI222" s="1">
        <v>1.2448999999999999</v>
      </c>
      <c r="AJ222" s="2">
        <v>0.80230000000000001</v>
      </c>
      <c r="AK222" s="281">
        <f t="shared" si="115"/>
        <v>0.87980000000000003</v>
      </c>
      <c r="AL222" s="3">
        <f t="shared" si="116"/>
        <v>1.5517000000000001</v>
      </c>
      <c r="AM222" s="307">
        <v>1.7338</v>
      </c>
      <c r="AN222" s="283">
        <v>0.80230000000000001</v>
      </c>
      <c r="AO222" s="283" t="s">
        <v>1652</v>
      </c>
      <c r="AP222" s="284">
        <v>1.5517000000000001</v>
      </c>
      <c r="AQ222" s="28">
        <v>1.7338</v>
      </c>
      <c r="AR222" s="267">
        <f t="shared" si="117"/>
        <v>0</v>
      </c>
      <c r="AS222" s="267">
        <f t="shared" si="118"/>
        <v>0</v>
      </c>
      <c r="AT222" s="4">
        <v>0.80230000000000001</v>
      </c>
      <c r="AU222" s="4">
        <f t="shared" si="119"/>
        <v>0</v>
      </c>
      <c r="AV222" s="5">
        <v>1.5517000000000001</v>
      </c>
      <c r="AW222" s="404">
        <f t="shared" si="120"/>
        <v>0</v>
      </c>
      <c r="AX222" s="405">
        <v>0</v>
      </c>
      <c r="AY222" s="1">
        <f t="shared" si="121"/>
        <v>1.2448999999999999</v>
      </c>
      <c r="AZ222" s="28">
        <f t="shared" si="122"/>
        <v>1.5517000000000001</v>
      </c>
      <c r="BA222" s="5">
        <f t="shared" si="122"/>
        <v>1.7338</v>
      </c>
      <c r="BB222" s="277">
        <f t="shared" si="123"/>
        <v>1.15537</v>
      </c>
      <c r="BC222" s="492">
        <f t="shared" si="124"/>
        <v>2.3099999999999999E-2</v>
      </c>
      <c r="BD222" s="492">
        <f t="shared" si="125"/>
        <v>1.24E-2</v>
      </c>
      <c r="BE222" s="286">
        <f t="shared" si="126"/>
        <v>2.1899999999999999E-2</v>
      </c>
      <c r="BF222" s="286">
        <v>2.1899999999999999E-2</v>
      </c>
      <c r="BG222" s="308">
        <f t="shared" si="98"/>
        <v>0</v>
      </c>
      <c r="BH222" s="287">
        <f t="shared" si="127"/>
        <v>0</v>
      </c>
      <c r="BI222" s="287">
        <f t="shared" si="99"/>
        <v>2</v>
      </c>
      <c r="BJ222" s="453"/>
    </row>
    <row r="223" spans="1:62" x14ac:dyDescent="0.2">
      <c r="A223" s="297" t="s">
        <v>513</v>
      </c>
      <c r="B223" s="298" t="s">
        <v>514</v>
      </c>
      <c r="C223" s="299" t="s">
        <v>513</v>
      </c>
      <c r="D223" s="300" t="s">
        <v>514</v>
      </c>
      <c r="E223" s="301" t="s">
        <v>515</v>
      </c>
      <c r="F223" s="302" t="s">
        <v>509</v>
      </c>
      <c r="G223" s="519">
        <v>25</v>
      </c>
      <c r="H223" s="233"/>
      <c r="I223" s="304">
        <v>0</v>
      </c>
      <c r="J223" s="304">
        <v>0</v>
      </c>
      <c r="K223" s="304">
        <v>0</v>
      </c>
      <c r="L223" s="304">
        <v>0</v>
      </c>
      <c r="M223" s="304">
        <f t="shared" si="100"/>
        <v>0</v>
      </c>
      <c r="N223" s="304">
        <f t="shared" si="101"/>
        <v>0</v>
      </c>
      <c r="O223" s="496">
        <f t="shared" si="102"/>
        <v>0</v>
      </c>
      <c r="P223" s="496">
        <f t="shared" si="103"/>
        <v>0</v>
      </c>
      <c r="Q223" s="497">
        <v>0</v>
      </c>
      <c r="R223" s="497">
        <v>0</v>
      </c>
      <c r="S223" s="266">
        <f t="shared" si="104"/>
        <v>0</v>
      </c>
      <c r="T223" s="265">
        <v>0</v>
      </c>
      <c r="U223" s="305">
        <f t="shared" si="105"/>
        <v>0</v>
      </c>
      <c r="V223" s="306">
        <f t="shared" si="106"/>
        <v>0</v>
      </c>
      <c r="W223" s="498">
        <v>0</v>
      </c>
      <c r="X223" s="499">
        <f t="shared" si="107"/>
        <v>0</v>
      </c>
      <c r="Y223" s="500">
        <f t="shared" si="108"/>
        <v>0</v>
      </c>
      <c r="Z223" s="501">
        <v>0</v>
      </c>
      <c r="AA223" s="502">
        <f t="shared" si="109"/>
        <v>0</v>
      </c>
      <c r="AB223" s="503">
        <f t="shared" si="110"/>
        <v>0</v>
      </c>
      <c r="AC223" s="504">
        <f t="shared" si="111"/>
        <v>0</v>
      </c>
      <c r="AD223" s="277">
        <f t="shared" si="112"/>
        <v>0</v>
      </c>
      <c r="AE223" s="505">
        <f t="shared" si="113"/>
        <v>0</v>
      </c>
      <c r="AF223" s="279">
        <v>0</v>
      </c>
      <c r="AG223" s="280">
        <v>0</v>
      </c>
      <c r="AH223" s="1">
        <f t="shared" si="114"/>
        <v>0</v>
      </c>
      <c r="AI223" s="1">
        <v>1.3338000000000001</v>
      </c>
      <c r="AJ223" s="2">
        <v>0.85170000000000001</v>
      </c>
      <c r="AK223" s="281">
        <f t="shared" si="115"/>
        <v>0</v>
      </c>
      <c r="AL223" s="3">
        <f t="shared" si="116"/>
        <v>1.5660000000000001</v>
      </c>
      <c r="AM223" s="307">
        <v>1.6332</v>
      </c>
      <c r="AN223" s="283">
        <v>0.85170000000000001</v>
      </c>
      <c r="AO223" s="283" t="s">
        <v>1652</v>
      </c>
      <c r="AP223" s="284">
        <v>1.5660000000000001</v>
      </c>
      <c r="AQ223" s="28">
        <v>1.6332</v>
      </c>
      <c r="AR223" s="267">
        <f t="shared" si="117"/>
        <v>0</v>
      </c>
      <c r="AS223" s="267">
        <f t="shared" si="118"/>
        <v>0</v>
      </c>
      <c r="AT223" s="4">
        <v>0.85170000000000001</v>
      </c>
      <c r="AU223" s="4">
        <f t="shared" si="119"/>
        <v>0</v>
      </c>
      <c r="AV223" s="5">
        <v>1.5660000000000001</v>
      </c>
      <c r="AW223" s="404">
        <f t="shared" si="120"/>
        <v>0</v>
      </c>
      <c r="AX223" s="405">
        <v>1</v>
      </c>
      <c r="AY223" s="1">
        <f t="shared" si="121"/>
        <v>1.3338000000000001</v>
      </c>
      <c r="AZ223" s="28">
        <f t="shared" si="122"/>
        <v>1.5660000000000001</v>
      </c>
      <c r="BA223" s="5">
        <f t="shared" si="122"/>
        <v>1.6332</v>
      </c>
      <c r="BB223" s="277">
        <f t="shared" si="123"/>
        <v>0</v>
      </c>
      <c r="BC223" s="492">
        <f t="shared" si="124"/>
        <v>0</v>
      </c>
      <c r="BD223" s="492">
        <f t="shared" si="125"/>
        <v>0</v>
      </c>
      <c r="BE223" s="286">
        <f t="shared" si="126"/>
        <v>2.35E-2</v>
      </c>
      <c r="BF223" s="286">
        <v>2.35E-2</v>
      </c>
      <c r="BG223" s="308">
        <f t="shared" si="98"/>
        <v>1</v>
      </c>
      <c r="BH223" s="287">
        <f t="shared" si="127"/>
        <v>0</v>
      </c>
      <c r="BI223" s="287">
        <f t="shared" si="99"/>
        <v>2</v>
      </c>
      <c r="BJ223" s="453"/>
    </row>
    <row r="224" spans="1:62" x14ac:dyDescent="0.2">
      <c r="A224" s="297" t="s">
        <v>516</v>
      </c>
      <c r="B224" s="298" t="s">
        <v>517</v>
      </c>
      <c r="C224" s="299" t="s">
        <v>516</v>
      </c>
      <c r="D224" s="300" t="s">
        <v>517</v>
      </c>
      <c r="E224" s="301" t="s">
        <v>518</v>
      </c>
      <c r="F224" s="302" t="s">
        <v>509</v>
      </c>
      <c r="G224" s="519">
        <v>25</v>
      </c>
      <c r="H224" s="233"/>
      <c r="I224" s="304">
        <v>0</v>
      </c>
      <c r="J224" s="304">
        <v>0</v>
      </c>
      <c r="K224" s="304">
        <v>0</v>
      </c>
      <c r="L224" s="304">
        <v>0</v>
      </c>
      <c r="M224" s="304">
        <f t="shared" si="100"/>
        <v>0</v>
      </c>
      <c r="N224" s="304">
        <f t="shared" si="101"/>
        <v>0</v>
      </c>
      <c r="O224" s="496">
        <f t="shared" si="102"/>
        <v>0</v>
      </c>
      <c r="P224" s="496">
        <f t="shared" si="103"/>
        <v>0</v>
      </c>
      <c r="Q224" s="497">
        <v>0</v>
      </c>
      <c r="R224" s="497">
        <v>0</v>
      </c>
      <c r="S224" s="266">
        <f t="shared" si="104"/>
        <v>0</v>
      </c>
      <c r="T224" s="265">
        <v>0</v>
      </c>
      <c r="U224" s="305">
        <f t="shared" si="105"/>
        <v>0</v>
      </c>
      <c r="V224" s="306">
        <f t="shared" si="106"/>
        <v>0</v>
      </c>
      <c r="W224" s="498">
        <v>0</v>
      </c>
      <c r="X224" s="499">
        <f t="shared" si="107"/>
        <v>0</v>
      </c>
      <c r="Y224" s="500">
        <f t="shared" si="108"/>
        <v>0</v>
      </c>
      <c r="Z224" s="501">
        <v>0</v>
      </c>
      <c r="AA224" s="502">
        <f t="shared" si="109"/>
        <v>0</v>
      </c>
      <c r="AB224" s="503">
        <f t="shared" si="110"/>
        <v>0</v>
      </c>
      <c r="AC224" s="504">
        <f t="shared" si="111"/>
        <v>0</v>
      </c>
      <c r="AD224" s="277">
        <f t="shared" si="112"/>
        <v>0</v>
      </c>
      <c r="AE224" s="505">
        <f t="shared" si="113"/>
        <v>0</v>
      </c>
      <c r="AF224" s="279">
        <v>0</v>
      </c>
      <c r="AG224" s="280">
        <v>0</v>
      </c>
      <c r="AH224" s="1">
        <f t="shared" si="114"/>
        <v>0</v>
      </c>
      <c r="AI224" s="1">
        <v>1.3338000000000001</v>
      </c>
      <c r="AJ224" s="2">
        <v>0.76469999999999994</v>
      </c>
      <c r="AK224" s="281">
        <f t="shared" si="115"/>
        <v>0</v>
      </c>
      <c r="AL224" s="3">
        <f t="shared" si="116"/>
        <v>1.7442</v>
      </c>
      <c r="AM224" s="307">
        <v>1.819</v>
      </c>
      <c r="AN224" s="283">
        <v>0.76470000000000005</v>
      </c>
      <c r="AO224" s="283" t="s">
        <v>1652</v>
      </c>
      <c r="AP224" s="284">
        <v>1.7442</v>
      </c>
      <c r="AQ224" s="28">
        <v>1.819</v>
      </c>
      <c r="AR224" s="267">
        <f t="shared" si="117"/>
        <v>0</v>
      </c>
      <c r="AS224" s="267">
        <f t="shared" si="118"/>
        <v>0</v>
      </c>
      <c r="AT224" s="4">
        <v>0.76469999999999994</v>
      </c>
      <c r="AU224" s="4">
        <f t="shared" si="119"/>
        <v>0</v>
      </c>
      <c r="AV224" s="5">
        <v>1.7442</v>
      </c>
      <c r="AW224" s="404">
        <f t="shared" si="120"/>
        <v>0</v>
      </c>
      <c r="AX224" s="405">
        <v>1</v>
      </c>
      <c r="AY224" s="1">
        <f t="shared" si="121"/>
        <v>1.3338000000000001</v>
      </c>
      <c r="AZ224" s="28">
        <f t="shared" si="122"/>
        <v>1.7442</v>
      </c>
      <c r="BA224" s="5">
        <f t="shared" si="122"/>
        <v>1.819</v>
      </c>
      <c r="BB224" s="277">
        <f t="shared" si="123"/>
        <v>0</v>
      </c>
      <c r="BC224" s="492">
        <f t="shared" si="124"/>
        <v>0</v>
      </c>
      <c r="BD224" s="492">
        <f t="shared" si="125"/>
        <v>0</v>
      </c>
      <c r="BE224" s="286">
        <f t="shared" si="126"/>
        <v>2.35E-2</v>
      </c>
      <c r="BF224" s="286">
        <v>2.35E-2</v>
      </c>
      <c r="BG224" s="308">
        <f t="shared" si="98"/>
        <v>1</v>
      </c>
      <c r="BH224" s="287">
        <f t="shared" si="127"/>
        <v>0</v>
      </c>
      <c r="BI224" s="287">
        <f t="shared" si="99"/>
        <v>2</v>
      </c>
      <c r="BJ224" s="453"/>
    </row>
    <row r="225" spans="1:62" x14ac:dyDescent="0.2">
      <c r="A225" s="297" t="s">
        <v>519</v>
      </c>
      <c r="B225" s="298" t="s">
        <v>520</v>
      </c>
      <c r="C225" s="299" t="s">
        <v>519</v>
      </c>
      <c r="D225" s="300" t="s">
        <v>520</v>
      </c>
      <c r="E225" s="301" t="s">
        <v>521</v>
      </c>
      <c r="F225" s="302" t="s">
        <v>509</v>
      </c>
      <c r="G225" s="519">
        <v>25</v>
      </c>
      <c r="H225" s="233"/>
      <c r="I225" s="304">
        <v>0</v>
      </c>
      <c r="J225" s="304">
        <v>0</v>
      </c>
      <c r="K225" s="304">
        <v>0</v>
      </c>
      <c r="L225" s="304">
        <v>0</v>
      </c>
      <c r="M225" s="304">
        <f t="shared" si="100"/>
        <v>0</v>
      </c>
      <c r="N225" s="304">
        <f t="shared" si="101"/>
        <v>0</v>
      </c>
      <c r="O225" s="496">
        <f t="shared" si="102"/>
        <v>0</v>
      </c>
      <c r="P225" s="496">
        <f t="shared" si="103"/>
        <v>0</v>
      </c>
      <c r="Q225" s="497">
        <v>0</v>
      </c>
      <c r="R225" s="497">
        <v>0</v>
      </c>
      <c r="S225" s="266">
        <f t="shared" si="104"/>
        <v>0</v>
      </c>
      <c r="T225" s="265">
        <v>0</v>
      </c>
      <c r="U225" s="305">
        <f t="shared" si="105"/>
        <v>0</v>
      </c>
      <c r="V225" s="306">
        <f t="shared" si="106"/>
        <v>0</v>
      </c>
      <c r="W225" s="498">
        <v>0</v>
      </c>
      <c r="X225" s="499">
        <f t="shared" si="107"/>
        <v>0</v>
      </c>
      <c r="Y225" s="500">
        <f t="shared" si="108"/>
        <v>0</v>
      </c>
      <c r="Z225" s="501">
        <v>0</v>
      </c>
      <c r="AA225" s="502">
        <f t="shared" si="109"/>
        <v>0</v>
      </c>
      <c r="AB225" s="503">
        <f t="shared" si="110"/>
        <v>0</v>
      </c>
      <c r="AC225" s="504">
        <f t="shared" si="111"/>
        <v>0</v>
      </c>
      <c r="AD225" s="277">
        <f t="shared" si="112"/>
        <v>0</v>
      </c>
      <c r="AE225" s="505">
        <f t="shared" si="113"/>
        <v>0</v>
      </c>
      <c r="AF225" s="279">
        <v>0</v>
      </c>
      <c r="AG225" s="280">
        <v>0</v>
      </c>
      <c r="AH225" s="1">
        <f t="shared" si="114"/>
        <v>0</v>
      </c>
      <c r="AI225" s="1">
        <v>1.3338000000000001</v>
      </c>
      <c r="AJ225" s="2">
        <v>0.89670000000000005</v>
      </c>
      <c r="AK225" s="281">
        <f t="shared" si="115"/>
        <v>0</v>
      </c>
      <c r="AL225" s="3">
        <f t="shared" si="116"/>
        <v>1.4875</v>
      </c>
      <c r="AM225" s="307">
        <v>1.5511999999999999</v>
      </c>
      <c r="AN225" s="283">
        <v>0.89670000000000005</v>
      </c>
      <c r="AO225" s="283" t="s">
        <v>1652</v>
      </c>
      <c r="AP225" s="284">
        <v>1.4875</v>
      </c>
      <c r="AQ225" s="28">
        <v>1.5511999999999999</v>
      </c>
      <c r="AR225" s="267">
        <f t="shared" si="117"/>
        <v>0</v>
      </c>
      <c r="AS225" s="267">
        <f t="shared" si="118"/>
        <v>0</v>
      </c>
      <c r="AT225" s="4">
        <v>0.89670000000000005</v>
      </c>
      <c r="AU225" s="4">
        <f t="shared" si="119"/>
        <v>0</v>
      </c>
      <c r="AV225" s="5">
        <v>1.4875</v>
      </c>
      <c r="AW225" s="404">
        <f t="shared" si="120"/>
        <v>0</v>
      </c>
      <c r="AX225" s="405">
        <v>1</v>
      </c>
      <c r="AY225" s="1">
        <f t="shared" si="121"/>
        <v>1.3338000000000001</v>
      </c>
      <c r="AZ225" s="28">
        <f t="shared" si="122"/>
        <v>1.4875</v>
      </c>
      <c r="BA225" s="5">
        <f t="shared" si="122"/>
        <v>1.5511999999999999</v>
      </c>
      <c r="BB225" s="277">
        <f t="shared" si="123"/>
        <v>0</v>
      </c>
      <c r="BC225" s="492">
        <f t="shared" si="124"/>
        <v>0</v>
      </c>
      <c r="BD225" s="492">
        <f t="shared" si="125"/>
        <v>0</v>
      </c>
      <c r="BE225" s="286">
        <f t="shared" si="126"/>
        <v>2.35E-2</v>
      </c>
      <c r="BF225" s="286">
        <v>2.35E-2</v>
      </c>
      <c r="BG225" s="308">
        <f t="shared" si="98"/>
        <v>1</v>
      </c>
      <c r="BH225" s="287">
        <f t="shared" si="127"/>
        <v>0</v>
      </c>
      <c r="BI225" s="287">
        <f t="shared" si="99"/>
        <v>2</v>
      </c>
      <c r="BJ225" s="453"/>
    </row>
    <row r="226" spans="1:62" x14ac:dyDescent="0.2">
      <c r="A226" s="297" t="s">
        <v>522</v>
      </c>
      <c r="B226" s="298" t="s">
        <v>523</v>
      </c>
      <c r="C226" s="299" t="s">
        <v>522</v>
      </c>
      <c r="D226" s="300" t="s">
        <v>523</v>
      </c>
      <c r="E226" s="301" t="s">
        <v>524</v>
      </c>
      <c r="F226" s="302" t="s">
        <v>509</v>
      </c>
      <c r="G226" s="519">
        <v>25</v>
      </c>
      <c r="H226" s="233"/>
      <c r="I226" s="304">
        <v>0</v>
      </c>
      <c r="J226" s="304">
        <v>0</v>
      </c>
      <c r="K226" s="304">
        <v>0</v>
      </c>
      <c r="L226" s="304">
        <v>0</v>
      </c>
      <c r="M226" s="304">
        <f t="shared" si="100"/>
        <v>0</v>
      </c>
      <c r="N226" s="304">
        <f t="shared" si="101"/>
        <v>0</v>
      </c>
      <c r="O226" s="496">
        <f t="shared" si="102"/>
        <v>0</v>
      </c>
      <c r="P226" s="496">
        <f t="shared" si="103"/>
        <v>0</v>
      </c>
      <c r="Q226" s="497">
        <v>0</v>
      </c>
      <c r="R226" s="497">
        <v>0</v>
      </c>
      <c r="S226" s="266">
        <f t="shared" si="104"/>
        <v>0</v>
      </c>
      <c r="T226" s="265">
        <v>0</v>
      </c>
      <c r="U226" s="305">
        <f t="shared" si="105"/>
        <v>0</v>
      </c>
      <c r="V226" s="306">
        <f t="shared" si="106"/>
        <v>0</v>
      </c>
      <c r="W226" s="498">
        <v>0</v>
      </c>
      <c r="X226" s="499">
        <f t="shared" si="107"/>
        <v>0</v>
      </c>
      <c r="Y226" s="500">
        <f t="shared" si="108"/>
        <v>0</v>
      </c>
      <c r="Z226" s="501">
        <v>0</v>
      </c>
      <c r="AA226" s="502">
        <f t="shared" si="109"/>
        <v>0</v>
      </c>
      <c r="AB226" s="503">
        <f t="shared" si="110"/>
        <v>0</v>
      </c>
      <c r="AC226" s="504">
        <f t="shared" si="111"/>
        <v>0</v>
      </c>
      <c r="AD226" s="277">
        <f t="shared" si="112"/>
        <v>0</v>
      </c>
      <c r="AE226" s="505">
        <f t="shared" si="113"/>
        <v>0</v>
      </c>
      <c r="AF226" s="279">
        <v>0</v>
      </c>
      <c r="AG226" s="280">
        <v>0</v>
      </c>
      <c r="AH226" s="1">
        <f t="shared" si="114"/>
        <v>0</v>
      </c>
      <c r="AI226" s="1">
        <v>1.3338000000000001</v>
      </c>
      <c r="AJ226" s="2">
        <v>1.0856999999999999</v>
      </c>
      <c r="AK226" s="281">
        <f t="shared" si="115"/>
        <v>0</v>
      </c>
      <c r="AL226" s="3">
        <f t="shared" si="116"/>
        <v>1.2284999999999999</v>
      </c>
      <c r="AM226" s="307">
        <v>1.2811999999999999</v>
      </c>
      <c r="AN226" s="283">
        <v>1.0857000000000001</v>
      </c>
      <c r="AO226" s="283" t="s">
        <v>1653</v>
      </c>
      <c r="AP226" s="284">
        <v>1.2284999999999999</v>
      </c>
      <c r="AQ226" s="28">
        <v>1.2811999999999999</v>
      </c>
      <c r="AR226" s="267">
        <f t="shared" si="117"/>
        <v>0</v>
      </c>
      <c r="AS226" s="267">
        <f t="shared" si="118"/>
        <v>0</v>
      </c>
      <c r="AT226" s="4">
        <v>1.0856999999999999</v>
      </c>
      <c r="AU226" s="4">
        <f t="shared" si="119"/>
        <v>0</v>
      </c>
      <c r="AV226" s="5">
        <v>1.2284999999999999</v>
      </c>
      <c r="AW226" s="404">
        <f t="shared" si="120"/>
        <v>0</v>
      </c>
      <c r="AX226" s="405">
        <v>1</v>
      </c>
      <c r="AY226" s="1">
        <f t="shared" si="121"/>
        <v>1.3338000000000001</v>
      </c>
      <c r="AZ226" s="28">
        <f t="shared" si="122"/>
        <v>1.2284999999999999</v>
      </c>
      <c r="BA226" s="5">
        <f t="shared" si="122"/>
        <v>1.2811999999999999</v>
      </c>
      <c r="BB226" s="277">
        <f t="shared" si="123"/>
        <v>0</v>
      </c>
      <c r="BC226" s="492">
        <f t="shared" si="124"/>
        <v>0</v>
      </c>
      <c r="BD226" s="492">
        <f t="shared" si="125"/>
        <v>0</v>
      </c>
      <c r="BE226" s="286">
        <f t="shared" si="126"/>
        <v>2.35E-2</v>
      </c>
      <c r="BF226" s="286">
        <v>2.35E-2</v>
      </c>
      <c r="BG226" s="308">
        <f t="shared" si="98"/>
        <v>1</v>
      </c>
      <c r="BH226" s="287">
        <f t="shared" si="127"/>
        <v>0</v>
      </c>
      <c r="BI226" s="287">
        <f t="shared" si="99"/>
        <v>2</v>
      </c>
      <c r="BJ226" s="453"/>
    </row>
    <row r="227" spans="1:62" x14ac:dyDescent="0.2">
      <c r="A227" s="32" t="s">
        <v>506</v>
      </c>
      <c r="B227" s="309" t="s">
        <v>507</v>
      </c>
      <c r="C227" s="310" t="s">
        <v>1259</v>
      </c>
      <c r="D227" s="311" t="s">
        <v>1636</v>
      </c>
      <c r="E227" s="312" t="s">
        <v>1265</v>
      </c>
      <c r="F227" s="313" t="s">
        <v>509</v>
      </c>
      <c r="G227" s="520">
        <v>25</v>
      </c>
      <c r="H227" s="315"/>
      <c r="I227" s="316">
        <v>0</v>
      </c>
      <c r="J227" s="316">
        <v>0</v>
      </c>
      <c r="K227" s="316">
        <v>0</v>
      </c>
      <c r="L227" s="316">
        <v>0</v>
      </c>
      <c r="M227" s="316">
        <f t="shared" si="100"/>
        <v>0</v>
      </c>
      <c r="N227" s="316">
        <f t="shared" si="101"/>
        <v>0</v>
      </c>
      <c r="O227" s="508">
        <f t="shared" si="102"/>
        <v>0</v>
      </c>
      <c r="P227" s="508">
        <f t="shared" si="103"/>
        <v>0</v>
      </c>
      <c r="Q227" s="509">
        <v>0</v>
      </c>
      <c r="R227" s="509">
        <v>0</v>
      </c>
      <c r="S227" s="318">
        <f t="shared" si="104"/>
        <v>0</v>
      </c>
      <c r="T227" s="317">
        <v>0</v>
      </c>
      <c r="U227" s="319">
        <f t="shared" si="105"/>
        <v>0</v>
      </c>
      <c r="V227" s="320">
        <f t="shared" si="106"/>
        <v>0</v>
      </c>
      <c r="W227" s="498">
        <v>0</v>
      </c>
      <c r="X227" s="499">
        <f t="shared" si="107"/>
        <v>0</v>
      </c>
      <c r="Y227" s="500">
        <f t="shared" si="108"/>
        <v>0</v>
      </c>
      <c r="Z227" s="501">
        <v>0</v>
      </c>
      <c r="AA227" s="502">
        <f t="shared" si="109"/>
        <v>0</v>
      </c>
      <c r="AB227" s="503">
        <f t="shared" si="110"/>
        <v>0</v>
      </c>
      <c r="AC227" s="510">
        <f t="shared" si="111"/>
        <v>0</v>
      </c>
      <c r="AD227" s="321">
        <f t="shared" si="112"/>
        <v>0</v>
      </c>
      <c r="AE227" s="278">
        <f t="shared" si="113"/>
        <v>0</v>
      </c>
      <c r="AF227" s="322">
        <v>0</v>
      </c>
      <c r="AG227" s="323">
        <v>0.4874</v>
      </c>
      <c r="AH227" s="6">
        <f t="shared" si="114"/>
        <v>0.73570000000000002</v>
      </c>
      <c r="AI227" s="6">
        <v>0</v>
      </c>
      <c r="AJ227" s="2">
        <v>0</v>
      </c>
      <c r="AK227" s="281">
        <f t="shared" si="115"/>
        <v>0.70850000000000002</v>
      </c>
      <c r="AL227" s="3">
        <f t="shared" si="116"/>
        <v>0</v>
      </c>
      <c r="AM227" s="307">
        <v>0</v>
      </c>
      <c r="AN227" s="283">
        <v>0</v>
      </c>
      <c r="AO227" s="283" t="s">
        <v>1316</v>
      </c>
      <c r="AP227" s="284">
        <v>0</v>
      </c>
      <c r="AQ227" s="28">
        <v>0</v>
      </c>
      <c r="AR227" s="267">
        <f t="shared" si="117"/>
        <v>0</v>
      </c>
      <c r="AS227" s="267">
        <f t="shared" si="118"/>
        <v>0</v>
      </c>
      <c r="AT227" s="4">
        <v>0</v>
      </c>
      <c r="AU227" s="4">
        <f t="shared" si="119"/>
        <v>0</v>
      </c>
      <c r="AV227" s="5">
        <v>0</v>
      </c>
      <c r="AW227" s="404">
        <f t="shared" si="120"/>
        <v>0</v>
      </c>
      <c r="AX227" s="405">
        <v>0</v>
      </c>
      <c r="AY227" s="6">
        <f t="shared" si="121"/>
        <v>0</v>
      </c>
      <c r="AZ227" s="28">
        <f t="shared" si="122"/>
        <v>0</v>
      </c>
      <c r="BA227" s="5">
        <f t="shared" si="122"/>
        <v>0</v>
      </c>
      <c r="BB227" s="321">
        <f t="shared" si="123"/>
        <v>0</v>
      </c>
      <c r="BC227" s="511">
        <f t="shared" si="124"/>
        <v>0</v>
      </c>
      <c r="BD227" s="511">
        <f t="shared" si="125"/>
        <v>1.2999999999999999E-2</v>
      </c>
      <c r="BE227" s="286">
        <f t="shared" si="126"/>
        <v>0</v>
      </c>
      <c r="BF227" s="286">
        <v>0</v>
      </c>
      <c r="BG227" s="308">
        <f t="shared" si="98"/>
        <v>0</v>
      </c>
      <c r="BH227" s="512">
        <f t="shared" si="127"/>
        <v>1</v>
      </c>
      <c r="BI227" s="512">
        <f t="shared" si="99"/>
        <v>0</v>
      </c>
      <c r="BJ227" s="453"/>
    </row>
    <row r="228" spans="1:62" x14ac:dyDescent="0.2">
      <c r="A228" s="32" t="s">
        <v>513</v>
      </c>
      <c r="B228" s="309" t="s">
        <v>514</v>
      </c>
      <c r="C228" s="310" t="s">
        <v>1259</v>
      </c>
      <c r="D228" s="311" t="s">
        <v>1636</v>
      </c>
      <c r="E228" s="312" t="s">
        <v>1266</v>
      </c>
      <c r="F228" s="313" t="s">
        <v>509</v>
      </c>
      <c r="G228" s="520">
        <v>25</v>
      </c>
      <c r="H228" s="315"/>
      <c r="I228" s="316">
        <v>0</v>
      </c>
      <c r="J228" s="316">
        <v>0</v>
      </c>
      <c r="K228" s="316">
        <v>0</v>
      </c>
      <c r="L228" s="316">
        <v>0</v>
      </c>
      <c r="M228" s="316">
        <f t="shared" si="100"/>
        <v>0</v>
      </c>
      <c r="N228" s="316">
        <f t="shared" si="101"/>
        <v>0</v>
      </c>
      <c r="O228" s="508">
        <f t="shared" si="102"/>
        <v>0</v>
      </c>
      <c r="P228" s="508">
        <f t="shared" si="103"/>
        <v>0</v>
      </c>
      <c r="Q228" s="509">
        <v>0</v>
      </c>
      <c r="R228" s="509">
        <v>0</v>
      </c>
      <c r="S228" s="318">
        <f t="shared" si="104"/>
        <v>0</v>
      </c>
      <c r="T228" s="317">
        <v>0</v>
      </c>
      <c r="U228" s="319">
        <f t="shared" si="105"/>
        <v>0</v>
      </c>
      <c r="V228" s="320">
        <f t="shared" si="106"/>
        <v>0</v>
      </c>
      <c r="W228" s="498">
        <v>0</v>
      </c>
      <c r="X228" s="499">
        <f t="shared" si="107"/>
        <v>0</v>
      </c>
      <c r="Y228" s="500">
        <f t="shared" si="108"/>
        <v>0</v>
      </c>
      <c r="Z228" s="501">
        <v>0</v>
      </c>
      <c r="AA228" s="502">
        <f t="shared" si="109"/>
        <v>0</v>
      </c>
      <c r="AB228" s="503">
        <f t="shared" si="110"/>
        <v>0</v>
      </c>
      <c r="AC228" s="510">
        <f t="shared" si="111"/>
        <v>0</v>
      </c>
      <c r="AD228" s="321">
        <f t="shared" si="112"/>
        <v>0</v>
      </c>
      <c r="AE228" s="278">
        <f t="shared" si="113"/>
        <v>0</v>
      </c>
      <c r="AF228" s="322">
        <v>0</v>
      </c>
      <c r="AG228" s="323">
        <v>0.4874</v>
      </c>
      <c r="AH228" s="6">
        <f t="shared" si="114"/>
        <v>0.73570000000000002</v>
      </c>
      <c r="AI228" s="6">
        <v>0</v>
      </c>
      <c r="AJ228" s="2">
        <v>0</v>
      </c>
      <c r="AK228" s="281">
        <f t="shared" si="115"/>
        <v>0.86380000000000001</v>
      </c>
      <c r="AL228" s="3">
        <f t="shared" si="116"/>
        <v>0</v>
      </c>
      <c r="AM228" s="307">
        <v>0</v>
      </c>
      <c r="AN228" s="283">
        <v>0</v>
      </c>
      <c r="AO228" s="283" t="s">
        <v>1316</v>
      </c>
      <c r="AP228" s="284">
        <v>0</v>
      </c>
      <c r="AQ228" s="28">
        <v>0</v>
      </c>
      <c r="AR228" s="267">
        <f t="shared" si="117"/>
        <v>0</v>
      </c>
      <c r="AS228" s="267">
        <f t="shared" si="118"/>
        <v>0</v>
      </c>
      <c r="AT228" s="4">
        <v>0</v>
      </c>
      <c r="AU228" s="4">
        <f t="shared" si="119"/>
        <v>0</v>
      </c>
      <c r="AV228" s="5">
        <v>0</v>
      </c>
      <c r="AW228" s="404">
        <f t="shared" si="120"/>
        <v>0</v>
      </c>
      <c r="AX228" s="405">
        <v>0</v>
      </c>
      <c r="AY228" s="6">
        <f t="shared" si="121"/>
        <v>0</v>
      </c>
      <c r="AZ228" s="28">
        <f t="shared" si="122"/>
        <v>0</v>
      </c>
      <c r="BA228" s="5">
        <f t="shared" si="122"/>
        <v>0</v>
      </c>
      <c r="BB228" s="321">
        <f t="shared" si="123"/>
        <v>0</v>
      </c>
      <c r="BC228" s="511">
        <f t="shared" si="124"/>
        <v>0</v>
      </c>
      <c r="BD228" s="511">
        <f t="shared" si="125"/>
        <v>1.2999999999999999E-2</v>
      </c>
      <c r="BE228" s="286">
        <f t="shared" si="126"/>
        <v>0</v>
      </c>
      <c r="BF228" s="286">
        <v>0</v>
      </c>
      <c r="BG228" s="308">
        <f t="shared" si="98"/>
        <v>0</v>
      </c>
      <c r="BH228" s="512">
        <f t="shared" si="127"/>
        <v>1</v>
      </c>
      <c r="BI228" s="512">
        <f t="shared" si="99"/>
        <v>0</v>
      </c>
      <c r="BJ228" s="453"/>
    </row>
    <row r="229" spans="1:62" x14ac:dyDescent="0.2">
      <c r="A229" s="32" t="s">
        <v>516</v>
      </c>
      <c r="B229" s="309" t="s">
        <v>517</v>
      </c>
      <c r="C229" s="310" t="s">
        <v>1259</v>
      </c>
      <c r="D229" s="311" t="s">
        <v>1636</v>
      </c>
      <c r="E229" s="312" t="s">
        <v>1267</v>
      </c>
      <c r="F229" s="313" t="s">
        <v>509</v>
      </c>
      <c r="G229" s="520">
        <v>25</v>
      </c>
      <c r="H229" s="315"/>
      <c r="I229" s="316">
        <v>0</v>
      </c>
      <c r="J229" s="316">
        <v>0</v>
      </c>
      <c r="K229" s="316">
        <v>0</v>
      </c>
      <c r="L229" s="316">
        <v>0</v>
      </c>
      <c r="M229" s="316">
        <f t="shared" si="100"/>
        <v>0</v>
      </c>
      <c r="N229" s="316">
        <f t="shared" si="101"/>
        <v>0</v>
      </c>
      <c r="O229" s="508">
        <f t="shared" si="102"/>
        <v>0</v>
      </c>
      <c r="P229" s="508">
        <f t="shared" si="103"/>
        <v>0</v>
      </c>
      <c r="Q229" s="509">
        <v>0</v>
      </c>
      <c r="R229" s="509">
        <v>0</v>
      </c>
      <c r="S229" s="318">
        <f t="shared" si="104"/>
        <v>0</v>
      </c>
      <c r="T229" s="317">
        <v>0</v>
      </c>
      <c r="U229" s="319">
        <f t="shared" si="105"/>
        <v>0</v>
      </c>
      <c r="V229" s="320">
        <f t="shared" si="106"/>
        <v>0</v>
      </c>
      <c r="W229" s="498">
        <v>0</v>
      </c>
      <c r="X229" s="499">
        <f t="shared" si="107"/>
        <v>0</v>
      </c>
      <c r="Y229" s="500">
        <f t="shared" si="108"/>
        <v>0</v>
      </c>
      <c r="Z229" s="501">
        <v>0</v>
      </c>
      <c r="AA229" s="502">
        <f t="shared" si="109"/>
        <v>0</v>
      </c>
      <c r="AB229" s="503">
        <f t="shared" si="110"/>
        <v>0</v>
      </c>
      <c r="AC229" s="510">
        <f t="shared" si="111"/>
        <v>0</v>
      </c>
      <c r="AD229" s="321">
        <f t="shared" si="112"/>
        <v>0</v>
      </c>
      <c r="AE229" s="278">
        <f t="shared" si="113"/>
        <v>0</v>
      </c>
      <c r="AF229" s="322">
        <v>0</v>
      </c>
      <c r="AG229" s="323">
        <v>0.4874</v>
      </c>
      <c r="AH229" s="6">
        <f t="shared" si="114"/>
        <v>0.73570000000000002</v>
      </c>
      <c r="AI229" s="6">
        <v>0</v>
      </c>
      <c r="AJ229" s="2">
        <v>0</v>
      </c>
      <c r="AK229" s="281">
        <f t="shared" si="115"/>
        <v>0.96209999999999996</v>
      </c>
      <c r="AL229" s="3">
        <f t="shared" si="116"/>
        <v>0</v>
      </c>
      <c r="AM229" s="307">
        <v>0</v>
      </c>
      <c r="AN229" s="283">
        <v>0</v>
      </c>
      <c r="AO229" s="283" t="s">
        <v>1316</v>
      </c>
      <c r="AP229" s="284">
        <v>0</v>
      </c>
      <c r="AQ229" s="28">
        <v>0</v>
      </c>
      <c r="AR229" s="267">
        <f t="shared" si="117"/>
        <v>0</v>
      </c>
      <c r="AS229" s="267">
        <f t="shared" si="118"/>
        <v>0</v>
      </c>
      <c r="AT229" s="4">
        <v>0</v>
      </c>
      <c r="AU229" s="4">
        <f t="shared" si="119"/>
        <v>0</v>
      </c>
      <c r="AV229" s="5">
        <v>0</v>
      </c>
      <c r="AW229" s="404">
        <f t="shared" si="120"/>
        <v>0</v>
      </c>
      <c r="AX229" s="405">
        <v>0</v>
      </c>
      <c r="AY229" s="6">
        <f t="shared" si="121"/>
        <v>0</v>
      </c>
      <c r="AZ229" s="28">
        <f t="shared" si="122"/>
        <v>0</v>
      </c>
      <c r="BA229" s="5">
        <f t="shared" si="122"/>
        <v>0</v>
      </c>
      <c r="BB229" s="321">
        <f t="shared" si="123"/>
        <v>0</v>
      </c>
      <c r="BC229" s="511">
        <f t="shared" si="124"/>
        <v>0</v>
      </c>
      <c r="BD229" s="511">
        <f t="shared" si="125"/>
        <v>1.2999999999999999E-2</v>
      </c>
      <c r="BE229" s="286">
        <f t="shared" si="126"/>
        <v>0</v>
      </c>
      <c r="BF229" s="286">
        <v>0</v>
      </c>
      <c r="BG229" s="308">
        <f t="shared" si="98"/>
        <v>0</v>
      </c>
      <c r="BH229" s="512">
        <f t="shared" si="127"/>
        <v>1</v>
      </c>
      <c r="BI229" s="512">
        <f t="shared" si="99"/>
        <v>0</v>
      </c>
      <c r="BJ229" s="453"/>
    </row>
    <row r="230" spans="1:62" x14ac:dyDescent="0.2">
      <c r="A230" s="32" t="s">
        <v>519</v>
      </c>
      <c r="B230" s="309" t="s">
        <v>520</v>
      </c>
      <c r="C230" s="310" t="s">
        <v>1259</v>
      </c>
      <c r="D230" s="311" t="s">
        <v>1636</v>
      </c>
      <c r="E230" s="312" t="s">
        <v>1268</v>
      </c>
      <c r="F230" s="313" t="s">
        <v>509</v>
      </c>
      <c r="G230" s="520">
        <v>25</v>
      </c>
      <c r="H230" s="315"/>
      <c r="I230" s="316">
        <v>0</v>
      </c>
      <c r="J230" s="316">
        <v>0</v>
      </c>
      <c r="K230" s="316">
        <v>0</v>
      </c>
      <c r="L230" s="316">
        <v>0</v>
      </c>
      <c r="M230" s="316">
        <f t="shared" si="100"/>
        <v>0</v>
      </c>
      <c r="N230" s="316">
        <f t="shared" si="101"/>
        <v>0</v>
      </c>
      <c r="O230" s="508">
        <f t="shared" si="102"/>
        <v>0</v>
      </c>
      <c r="P230" s="508">
        <f t="shared" si="103"/>
        <v>0</v>
      </c>
      <c r="Q230" s="509">
        <v>0</v>
      </c>
      <c r="R230" s="509">
        <v>0</v>
      </c>
      <c r="S230" s="318">
        <f t="shared" si="104"/>
        <v>0</v>
      </c>
      <c r="T230" s="317">
        <v>0</v>
      </c>
      <c r="U230" s="319">
        <f t="shared" si="105"/>
        <v>0</v>
      </c>
      <c r="V230" s="320">
        <f t="shared" si="106"/>
        <v>0</v>
      </c>
      <c r="W230" s="498">
        <v>0</v>
      </c>
      <c r="X230" s="499">
        <f t="shared" si="107"/>
        <v>0</v>
      </c>
      <c r="Y230" s="500">
        <f t="shared" si="108"/>
        <v>0</v>
      </c>
      <c r="Z230" s="501">
        <v>0</v>
      </c>
      <c r="AA230" s="502">
        <f t="shared" si="109"/>
        <v>0</v>
      </c>
      <c r="AB230" s="503">
        <f t="shared" si="110"/>
        <v>0</v>
      </c>
      <c r="AC230" s="510">
        <f t="shared" si="111"/>
        <v>0</v>
      </c>
      <c r="AD230" s="321">
        <f t="shared" si="112"/>
        <v>0</v>
      </c>
      <c r="AE230" s="278">
        <f t="shared" si="113"/>
        <v>0</v>
      </c>
      <c r="AF230" s="322">
        <v>0</v>
      </c>
      <c r="AG230" s="323">
        <v>0.4874</v>
      </c>
      <c r="AH230" s="6">
        <f t="shared" si="114"/>
        <v>0.73570000000000002</v>
      </c>
      <c r="AI230" s="6">
        <v>0</v>
      </c>
      <c r="AJ230" s="2">
        <v>0</v>
      </c>
      <c r="AK230" s="281">
        <f t="shared" si="115"/>
        <v>0.82050000000000001</v>
      </c>
      <c r="AL230" s="3">
        <f t="shared" si="116"/>
        <v>0</v>
      </c>
      <c r="AM230" s="307">
        <v>0</v>
      </c>
      <c r="AN230" s="283">
        <v>0</v>
      </c>
      <c r="AO230" s="283" t="s">
        <v>1316</v>
      </c>
      <c r="AP230" s="284">
        <v>0</v>
      </c>
      <c r="AQ230" s="28">
        <v>0</v>
      </c>
      <c r="AR230" s="267">
        <f t="shared" si="117"/>
        <v>0</v>
      </c>
      <c r="AS230" s="267">
        <f t="shared" si="118"/>
        <v>0</v>
      </c>
      <c r="AT230" s="4">
        <v>0</v>
      </c>
      <c r="AU230" s="4">
        <f t="shared" si="119"/>
        <v>0</v>
      </c>
      <c r="AV230" s="5">
        <v>0</v>
      </c>
      <c r="AW230" s="404">
        <f t="shared" si="120"/>
        <v>0</v>
      </c>
      <c r="AX230" s="405">
        <v>0</v>
      </c>
      <c r="AY230" s="6">
        <f t="shared" si="121"/>
        <v>0</v>
      </c>
      <c r="AZ230" s="28">
        <f t="shared" si="122"/>
        <v>0</v>
      </c>
      <c r="BA230" s="5">
        <f t="shared" si="122"/>
        <v>0</v>
      </c>
      <c r="BB230" s="321">
        <f t="shared" si="123"/>
        <v>0</v>
      </c>
      <c r="BC230" s="511">
        <f t="shared" si="124"/>
        <v>0</v>
      </c>
      <c r="BD230" s="511">
        <f t="shared" si="125"/>
        <v>1.2999999999999999E-2</v>
      </c>
      <c r="BE230" s="286">
        <f t="shared" si="126"/>
        <v>0</v>
      </c>
      <c r="BF230" s="286">
        <v>0</v>
      </c>
      <c r="BG230" s="308">
        <f t="shared" si="98"/>
        <v>0</v>
      </c>
      <c r="BH230" s="512">
        <f t="shared" si="127"/>
        <v>1</v>
      </c>
      <c r="BI230" s="512">
        <f t="shared" si="99"/>
        <v>0</v>
      </c>
      <c r="BJ230" s="453"/>
    </row>
    <row r="231" spans="1:62" x14ac:dyDescent="0.2">
      <c r="A231" s="32" t="s">
        <v>522</v>
      </c>
      <c r="B231" s="309" t="s">
        <v>523</v>
      </c>
      <c r="C231" s="310" t="s">
        <v>1259</v>
      </c>
      <c r="D231" s="311" t="s">
        <v>1636</v>
      </c>
      <c r="E231" s="312" t="s">
        <v>1269</v>
      </c>
      <c r="F231" s="313" t="s">
        <v>509</v>
      </c>
      <c r="G231" s="520">
        <v>25</v>
      </c>
      <c r="H231" s="315"/>
      <c r="I231" s="316">
        <v>0</v>
      </c>
      <c r="J231" s="316">
        <v>0</v>
      </c>
      <c r="K231" s="316">
        <v>0</v>
      </c>
      <c r="L231" s="316">
        <v>0</v>
      </c>
      <c r="M231" s="316">
        <f t="shared" si="100"/>
        <v>0</v>
      </c>
      <c r="N231" s="316">
        <f t="shared" si="101"/>
        <v>0</v>
      </c>
      <c r="O231" s="508">
        <f t="shared" si="102"/>
        <v>0</v>
      </c>
      <c r="P231" s="508">
        <f t="shared" si="103"/>
        <v>0</v>
      </c>
      <c r="Q231" s="509">
        <v>0</v>
      </c>
      <c r="R231" s="509">
        <v>0</v>
      </c>
      <c r="S231" s="318">
        <f t="shared" si="104"/>
        <v>0</v>
      </c>
      <c r="T231" s="317">
        <v>0</v>
      </c>
      <c r="U231" s="319">
        <f t="shared" si="105"/>
        <v>0</v>
      </c>
      <c r="V231" s="320">
        <f t="shared" si="106"/>
        <v>0</v>
      </c>
      <c r="W231" s="498">
        <v>0</v>
      </c>
      <c r="X231" s="499">
        <f t="shared" si="107"/>
        <v>0</v>
      </c>
      <c r="Y231" s="500">
        <f t="shared" si="108"/>
        <v>0</v>
      </c>
      <c r="Z231" s="501">
        <v>0</v>
      </c>
      <c r="AA231" s="502">
        <f t="shared" si="109"/>
        <v>0</v>
      </c>
      <c r="AB231" s="503">
        <f t="shared" si="110"/>
        <v>0</v>
      </c>
      <c r="AC231" s="510">
        <f t="shared" si="111"/>
        <v>0</v>
      </c>
      <c r="AD231" s="321">
        <f t="shared" si="112"/>
        <v>0</v>
      </c>
      <c r="AE231" s="278">
        <f t="shared" si="113"/>
        <v>0</v>
      </c>
      <c r="AF231" s="322">
        <v>0</v>
      </c>
      <c r="AG231" s="323">
        <v>0.4874</v>
      </c>
      <c r="AH231" s="6">
        <f t="shared" si="114"/>
        <v>0.73570000000000002</v>
      </c>
      <c r="AI231" s="6">
        <v>0</v>
      </c>
      <c r="AJ231" s="2">
        <v>0</v>
      </c>
      <c r="AK231" s="281">
        <f t="shared" si="115"/>
        <v>0.67759999999999998</v>
      </c>
      <c r="AL231" s="3">
        <f t="shared" si="116"/>
        <v>0</v>
      </c>
      <c r="AM231" s="307">
        <v>0</v>
      </c>
      <c r="AN231" s="283">
        <v>0</v>
      </c>
      <c r="AO231" s="283" t="s">
        <v>1316</v>
      </c>
      <c r="AP231" s="284">
        <v>0</v>
      </c>
      <c r="AQ231" s="28">
        <v>0</v>
      </c>
      <c r="AR231" s="267">
        <f t="shared" si="117"/>
        <v>0</v>
      </c>
      <c r="AS231" s="267">
        <f t="shared" si="118"/>
        <v>0</v>
      </c>
      <c r="AT231" s="4">
        <v>0</v>
      </c>
      <c r="AU231" s="4">
        <f t="shared" si="119"/>
        <v>0</v>
      </c>
      <c r="AV231" s="5">
        <v>0</v>
      </c>
      <c r="AW231" s="404">
        <f t="shared" si="120"/>
        <v>0</v>
      </c>
      <c r="AX231" s="405">
        <v>0</v>
      </c>
      <c r="AY231" s="6">
        <f t="shared" si="121"/>
        <v>0</v>
      </c>
      <c r="AZ231" s="28">
        <f t="shared" si="122"/>
        <v>0</v>
      </c>
      <c r="BA231" s="5">
        <f t="shared" si="122"/>
        <v>0</v>
      </c>
      <c r="BB231" s="321">
        <f t="shared" si="123"/>
        <v>0</v>
      </c>
      <c r="BC231" s="511">
        <f t="shared" si="124"/>
        <v>0</v>
      </c>
      <c r="BD231" s="511">
        <f t="shared" si="125"/>
        <v>1.2999999999999999E-2</v>
      </c>
      <c r="BE231" s="286">
        <f t="shared" si="126"/>
        <v>0</v>
      </c>
      <c r="BF231" s="286">
        <v>0</v>
      </c>
      <c r="BG231" s="308">
        <f t="shared" si="98"/>
        <v>0</v>
      </c>
      <c r="BH231" s="512">
        <f t="shared" si="127"/>
        <v>1</v>
      </c>
      <c r="BI231" s="512">
        <f t="shared" si="99"/>
        <v>0</v>
      </c>
      <c r="BJ231" s="453"/>
    </row>
    <row r="232" spans="1:62" x14ac:dyDescent="0.2">
      <c r="A232" s="466" t="s">
        <v>1259</v>
      </c>
      <c r="B232" s="435" t="s">
        <v>1262</v>
      </c>
      <c r="C232" s="454" t="s">
        <v>1259</v>
      </c>
      <c r="D232" s="455" t="s">
        <v>1636</v>
      </c>
      <c r="E232" s="456" t="s">
        <v>1283</v>
      </c>
      <c r="F232" s="457" t="s">
        <v>509</v>
      </c>
      <c r="G232" s="546">
        <v>25</v>
      </c>
      <c r="H232" s="233"/>
      <c r="I232" s="440">
        <v>15877742</v>
      </c>
      <c r="J232" s="440">
        <v>2217599</v>
      </c>
      <c r="K232" s="440">
        <v>0</v>
      </c>
      <c r="L232" s="440">
        <v>0</v>
      </c>
      <c r="M232" s="440">
        <f t="shared" si="100"/>
        <v>0</v>
      </c>
      <c r="N232" s="440">
        <f t="shared" si="101"/>
        <v>15877742</v>
      </c>
      <c r="O232" s="547">
        <f t="shared" si="102"/>
        <v>2217599</v>
      </c>
      <c r="P232" s="547">
        <f t="shared" si="103"/>
        <v>13660143</v>
      </c>
      <c r="Q232" s="548">
        <v>586.04</v>
      </c>
      <c r="R232" s="548">
        <v>0</v>
      </c>
      <c r="S232" s="458">
        <f t="shared" si="104"/>
        <v>0</v>
      </c>
      <c r="T232" s="436">
        <v>0</v>
      </c>
      <c r="U232" s="459">
        <f t="shared" si="105"/>
        <v>13660143</v>
      </c>
      <c r="V232" s="460">
        <f t="shared" si="106"/>
        <v>23309.23</v>
      </c>
      <c r="W232" s="549">
        <v>890064</v>
      </c>
      <c r="X232" s="550">
        <f t="shared" si="107"/>
        <v>1518.78</v>
      </c>
      <c r="Y232" s="551">
        <f t="shared" si="108"/>
        <v>21790.45</v>
      </c>
      <c r="Z232" s="550">
        <v>1813.4500000000007</v>
      </c>
      <c r="AA232" s="552">
        <f t="shared" si="109"/>
        <v>1062754</v>
      </c>
      <c r="AB232" s="553">
        <f t="shared" si="110"/>
        <v>14722897</v>
      </c>
      <c r="AC232" s="554">
        <f t="shared" si="111"/>
        <v>25122.68</v>
      </c>
      <c r="AD232" s="461">
        <f t="shared" si="112"/>
        <v>1.5093700000000001</v>
      </c>
      <c r="AE232" s="462">
        <f t="shared" si="113"/>
        <v>1.5094000000000001</v>
      </c>
      <c r="AF232" s="463">
        <v>1.5094000000000001</v>
      </c>
      <c r="AG232" s="464">
        <v>0</v>
      </c>
      <c r="AH232" s="465">
        <f t="shared" si="114"/>
        <v>0</v>
      </c>
      <c r="AI232" s="465">
        <v>0</v>
      </c>
      <c r="AJ232" s="2">
        <v>0</v>
      </c>
      <c r="AK232" s="281">
        <f t="shared" si="115"/>
        <v>0</v>
      </c>
      <c r="AL232" s="3">
        <f t="shared" si="116"/>
        <v>0</v>
      </c>
      <c r="AM232" s="307">
        <v>0</v>
      </c>
      <c r="AN232" s="283">
        <v>0</v>
      </c>
      <c r="AO232" s="283" t="s">
        <v>1316</v>
      </c>
      <c r="AP232" s="284">
        <v>0</v>
      </c>
      <c r="AQ232" s="28">
        <v>0</v>
      </c>
      <c r="AR232" s="267">
        <f t="shared" si="117"/>
        <v>0</v>
      </c>
      <c r="AS232" s="267">
        <f t="shared" si="118"/>
        <v>0</v>
      </c>
      <c r="AT232" s="4">
        <v>0</v>
      </c>
      <c r="AU232" s="4">
        <f t="shared" si="119"/>
        <v>0</v>
      </c>
      <c r="AV232" s="5">
        <v>0</v>
      </c>
      <c r="AW232" s="404">
        <f t="shared" si="120"/>
        <v>0</v>
      </c>
      <c r="AX232" s="405">
        <v>0</v>
      </c>
      <c r="AY232" s="340">
        <f t="shared" si="121"/>
        <v>0</v>
      </c>
      <c r="AZ232" s="28">
        <f t="shared" si="122"/>
        <v>0</v>
      </c>
      <c r="BA232" s="5">
        <f t="shared" si="122"/>
        <v>0</v>
      </c>
      <c r="BB232" s="461">
        <f t="shared" si="123"/>
        <v>1.3291500000000001</v>
      </c>
      <c r="BC232" s="555">
        <f t="shared" si="124"/>
        <v>2.6599999999999999E-2</v>
      </c>
      <c r="BD232" s="555">
        <f t="shared" si="125"/>
        <v>0</v>
      </c>
      <c r="BE232" s="286">
        <f t="shared" si="126"/>
        <v>0</v>
      </c>
      <c r="BF232" s="286">
        <v>0</v>
      </c>
      <c r="BG232" s="308">
        <f t="shared" si="98"/>
        <v>0</v>
      </c>
      <c r="BH232" s="556">
        <f t="shared" si="127"/>
        <v>0</v>
      </c>
      <c r="BI232" s="556">
        <f t="shared" si="99"/>
        <v>0</v>
      </c>
      <c r="BJ232" s="453"/>
    </row>
    <row r="233" spans="1:62" x14ac:dyDescent="0.2">
      <c r="A233" s="32" t="s">
        <v>506</v>
      </c>
      <c r="B233" s="309" t="s">
        <v>507</v>
      </c>
      <c r="C233" s="310" t="s">
        <v>1258</v>
      </c>
      <c r="D233" s="311" t="s">
        <v>1637</v>
      </c>
      <c r="E233" s="312" t="s">
        <v>1284</v>
      </c>
      <c r="F233" s="313" t="s">
        <v>509</v>
      </c>
      <c r="G233" s="520">
        <v>25</v>
      </c>
      <c r="H233" s="315"/>
      <c r="I233" s="316">
        <v>0</v>
      </c>
      <c r="J233" s="316">
        <v>0</v>
      </c>
      <c r="K233" s="316">
        <v>0</v>
      </c>
      <c r="L233" s="316">
        <v>0</v>
      </c>
      <c r="M233" s="316">
        <f t="shared" si="100"/>
        <v>0</v>
      </c>
      <c r="N233" s="316">
        <f t="shared" si="101"/>
        <v>0</v>
      </c>
      <c r="O233" s="508">
        <f t="shared" si="102"/>
        <v>0</v>
      </c>
      <c r="P233" s="508">
        <f t="shared" si="103"/>
        <v>0</v>
      </c>
      <c r="Q233" s="509">
        <v>0</v>
      </c>
      <c r="R233" s="509">
        <v>0</v>
      </c>
      <c r="S233" s="318">
        <f t="shared" si="104"/>
        <v>0</v>
      </c>
      <c r="T233" s="317">
        <v>0</v>
      </c>
      <c r="U233" s="319">
        <f t="shared" si="105"/>
        <v>0</v>
      </c>
      <c r="V233" s="320">
        <f t="shared" si="106"/>
        <v>0</v>
      </c>
      <c r="W233" s="498">
        <v>0</v>
      </c>
      <c r="X233" s="499">
        <f t="shared" si="107"/>
        <v>0</v>
      </c>
      <c r="Y233" s="500">
        <f t="shared" si="108"/>
        <v>0</v>
      </c>
      <c r="Z233" s="501">
        <v>0</v>
      </c>
      <c r="AA233" s="502">
        <f t="shared" si="109"/>
        <v>0</v>
      </c>
      <c r="AB233" s="503">
        <f t="shared" si="110"/>
        <v>0</v>
      </c>
      <c r="AC233" s="510">
        <f t="shared" si="111"/>
        <v>0</v>
      </c>
      <c r="AD233" s="321">
        <f t="shared" si="112"/>
        <v>0</v>
      </c>
      <c r="AE233" s="278">
        <f t="shared" si="113"/>
        <v>0</v>
      </c>
      <c r="AF233" s="322">
        <v>0</v>
      </c>
      <c r="AG233" s="323">
        <v>0.51259999999999994</v>
      </c>
      <c r="AH233" s="6">
        <f t="shared" si="114"/>
        <v>0.59809999999999997</v>
      </c>
      <c r="AI233" s="6">
        <v>0</v>
      </c>
      <c r="AJ233" s="2">
        <v>0</v>
      </c>
      <c r="AK233" s="281">
        <f t="shared" si="115"/>
        <v>0.57599999999999996</v>
      </c>
      <c r="AL233" s="3">
        <f t="shared" si="116"/>
        <v>0</v>
      </c>
      <c r="AM233" s="307">
        <v>0</v>
      </c>
      <c r="AN233" s="283">
        <v>0</v>
      </c>
      <c r="AO233" s="283" t="s">
        <v>1316</v>
      </c>
      <c r="AP233" s="284">
        <v>0</v>
      </c>
      <c r="AQ233" s="28">
        <v>0</v>
      </c>
      <c r="AR233" s="267">
        <f t="shared" si="117"/>
        <v>0</v>
      </c>
      <c r="AS233" s="267">
        <f t="shared" si="118"/>
        <v>0</v>
      </c>
      <c r="AT233" s="4">
        <v>0</v>
      </c>
      <c r="AU233" s="4">
        <f t="shared" si="119"/>
        <v>0</v>
      </c>
      <c r="AV233" s="5">
        <v>0</v>
      </c>
      <c r="AW233" s="404">
        <f t="shared" si="120"/>
        <v>0</v>
      </c>
      <c r="AX233" s="405">
        <v>0</v>
      </c>
      <c r="AY233" s="6">
        <f t="shared" si="121"/>
        <v>0</v>
      </c>
      <c r="AZ233" s="28">
        <f t="shared" si="122"/>
        <v>0</v>
      </c>
      <c r="BA233" s="5">
        <f t="shared" si="122"/>
        <v>0</v>
      </c>
      <c r="BB233" s="321">
        <f t="shared" si="123"/>
        <v>0</v>
      </c>
      <c r="BC233" s="511">
        <f t="shared" si="124"/>
        <v>0</v>
      </c>
      <c r="BD233" s="511">
        <f t="shared" si="125"/>
        <v>1.0500000000000001E-2</v>
      </c>
      <c r="BE233" s="286">
        <f t="shared" si="126"/>
        <v>0</v>
      </c>
      <c r="BF233" s="286">
        <v>0</v>
      </c>
      <c r="BG233" s="308">
        <f t="shared" si="98"/>
        <v>0</v>
      </c>
      <c r="BH233" s="512">
        <f t="shared" si="127"/>
        <v>1</v>
      </c>
      <c r="BI233" s="512">
        <f t="shared" si="99"/>
        <v>0</v>
      </c>
      <c r="BJ233" s="453"/>
    </row>
    <row r="234" spans="1:62" x14ac:dyDescent="0.2">
      <c r="A234" s="32" t="s">
        <v>510</v>
      </c>
      <c r="B234" s="309" t="s">
        <v>511</v>
      </c>
      <c r="C234" s="310" t="s">
        <v>1258</v>
      </c>
      <c r="D234" s="311" t="s">
        <v>1637</v>
      </c>
      <c r="E234" s="312" t="s">
        <v>1285</v>
      </c>
      <c r="F234" s="313" t="s">
        <v>509</v>
      </c>
      <c r="G234" s="520">
        <v>25</v>
      </c>
      <c r="H234" s="315"/>
      <c r="I234" s="316">
        <v>0</v>
      </c>
      <c r="J234" s="316">
        <v>0</v>
      </c>
      <c r="K234" s="316">
        <v>0</v>
      </c>
      <c r="L234" s="316">
        <v>0</v>
      </c>
      <c r="M234" s="316">
        <f t="shared" si="100"/>
        <v>0</v>
      </c>
      <c r="N234" s="316">
        <f t="shared" si="101"/>
        <v>0</v>
      </c>
      <c r="O234" s="508">
        <f t="shared" si="102"/>
        <v>0</v>
      </c>
      <c r="P234" s="508">
        <f t="shared" si="103"/>
        <v>0</v>
      </c>
      <c r="Q234" s="509">
        <v>0</v>
      </c>
      <c r="R234" s="509">
        <v>0</v>
      </c>
      <c r="S234" s="318">
        <f t="shared" si="104"/>
        <v>0</v>
      </c>
      <c r="T234" s="317">
        <v>0</v>
      </c>
      <c r="U234" s="319">
        <f t="shared" si="105"/>
        <v>0</v>
      </c>
      <c r="V234" s="320">
        <f t="shared" si="106"/>
        <v>0</v>
      </c>
      <c r="W234" s="498">
        <v>0</v>
      </c>
      <c r="X234" s="499">
        <f t="shared" si="107"/>
        <v>0</v>
      </c>
      <c r="Y234" s="500">
        <f t="shared" si="108"/>
        <v>0</v>
      </c>
      <c r="Z234" s="501">
        <v>0</v>
      </c>
      <c r="AA234" s="502">
        <f t="shared" si="109"/>
        <v>0</v>
      </c>
      <c r="AB234" s="503">
        <f t="shared" si="110"/>
        <v>0</v>
      </c>
      <c r="AC234" s="510">
        <f t="shared" si="111"/>
        <v>0</v>
      </c>
      <c r="AD234" s="321">
        <f t="shared" si="112"/>
        <v>0</v>
      </c>
      <c r="AE234" s="278">
        <f t="shared" si="113"/>
        <v>0</v>
      </c>
      <c r="AF234" s="322">
        <v>0</v>
      </c>
      <c r="AG234" s="323">
        <v>0.46200000000000002</v>
      </c>
      <c r="AH234" s="6">
        <f t="shared" si="114"/>
        <v>0.53900000000000003</v>
      </c>
      <c r="AI234" s="6">
        <v>0</v>
      </c>
      <c r="AJ234" s="2">
        <v>0</v>
      </c>
      <c r="AK234" s="281">
        <f t="shared" si="115"/>
        <v>0.67179999999999995</v>
      </c>
      <c r="AL234" s="3">
        <f t="shared" si="116"/>
        <v>0</v>
      </c>
      <c r="AM234" s="307">
        <v>0</v>
      </c>
      <c r="AN234" s="283">
        <v>0</v>
      </c>
      <c r="AO234" s="283" t="s">
        <v>1316</v>
      </c>
      <c r="AP234" s="284">
        <v>0</v>
      </c>
      <c r="AQ234" s="28">
        <v>0</v>
      </c>
      <c r="AR234" s="267">
        <f t="shared" si="117"/>
        <v>0</v>
      </c>
      <c r="AS234" s="267">
        <f t="shared" si="118"/>
        <v>0</v>
      </c>
      <c r="AT234" s="4">
        <v>0</v>
      </c>
      <c r="AU234" s="4">
        <f t="shared" si="119"/>
        <v>0</v>
      </c>
      <c r="AV234" s="5">
        <v>0</v>
      </c>
      <c r="AW234" s="404">
        <f t="shared" si="120"/>
        <v>0</v>
      </c>
      <c r="AX234" s="405">
        <v>0</v>
      </c>
      <c r="AY234" s="6">
        <f t="shared" si="121"/>
        <v>0</v>
      </c>
      <c r="AZ234" s="28">
        <f t="shared" si="122"/>
        <v>0</v>
      </c>
      <c r="BA234" s="5">
        <f t="shared" si="122"/>
        <v>0</v>
      </c>
      <c r="BB234" s="321">
        <f t="shared" si="123"/>
        <v>0</v>
      </c>
      <c r="BC234" s="511">
        <f t="shared" si="124"/>
        <v>0</v>
      </c>
      <c r="BD234" s="511">
        <f t="shared" si="125"/>
        <v>9.4999999999999998E-3</v>
      </c>
      <c r="BE234" s="286">
        <f t="shared" si="126"/>
        <v>0</v>
      </c>
      <c r="BF234" s="286">
        <v>0</v>
      </c>
      <c r="BG234" s="308">
        <f t="shared" si="98"/>
        <v>0</v>
      </c>
      <c r="BH234" s="512">
        <f t="shared" si="127"/>
        <v>1</v>
      </c>
      <c r="BI234" s="512">
        <f t="shared" si="99"/>
        <v>0</v>
      </c>
      <c r="BJ234" s="453"/>
    </row>
    <row r="235" spans="1:62" x14ac:dyDescent="0.2">
      <c r="A235" s="32" t="s">
        <v>513</v>
      </c>
      <c r="B235" s="309" t="s">
        <v>514</v>
      </c>
      <c r="C235" s="310" t="s">
        <v>1258</v>
      </c>
      <c r="D235" s="311" t="s">
        <v>1637</v>
      </c>
      <c r="E235" s="312" t="s">
        <v>1286</v>
      </c>
      <c r="F235" s="313" t="s">
        <v>509</v>
      </c>
      <c r="G235" s="314">
        <v>25</v>
      </c>
      <c r="H235" s="315"/>
      <c r="I235" s="316">
        <v>0</v>
      </c>
      <c r="J235" s="316">
        <v>0</v>
      </c>
      <c r="K235" s="316">
        <v>0</v>
      </c>
      <c r="L235" s="316">
        <v>0</v>
      </c>
      <c r="M235" s="316">
        <f t="shared" si="100"/>
        <v>0</v>
      </c>
      <c r="N235" s="316">
        <f t="shared" si="101"/>
        <v>0</v>
      </c>
      <c r="O235" s="508">
        <f t="shared" si="102"/>
        <v>0</v>
      </c>
      <c r="P235" s="508">
        <f t="shared" si="103"/>
        <v>0</v>
      </c>
      <c r="Q235" s="509">
        <v>0</v>
      </c>
      <c r="R235" s="509">
        <v>0</v>
      </c>
      <c r="S235" s="318">
        <f t="shared" si="104"/>
        <v>0</v>
      </c>
      <c r="T235" s="317">
        <v>0</v>
      </c>
      <c r="U235" s="319">
        <f t="shared" si="105"/>
        <v>0</v>
      </c>
      <c r="V235" s="320">
        <f t="shared" si="106"/>
        <v>0</v>
      </c>
      <c r="W235" s="498">
        <v>0</v>
      </c>
      <c r="X235" s="499">
        <f t="shared" si="107"/>
        <v>0</v>
      </c>
      <c r="Y235" s="500">
        <f t="shared" si="108"/>
        <v>0</v>
      </c>
      <c r="Z235" s="501">
        <v>0</v>
      </c>
      <c r="AA235" s="502">
        <f t="shared" si="109"/>
        <v>0</v>
      </c>
      <c r="AB235" s="503">
        <f t="shared" si="110"/>
        <v>0</v>
      </c>
      <c r="AC235" s="510">
        <f t="shared" si="111"/>
        <v>0</v>
      </c>
      <c r="AD235" s="321">
        <f t="shared" si="112"/>
        <v>0</v>
      </c>
      <c r="AE235" s="278">
        <f t="shared" si="113"/>
        <v>0</v>
      </c>
      <c r="AF235" s="322">
        <v>0</v>
      </c>
      <c r="AG235" s="323">
        <v>0.51259999999999994</v>
      </c>
      <c r="AH235" s="6">
        <f t="shared" si="114"/>
        <v>0.59809999999999997</v>
      </c>
      <c r="AI235" s="6">
        <v>0</v>
      </c>
      <c r="AJ235" s="2">
        <v>0</v>
      </c>
      <c r="AK235" s="281">
        <f t="shared" si="115"/>
        <v>0.70220000000000005</v>
      </c>
      <c r="AL235" s="3">
        <f t="shared" si="116"/>
        <v>0</v>
      </c>
      <c r="AM235" s="307">
        <v>0</v>
      </c>
      <c r="AN235" s="283">
        <v>0</v>
      </c>
      <c r="AO235" s="283" t="s">
        <v>1316</v>
      </c>
      <c r="AP235" s="284">
        <v>0</v>
      </c>
      <c r="AQ235" s="28">
        <v>0</v>
      </c>
      <c r="AR235" s="267">
        <f t="shared" si="117"/>
        <v>0</v>
      </c>
      <c r="AS235" s="267">
        <f t="shared" si="118"/>
        <v>0</v>
      </c>
      <c r="AT235" s="4">
        <v>0</v>
      </c>
      <c r="AU235" s="4">
        <f t="shared" si="119"/>
        <v>0</v>
      </c>
      <c r="AV235" s="5">
        <v>0</v>
      </c>
      <c r="AW235" s="404">
        <f t="shared" si="120"/>
        <v>0</v>
      </c>
      <c r="AX235" s="405">
        <v>0</v>
      </c>
      <c r="AY235" s="6">
        <f t="shared" si="121"/>
        <v>0</v>
      </c>
      <c r="AZ235" s="28">
        <f t="shared" si="122"/>
        <v>0</v>
      </c>
      <c r="BA235" s="5">
        <f t="shared" si="122"/>
        <v>0</v>
      </c>
      <c r="BB235" s="321">
        <f t="shared" si="123"/>
        <v>0</v>
      </c>
      <c r="BC235" s="511">
        <f t="shared" si="124"/>
        <v>0</v>
      </c>
      <c r="BD235" s="511">
        <f t="shared" si="125"/>
        <v>1.0500000000000001E-2</v>
      </c>
      <c r="BE235" s="286">
        <f t="shared" si="126"/>
        <v>0</v>
      </c>
      <c r="BF235" s="286">
        <v>0</v>
      </c>
      <c r="BG235" s="308">
        <f t="shared" si="98"/>
        <v>0</v>
      </c>
      <c r="BH235" s="512">
        <f t="shared" si="127"/>
        <v>1</v>
      </c>
      <c r="BI235" s="512">
        <f t="shared" si="99"/>
        <v>0</v>
      </c>
      <c r="BJ235" s="453"/>
    </row>
    <row r="236" spans="1:62" x14ac:dyDescent="0.2">
      <c r="A236" s="32" t="s">
        <v>516</v>
      </c>
      <c r="B236" s="309" t="s">
        <v>517</v>
      </c>
      <c r="C236" s="310" t="s">
        <v>1258</v>
      </c>
      <c r="D236" s="311" t="s">
        <v>1637</v>
      </c>
      <c r="E236" s="312" t="s">
        <v>1287</v>
      </c>
      <c r="F236" s="313" t="s">
        <v>509</v>
      </c>
      <c r="G236" s="314">
        <v>25</v>
      </c>
      <c r="H236" s="315"/>
      <c r="I236" s="316">
        <v>0</v>
      </c>
      <c r="J236" s="316">
        <v>0</v>
      </c>
      <c r="K236" s="316">
        <v>0</v>
      </c>
      <c r="L236" s="316">
        <v>0</v>
      </c>
      <c r="M236" s="316">
        <f t="shared" si="100"/>
        <v>0</v>
      </c>
      <c r="N236" s="316">
        <f t="shared" si="101"/>
        <v>0</v>
      </c>
      <c r="O236" s="508">
        <f t="shared" si="102"/>
        <v>0</v>
      </c>
      <c r="P236" s="508">
        <f t="shared" si="103"/>
        <v>0</v>
      </c>
      <c r="Q236" s="509">
        <v>0</v>
      </c>
      <c r="R236" s="509">
        <v>0</v>
      </c>
      <c r="S236" s="318">
        <f t="shared" si="104"/>
        <v>0</v>
      </c>
      <c r="T236" s="317">
        <v>0</v>
      </c>
      <c r="U236" s="319">
        <f t="shared" si="105"/>
        <v>0</v>
      </c>
      <c r="V236" s="320">
        <f t="shared" si="106"/>
        <v>0</v>
      </c>
      <c r="W236" s="498">
        <v>0</v>
      </c>
      <c r="X236" s="499">
        <f t="shared" si="107"/>
        <v>0</v>
      </c>
      <c r="Y236" s="500">
        <f t="shared" si="108"/>
        <v>0</v>
      </c>
      <c r="Z236" s="501">
        <v>0</v>
      </c>
      <c r="AA236" s="502">
        <f t="shared" si="109"/>
        <v>0</v>
      </c>
      <c r="AB236" s="503">
        <f t="shared" si="110"/>
        <v>0</v>
      </c>
      <c r="AC236" s="510">
        <f t="shared" si="111"/>
        <v>0</v>
      </c>
      <c r="AD236" s="321">
        <f t="shared" si="112"/>
        <v>0</v>
      </c>
      <c r="AE236" s="278">
        <f t="shared" si="113"/>
        <v>0</v>
      </c>
      <c r="AF236" s="322">
        <v>0</v>
      </c>
      <c r="AG236" s="323">
        <v>0.51259999999999994</v>
      </c>
      <c r="AH236" s="6">
        <f t="shared" si="114"/>
        <v>0.59809999999999997</v>
      </c>
      <c r="AI236" s="6">
        <v>0</v>
      </c>
      <c r="AJ236" s="2">
        <v>0</v>
      </c>
      <c r="AK236" s="281">
        <f t="shared" si="115"/>
        <v>0.78210000000000002</v>
      </c>
      <c r="AL236" s="3">
        <f t="shared" si="116"/>
        <v>0</v>
      </c>
      <c r="AM236" s="307">
        <v>0</v>
      </c>
      <c r="AN236" s="283">
        <v>0</v>
      </c>
      <c r="AO236" s="283" t="s">
        <v>1316</v>
      </c>
      <c r="AP236" s="284">
        <v>0</v>
      </c>
      <c r="AQ236" s="28">
        <v>0</v>
      </c>
      <c r="AR236" s="267">
        <f t="shared" si="117"/>
        <v>0</v>
      </c>
      <c r="AS236" s="267">
        <f t="shared" si="118"/>
        <v>0</v>
      </c>
      <c r="AT236" s="4">
        <v>0</v>
      </c>
      <c r="AU236" s="4">
        <f t="shared" si="119"/>
        <v>0</v>
      </c>
      <c r="AV236" s="5">
        <v>0</v>
      </c>
      <c r="AW236" s="404">
        <f t="shared" si="120"/>
        <v>0</v>
      </c>
      <c r="AX236" s="405">
        <v>0</v>
      </c>
      <c r="AY236" s="6">
        <f t="shared" si="121"/>
        <v>0</v>
      </c>
      <c r="AZ236" s="28">
        <f t="shared" si="122"/>
        <v>0</v>
      </c>
      <c r="BA236" s="5">
        <f t="shared" si="122"/>
        <v>0</v>
      </c>
      <c r="BB236" s="321">
        <f t="shared" si="123"/>
        <v>0</v>
      </c>
      <c r="BC236" s="511">
        <f t="shared" si="124"/>
        <v>0</v>
      </c>
      <c r="BD236" s="511">
        <f t="shared" si="125"/>
        <v>1.0500000000000001E-2</v>
      </c>
      <c r="BE236" s="286">
        <f t="shared" si="126"/>
        <v>0</v>
      </c>
      <c r="BF236" s="286">
        <v>0</v>
      </c>
      <c r="BG236" s="308">
        <f t="shared" si="98"/>
        <v>0</v>
      </c>
      <c r="BH236" s="512">
        <f t="shared" si="127"/>
        <v>1</v>
      </c>
      <c r="BI236" s="512">
        <f t="shared" si="99"/>
        <v>0</v>
      </c>
      <c r="BJ236" s="453"/>
    </row>
    <row r="237" spans="1:62" x14ac:dyDescent="0.2">
      <c r="A237" s="32" t="s">
        <v>519</v>
      </c>
      <c r="B237" s="309" t="s">
        <v>520</v>
      </c>
      <c r="C237" s="310" t="s">
        <v>1258</v>
      </c>
      <c r="D237" s="311" t="s">
        <v>1637</v>
      </c>
      <c r="E237" s="312" t="s">
        <v>1288</v>
      </c>
      <c r="F237" s="313" t="s">
        <v>509</v>
      </c>
      <c r="G237" s="314">
        <v>25</v>
      </c>
      <c r="H237" s="315"/>
      <c r="I237" s="316">
        <v>0</v>
      </c>
      <c r="J237" s="316">
        <v>0</v>
      </c>
      <c r="K237" s="316">
        <v>0</v>
      </c>
      <c r="L237" s="316">
        <v>0</v>
      </c>
      <c r="M237" s="316">
        <f t="shared" si="100"/>
        <v>0</v>
      </c>
      <c r="N237" s="316">
        <f t="shared" si="101"/>
        <v>0</v>
      </c>
      <c r="O237" s="508">
        <f t="shared" si="102"/>
        <v>0</v>
      </c>
      <c r="P237" s="508">
        <f t="shared" si="103"/>
        <v>0</v>
      </c>
      <c r="Q237" s="509">
        <v>0</v>
      </c>
      <c r="R237" s="509">
        <v>0</v>
      </c>
      <c r="S237" s="318">
        <f t="shared" si="104"/>
        <v>0</v>
      </c>
      <c r="T237" s="317">
        <v>0</v>
      </c>
      <c r="U237" s="319">
        <f t="shared" si="105"/>
        <v>0</v>
      </c>
      <c r="V237" s="320">
        <f t="shared" si="106"/>
        <v>0</v>
      </c>
      <c r="W237" s="498">
        <v>0</v>
      </c>
      <c r="X237" s="499">
        <f t="shared" si="107"/>
        <v>0</v>
      </c>
      <c r="Y237" s="500">
        <f t="shared" si="108"/>
        <v>0</v>
      </c>
      <c r="Z237" s="501">
        <v>0</v>
      </c>
      <c r="AA237" s="502">
        <f t="shared" si="109"/>
        <v>0</v>
      </c>
      <c r="AB237" s="503">
        <f t="shared" si="110"/>
        <v>0</v>
      </c>
      <c r="AC237" s="510">
        <f t="shared" si="111"/>
        <v>0</v>
      </c>
      <c r="AD237" s="321">
        <f t="shared" si="112"/>
        <v>0</v>
      </c>
      <c r="AE237" s="278">
        <f t="shared" si="113"/>
        <v>0</v>
      </c>
      <c r="AF237" s="322">
        <v>0</v>
      </c>
      <c r="AG237" s="323">
        <v>0.51259999999999994</v>
      </c>
      <c r="AH237" s="6">
        <f t="shared" si="114"/>
        <v>0.59809999999999997</v>
      </c>
      <c r="AI237" s="6">
        <v>0</v>
      </c>
      <c r="AJ237" s="2">
        <v>0</v>
      </c>
      <c r="AK237" s="281">
        <f t="shared" si="115"/>
        <v>0.66700000000000004</v>
      </c>
      <c r="AL237" s="3">
        <f t="shared" si="116"/>
        <v>0</v>
      </c>
      <c r="AM237" s="307">
        <v>0</v>
      </c>
      <c r="AN237" s="283">
        <v>0</v>
      </c>
      <c r="AO237" s="283" t="s">
        <v>1316</v>
      </c>
      <c r="AP237" s="284">
        <v>0</v>
      </c>
      <c r="AQ237" s="28">
        <v>0</v>
      </c>
      <c r="AR237" s="267">
        <f t="shared" si="117"/>
        <v>0</v>
      </c>
      <c r="AS237" s="267">
        <f t="shared" si="118"/>
        <v>0</v>
      </c>
      <c r="AT237" s="4">
        <v>0</v>
      </c>
      <c r="AU237" s="4">
        <f t="shared" si="119"/>
        <v>0</v>
      </c>
      <c r="AV237" s="5">
        <v>0</v>
      </c>
      <c r="AW237" s="404">
        <f t="shared" si="120"/>
        <v>0</v>
      </c>
      <c r="AX237" s="405">
        <v>0</v>
      </c>
      <c r="AY237" s="6">
        <f t="shared" si="121"/>
        <v>0</v>
      </c>
      <c r="AZ237" s="28">
        <f t="shared" si="122"/>
        <v>0</v>
      </c>
      <c r="BA237" s="5">
        <f t="shared" si="122"/>
        <v>0</v>
      </c>
      <c r="BB237" s="321">
        <f t="shared" si="123"/>
        <v>0</v>
      </c>
      <c r="BC237" s="511">
        <f t="shared" si="124"/>
        <v>0</v>
      </c>
      <c r="BD237" s="511">
        <f t="shared" si="125"/>
        <v>1.0500000000000001E-2</v>
      </c>
      <c r="BE237" s="286">
        <f t="shared" si="126"/>
        <v>0</v>
      </c>
      <c r="BF237" s="286">
        <v>0</v>
      </c>
      <c r="BG237" s="308">
        <f t="shared" si="98"/>
        <v>0</v>
      </c>
      <c r="BH237" s="512">
        <f t="shared" si="127"/>
        <v>1</v>
      </c>
      <c r="BI237" s="512">
        <f t="shared" si="99"/>
        <v>0</v>
      </c>
      <c r="BJ237" s="453"/>
    </row>
    <row r="238" spans="1:62" x14ac:dyDescent="0.2">
      <c r="A238" s="32" t="s">
        <v>522</v>
      </c>
      <c r="B238" s="309" t="s">
        <v>523</v>
      </c>
      <c r="C238" s="310" t="s">
        <v>1258</v>
      </c>
      <c r="D238" s="311" t="s">
        <v>1637</v>
      </c>
      <c r="E238" s="312" t="s">
        <v>1289</v>
      </c>
      <c r="F238" s="313" t="s">
        <v>509</v>
      </c>
      <c r="G238" s="314">
        <v>25</v>
      </c>
      <c r="H238" s="315"/>
      <c r="I238" s="316">
        <v>0</v>
      </c>
      <c r="J238" s="316">
        <v>0</v>
      </c>
      <c r="K238" s="316">
        <v>0</v>
      </c>
      <c r="L238" s="316">
        <v>0</v>
      </c>
      <c r="M238" s="316">
        <f t="shared" si="100"/>
        <v>0</v>
      </c>
      <c r="N238" s="316">
        <f t="shared" si="101"/>
        <v>0</v>
      </c>
      <c r="O238" s="508">
        <f t="shared" si="102"/>
        <v>0</v>
      </c>
      <c r="P238" s="508">
        <f t="shared" si="103"/>
        <v>0</v>
      </c>
      <c r="Q238" s="509">
        <v>0</v>
      </c>
      <c r="R238" s="509">
        <v>0</v>
      </c>
      <c r="S238" s="318">
        <f t="shared" si="104"/>
        <v>0</v>
      </c>
      <c r="T238" s="317">
        <v>0</v>
      </c>
      <c r="U238" s="319">
        <f t="shared" si="105"/>
        <v>0</v>
      </c>
      <c r="V238" s="320">
        <f t="shared" si="106"/>
        <v>0</v>
      </c>
      <c r="W238" s="498">
        <v>0</v>
      </c>
      <c r="X238" s="499">
        <f t="shared" si="107"/>
        <v>0</v>
      </c>
      <c r="Y238" s="500">
        <f t="shared" si="108"/>
        <v>0</v>
      </c>
      <c r="Z238" s="501">
        <v>0</v>
      </c>
      <c r="AA238" s="502">
        <f t="shared" si="109"/>
        <v>0</v>
      </c>
      <c r="AB238" s="503">
        <f t="shared" si="110"/>
        <v>0</v>
      </c>
      <c r="AC238" s="510">
        <f t="shared" si="111"/>
        <v>0</v>
      </c>
      <c r="AD238" s="321">
        <f t="shared" si="112"/>
        <v>0</v>
      </c>
      <c r="AE238" s="278">
        <f t="shared" si="113"/>
        <v>0</v>
      </c>
      <c r="AF238" s="322">
        <v>0</v>
      </c>
      <c r="AG238" s="323">
        <v>0.51259999999999994</v>
      </c>
      <c r="AH238" s="6">
        <f t="shared" si="114"/>
        <v>0.59809999999999997</v>
      </c>
      <c r="AI238" s="6">
        <v>0</v>
      </c>
      <c r="AJ238" s="2">
        <v>0</v>
      </c>
      <c r="AK238" s="281">
        <f t="shared" si="115"/>
        <v>0.55089999999999995</v>
      </c>
      <c r="AL238" s="3">
        <f t="shared" si="116"/>
        <v>0</v>
      </c>
      <c r="AM238" s="307">
        <v>0</v>
      </c>
      <c r="AN238" s="283">
        <v>0</v>
      </c>
      <c r="AO238" s="283" t="s">
        <v>1316</v>
      </c>
      <c r="AP238" s="284">
        <v>0</v>
      </c>
      <c r="AQ238" s="28">
        <v>0</v>
      </c>
      <c r="AR238" s="267">
        <f t="shared" si="117"/>
        <v>0</v>
      </c>
      <c r="AS238" s="267">
        <f t="shared" si="118"/>
        <v>0</v>
      </c>
      <c r="AT238" s="4">
        <v>0</v>
      </c>
      <c r="AU238" s="4">
        <f t="shared" si="119"/>
        <v>0</v>
      </c>
      <c r="AV238" s="5">
        <v>0</v>
      </c>
      <c r="AW238" s="404">
        <f t="shared" si="120"/>
        <v>0</v>
      </c>
      <c r="AX238" s="405">
        <v>0</v>
      </c>
      <c r="AY238" s="6">
        <f t="shared" si="121"/>
        <v>0</v>
      </c>
      <c r="AZ238" s="28">
        <f t="shared" si="122"/>
        <v>0</v>
      </c>
      <c r="BA238" s="5">
        <f t="shared" si="122"/>
        <v>0</v>
      </c>
      <c r="BB238" s="321">
        <f t="shared" si="123"/>
        <v>0</v>
      </c>
      <c r="BC238" s="511">
        <f t="shared" si="124"/>
        <v>0</v>
      </c>
      <c r="BD238" s="511">
        <f t="shared" si="125"/>
        <v>1.0500000000000001E-2</v>
      </c>
      <c r="BE238" s="286">
        <f t="shared" si="126"/>
        <v>0</v>
      </c>
      <c r="BF238" s="286">
        <v>0</v>
      </c>
      <c r="BG238" s="308">
        <f t="shared" si="98"/>
        <v>0</v>
      </c>
      <c r="BH238" s="512">
        <f t="shared" si="127"/>
        <v>1</v>
      </c>
      <c r="BI238" s="512">
        <f t="shared" si="99"/>
        <v>0</v>
      </c>
      <c r="BJ238" s="453"/>
    </row>
    <row r="239" spans="1:62" x14ac:dyDescent="0.2">
      <c r="A239" s="466" t="s">
        <v>1258</v>
      </c>
      <c r="B239" s="435" t="s">
        <v>1262</v>
      </c>
      <c r="C239" s="454" t="s">
        <v>1258</v>
      </c>
      <c r="D239" s="455" t="s">
        <v>1637</v>
      </c>
      <c r="E239" s="456" t="s">
        <v>1290</v>
      </c>
      <c r="F239" s="457" t="s">
        <v>509</v>
      </c>
      <c r="G239" s="546">
        <v>25</v>
      </c>
      <c r="H239" s="233"/>
      <c r="I239" s="440">
        <v>20368235</v>
      </c>
      <c r="J239" s="440">
        <v>4925786</v>
      </c>
      <c r="K239" s="440">
        <v>0</v>
      </c>
      <c r="L239" s="440">
        <v>0</v>
      </c>
      <c r="M239" s="440">
        <f t="shared" si="100"/>
        <v>0</v>
      </c>
      <c r="N239" s="440">
        <f t="shared" si="101"/>
        <v>20368235</v>
      </c>
      <c r="O239" s="547">
        <f t="shared" si="102"/>
        <v>4925786</v>
      </c>
      <c r="P239" s="547">
        <f t="shared" si="103"/>
        <v>15442449</v>
      </c>
      <c r="Q239" s="548">
        <v>857.09000000000015</v>
      </c>
      <c r="R239" s="548">
        <v>66.760000000000005</v>
      </c>
      <c r="S239" s="458">
        <f t="shared" si="104"/>
        <v>726082</v>
      </c>
      <c r="T239" s="436">
        <v>0</v>
      </c>
      <c r="U239" s="459">
        <f t="shared" si="105"/>
        <v>15442449</v>
      </c>
      <c r="V239" s="460">
        <f t="shared" si="106"/>
        <v>18017.3</v>
      </c>
      <c r="W239" s="549">
        <v>616882</v>
      </c>
      <c r="X239" s="550">
        <f t="shared" si="107"/>
        <v>719.74</v>
      </c>
      <c r="Y239" s="551">
        <f t="shared" si="108"/>
        <v>17297.559999999998</v>
      </c>
      <c r="Z239" s="550">
        <v>0</v>
      </c>
      <c r="AA239" s="552">
        <f t="shared" si="109"/>
        <v>0</v>
      </c>
      <c r="AB239" s="553">
        <f t="shared" si="110"/>
        <v>15442449</v>
      </c>
      <c r="AC239" s="554">
        <f t="shared" si="111"/>
        <v>18017.3</v>
      </c>
      <c r="AD239" s="461">
        <f t="shared" si="112"/>
        <v>1.1667000000000001</v>
      </c>
      <c r="AE239" s="462">
        <f t="shared" si="113"/>
        <v>1.1667000000000001</v>
      </c>
      <c r="AF239" s="463">
        <v>1.1667000000000001</v>
      </c>
      <c r="AG239" s="464">
        <v>0</v>
      </c>
      <c r="AH239" s="465">
        <f t="shared" si="114"/>
        <v>0</v>
      </c>
      <c r="AI239" s="465">
        <v>0</v>
      </c>
      <c r="AJ239" s="2">
        <v>0</v>
      </c>
      <c r="AK239" s="281">
        <f t="shared" si="115"/>
        <v>0</v>
      </c>
      <c r="AL239" s="3">
        <f t="shared" si="116"/>
        <v>0</v>
      </c>
      <c r="AM239" s="307">
        <v>0</v>
      </c>
      <c r="AN239" s="283">
        <v>0</v>
      </c>
      <c r="AO239" s="283" t="s">
        <v>1316</v>
      </c>
      <c r="AP239" s="284">
        <v>0</v>
      </c>
      <c r="AQ239" s="28">
        <v>0</v>
      </c>
      <c r="AR239" s="267">
        <f t="shared" si="117"/>
        <v>0</v>
      </c>
      <c r="AS239" s="267">
        <f t="shared" si="118"/>
        <v>0</v>
      </c>
      <c r="AT239" s="4">
        <v>0</v>
      </c>
      <c r="AU239" s="4">
        <f t="shared" si="119"/>
        <v>0</v>
      </c>
      <c r="AV239" s="5">
        <v>0</v>
      </c>
      <c r="AW239" s="404">
        <f t="shared" si="120"/>
        <v>0</v>
      </c>
      <c r="AX239" s="405">
        <v>0</v>
      </c>
      <c r="AY239" s="340">
        <f t="shared" si="121"/>
        <v>0</v>
      </c>
      <c r="AZ239" s="28">
        <f t="shared" si="122"/>
        <v>0</v>
      </c>
      <c r="BA239" s="5">
        <f t="shared" si="122"/>
        <v>0</v>
      </c>
      <c r="BB239" s="461">
        <f t="shared" si="123"/>
        <v>1.02739</v>
      </c>
      <c r="BC239" s="555">
        <f t="shared" si="124"/>
        <v>2.0500000000000001E-2</v>
      </c>
      <c r="BD239" s="555">
        <f t="shared" si="125"/>
        <v>0</v>
      </c>
      <c r="BE239" s="286">
        <f t="shared" si="126"/>
        <v>0</v>
      </c>
      <c r="BF239" s="286">
        <v>0</v>
      </c>
      <c r="BG239" s="308">
        <f t="shared" si="98"/>
        <v>0</v>
      </c>
      <c r="BH239" s="556">
        <f t="shared" si="127"/>
        <v>0</v>
      </c>
      <c r="BI239" s="556">
        <f t="shared" si="99"/>
        <v>0</v>
      </c>
      <c r="BJ239" s="453"/>
    </row>
    <row r="240" spans="1:62" x14ac:dyDescent="0.2">
      <c r="A240" s="297" t="s">
        <v>525</v>
      </c>
      <c r="B240" s="298" t="s">
        <v>526</v>
      </c>
      <c r="C240" s="299" t="s">
        <v>525</v>
      </c>
      <c r="D240" s="300" t="s">
        <v>526</v>
      </c>
      <c r="E240" s="301" t="s">
        <v>527</v>
      </c>
      <c r="F240" s="302" t="s">
        <v>509</v>
      </c>
      <c r="G240" s="519">
        <v>26</v>
      </c>
      <c r="H240" s="233"/>
      <c r="I240" s="304">
        <v>0</v>
      </c>
      <c r="J240" s="304">
        <v>0</v>
      </c>
      <c r="K240" s="304">
        <v>0</v>
      </c>
      <c r="L240" s="304">
        <v>0</v>
      </c>
      <c r="M240" s="304">
        <f t="shared" si="100"/>
        <v>0</v>
      </c>
      <c r="N240" s="304">
        <f t="shared" si="101"/>
        <v>0</v>
      </c>
      <c r="O240" s="496">
        <f t="shared" si="102"/>
        <v>0</v>
      </c>
      <c r="P240" s="496">
        <f t="shared" si="103"/>
        <v>0</v>
      </c>
      <c r="Q240" s="497">
        <v>0</v>
      </c>
      <c r="R240" s="497">
        <v>0</v>
      </c>
      <c r="S240" s="266">
        <f t="shared" si="104"/>
        <v>0</v>
      </c>
      <c r="T240" s="265">
        <v>0</v>
      </c>
      <c r="U240" s="305">
        <f t="shared" si="105"/>
        <v>0</v>
      </c>
      <c r="V240" s="306">
        <f t="shared" si="106"/>
        <v>0</v>
      </c>
      <c r="W240" s="498">
        <v>0</v>
      </c>
      <c r="X240" s="499">
        <f t="shared" si="107"/>
        <v>0</v>
      </c>
      <c r="Y240" s="500">
        <f t="shared" si="108"/>
        <v>0</v>
      </c>
      <c r="Z240" s="501">
        <v>0</v>
      </c>
      <c r="AA240" s="502">
        <f t="shared" si="109"/>
        <v>0</v>
      </c>
      <c r="AB240" s="503">
        <f t="shared" si="110"/>
        <v>0</v>
      </c>
      <c r="AC240" s="504">
        <f t="shared" si="111"/>
        <v>0</v>
      </c>
      <c r="AD240" s="277">
        <f t="shared" si="112"/>
        <v>0</v>
      </c>
      <c r="AE240" s="505">
        <f t="shared" si="113"/>
        <v>0</v>
      </c>
      <c r="AF240" s="279">
        <v>0</v>
      </c>
      <c r="AG240" s="280">
        <v>0</v>
      </c>
      <c r="AH240" s="1">
        <f t="shared" si="114"/>
        <v>0</v>
      </c>
      <c r="AI240" s="1">
        <v>1.2204999999999999</v>
      </c>
      <c r="AJ240" s="2">
        <v>0.78870000000000007</v>
      </c>
      <c r="AK240" s="281">
        <f t="shared" si="115"/>
        <v>0</v>
      </c>
      <c r="AL240" s="3">
        <f t="shared" si="116"/>
        <v>1.5475000000000001</v>
      </c>
      <c r="AM240" s="307">
        <v>1.7637</v>
      </c>
      <c r="AN240" s="283">
        <v>0.78869999999999996</v>
      </c>
      <c r="AO240" s="283" t="s">
        <v>1652</v>
      </c>
      <c r="AP240" s="284">
        <v>1.5475000000000001</v>
      </c>
      <c r="AQ240" s="28">
        <v>1.7637</v>
      </c>
      <c r="AR240" s="267">
        <f t="shared" si="117"/>
        <v>0</v>
      </c>
      <c r="AS240" s="267">
        <f t="shared" si="118"/>
        <v>0</v>
      </c>
      <c r="AT240" s="4">
        <v>0.78870000000000007</v>
      </c>
      <c r="AU240" s="4">
        <f t="shared" si="119"/>
        <v>0</v>
      </c>
      <c r="AV240" s="5">
        <v>1.5475000000000001</v>
      </c>
      <c r="AW240" s="404">
        <f t="shared" si="120"/>
        <v>0</v>
      </c>
      <c r="AX240" s="405">
        <v>1</v>
      </c>
      <c r="AY240" s="1">
        <f t="shared" si="121"/>
        <v>1.2204999999999999</v>
      </c>
      <c r="AZ240" s="28">
        <f t="shared" si="122"/>
        <v>1.5475000000000001</v>
      </c>
      <c r="BA240" s="5">
        <f t="shared" si="122"/>
        <v>1.7637</v>
      </c>
      <c r="BB240" s="277">
        <f t="shared" si="123"/>
        <v>0</v>
      </c>
      <c r="BC240" s="492">
        <f t="shared" si="124"/>
        <v>0</v>
      </c>
      <c r="BD240" s="492">
        <f t="shared" si="125"/>
        <v>0</v>
      </c>
      <c r="BE240" s="286">
        <f t="shared" si="126"/>
        <v>2.1499999999999998E-2</v>
      </c>
      <c r="BF240" s="286">
        <v>2.1499999999999998E-2</v>
      </c>
      <c r="BG240" s="308">
        <f t="shared" si="98"/>
        <v>0</v>
      </c>
      <c r="BH240" s="287">
        <f t="shared" si="127"/>
        <v>0</v>
      </c>
      <c r="BI240" s="287">
        <f t="shared" si="99"/>
        <v>1</v>
      </c>
      <c r="BJ240" s="453"/>
    </row>
    <row r="241" spans="1:62" x14ac:dyDescent="0.2">
      <c r="A241" s="297" t="s">
        <v>528</v>
      </c>
      <c r="B241" s="298" t="s">
        <v>529</v>
      </c>
      <c r="C241" s="299" t="s">
        <v>528</v>
      </c>
      <c r="D241" s="300" t="s">
        <v>529</v>
      </c>
      <c r="E241" s="301" t="s">
        <v>530</v>
      </c>
      <c r="F241" s="302" t="s">
        <v>509</v>
      </c>
      <c r="G241" s="519">
        <v>26</v>
      </c>
      <c r="H241" s="233"/>
      <c r="I241" s="304">
        <v>0</v>
      </c>
      <c r="J241" s="304">
        <v>0</v>
      </c>
      <c r="K241" s="304">
        <v>0</v>
      </c>
      <c r="L241" s="304">
        <v>0</v>
      </c>
      <c r="M241" s="304">
        <f t="shared" si="100"/>
        <v>0</v>
      </c>
      <c r="N241" s="304">
        <f t="shared" si="101"/>
        <v>0</v>
      </c>
      <c r="O241" s="496">
        <f t="shared" si="102"/>
        <v>0</v>
      </c>
      <c r="P241" s="496">
        <f t="shared" si="103"/>
        <v>0</v>
      </c>
      <c r="Q241" s="497">
        <v>0</v>
      </c>
      <c r="R241" s="497">
        <v>0</v>
      </c>
      <c r="S241" s="266">
        <f t="shared" si="104"/>
        <v>0</v>
      </c>
      <c r="T241" s="265">
        <v>0</v>
      </c>
      <c r="U241" s="305">
        <f t="shared" si="105"/>
        <v>0</v>
      </c>
      <c r="V241" s="306">
        <f t="shared" si="106"/>
        <v>0</v>
      </c>
      <c r="W241" s="498">
        <v>0</v>
      </c>
      <c r="X241" s="499">
        <f t="shared" si="107"/>
        <v>0</v>
      </c>
      <c r="Y241" s="500">
        <f t="shared" si="108"/>
        <v>0</v>
      </c>
      <c r="Z241" s="501">
        <v>0</v>
      </c>
      <c r="AA241" s="502">
        <f t="shared" si="109"/>
        <v>0</v>
      </c>
      <c r="AB241" s="503">
        <f t="shared" si="110"/>
        <v>0</v>
      </c>
      <c r="AC241" s="504">
        <f t="shared" si="111"/>
        <v>0</v>
      </c>
      <c r="AD241" s="277">
        <f t="shared" si="112"/>
        <v>0</v>
      </c>
      <c r="AE241" s="505">
        <f t="shared" si="113"/>
        <v>0</v>
      </c>
      <c r="AF241" s="279">
        <v>0</v>
      </c>
      <c r="AG241" s="280">
        <v>0</v>
      </c>
      <c r="AH241" s="1">
        <f t="shared" si="114"/>
        <v>0</v>
      </c>
      <c r="AI241" s="1">
        <v>1.2204999999999999</v>
      </c>
      <c r="AJ241" s="2">
        <v>1.1784999999999999</v>
      </c>
      <c r="AK241" s="281">
        <f t="shared" si="115"/>
        <v>0</v>
      </c>
      <c r="AL241" s="3">
        <f t="shared" si="116"/>
        <v>1.0356000000000001</v>
      </c>
      <c r="AM241" s="307">
        <v>1.1802999999999999</v>
      </c>
      <c r="AN241" s="283">
        <v>1.1785000000000001</v>
      </c>
      <c r="AO241" s="283" t="s">
        <v>1653</v>
      </c>
      <c r="AP241" s="284">
        <v>1.0356000000000001</v>
      </c>
      <c r="AQ241" s="28">
        <v>1.1802999999999999</v>
      </c>
      <c r="AR241" s="267">
        <f t="shared" si="117"/>
        <v>0</v>
      </c>
      <c r="AS241" s="267">
        <f t="shared" si="118"/>
        <v>0</v>
      </c>
      <c r="AT241" s="4">
        <v>1.1784999999999999</v>
      </c>
      <c r="AU241" s="4">
        <f t="shared" si="119"/>
        <v>0</v>
      </c>
      <c r="AV241" s="5">
        <v>1.0356000000000001</v>
      </c>
      <c r="AW241" s="404">
        <f t="shared" si="120"/>
        <v>0</v>
      </c>
      <c r="AX241" s="405">
        <v>1</v>
      </c>
      <c r="AY241" s="1">
        <f t="shared" si="121"/>
        <v>1.2204999999999999</v>
      </c>
      <c r="AZ241" s="28">
        <f t="shared" si="122"/>
        <v>1.0356000000000001</v>
      </c>
      <c r="BA241" s="5">
        <f t="shared" si="122"/>
        <v>1.1802999999999999</v>
      </c>
      <c r="BB241" s="277">
        <f t="shared" si="123"/>
        <v>0</v>
      </c>
      <c r="BC241" s="492">
        <f t="shared" si="124"/>
        <v>0</v>
      </c>
      <c r="BD241" s="492">
        <f t="shared" si="125"/>
        <v>0</v>
      </c>
      <c r="BE241" s="286">
        <f t="shared" si="126"/>
        <v>2.1499999999999998E-2</v>
      </c>
      <c r="BF241" s="286">
        <v>2.1499999999999998E-2</v>
      </c>
      <c r="BG241" s="308">
        <f t="shared" si="98"/>
        <v>0</v>
      </c>
      <c r="BH241" s="287">
        <f t="shared" si="127"/>
        <v>0</v>
      </c>
      <c r="BI241" s="287">
        <f t="shared" si="99"/>
        <v>1</v>
      </c>
      <c r="BJ241" s="453"/>
    </row>
    <row r="242" spans="1:62" x14ac:dyDescent="0.2">
      <c r="A242" s="297" t="s">
        <v>531</v>
      </c>
      <c r="B242" s="298" t="s">
        <v>532</v>
      </c>
      <c r="C242" s="299" t="s">
        <v>531</v>
      </c>
      <c r="D242" s="300" t="s">
        <v>532</v>
      </c>
      <c r="E242" s="301" t="s">
        <v>533</v>
      </c>
      <c r="F242" s="302" t="s">
        <v>509</v>
      </c>
      <c r="G242" s="519">
        <v>26</v>
      </c>
      <c r="H242" s="233"/>
      <c r="I242" s="304">
        <v>15669500</v>
      </c>
      <c r="J242" s="304">
        <v>630000</v>
      </c>
      <c r="K242" s="304">
        <v>0</v>
      </c>
      <c r="L242" s="304">
        <v>0</v>
      </c>
      <c r="M242" s="304">
        <f t="shared" si="100"/>
        <v>0</v>
      </c>
      <c r="N242" s="304">
        <f t="shared" si="101"/>
        <v>15669500</v>
      </c>
      <c r="O242" s="496">
        <f t="shared" si="102"/>
        <v>630000</v>
      </c>
      <c r="P242" s="496">
        <f t="shared" si="103"/>
        <v>15039500</v>
      </c>
      <c r="Q242" s="497">
        <v>745</v>
      </c>
      <c r="R242" s="497">
        <v>3.33</v>
      </c>
      <c r="S242" s="266">
        <f t="shared" si="104"/>
        <v>36217</v>
      </c>
      <c r="T242" s="265">
        <v>0</v>
      </c>
      <c r="U242" s="305">
        <f t="shared" si="105"/>
        <v>15039500</v>
      </c>
      <c r="V242" s="306">
        <f t="shared" si="106"/>
        <v>20187.25</v>
      </c>
      <c r="W242" s="498">
        <v>228750</v>
      </c>
      <c r="X242" s="499">
        <f t="shared" si="107"/>
        <v>307.05</v>
      </c>
      <c r="Y242" s="500">
        <f t="shared" si="108"/>
        <v>19880.2</v>
      </c>
      <c r="Z242" s="501">
        <v>0</v>
      </c>
      <c r="AA242" s="502">
        <f t="shared" si="109"/>
        <v>0</v>
      </c>
      <c r="AB242" s="503">
        <f t="shared" si="110"/>
        <v>15039500</v>
      </c>
      <c r="AC242" s="504">
        <f t="shared" si="111"/>
        <v>20187.25</v>
      </c>
      <c r="AD242" s="277">
        <f t="shared" si="112"/>
        <v>1.30721</v>
      </c>
      <c r="AE242" s="505">
        <f t="shared" si="113"/>
        <v>1.3071999999999999</v>
      </c>
      <c r="AF242" s="279">
        <v>1.3071999999999999</v>
      </c>
      <c r="AG242" s="280">
        <v>1</v>
      </c>
      <c r="AH242" s="1">
        <f t="shared" si="114"/>
        <v>1.3071999999999999</v>
      </c>
      <c r="AI242" s="1">
        <v>1.3071999999999999</v>
      </c>
      <c r="AJ242" s="2">
        <v>0.66590000000000005</v>
      </c>
      <c r="AK242" s="281">
        <f t="shared" si="115"/>
        <v>1.9631000000000001</v>
      </c>
      <c r="AL242" s="3">
        <f t="shared" si="116"/>
        <v>1.9631000000000001</v>
      </c>
      <c r="AM242" s="307">
        <v>2.0889000000000002</v>
      </c>
      <c r="AN242" s="283">
        <v>0.66590000000000005</v>
      </c>
      <c r="AO242" s="283" t="s">
        <v>1652</v>
      </c>
      <c r="AP242" s="284">
        <v>1.9631000000000001</v>
      </c>
      <c r="AQ242" s="28">
        <v>2.0889000000000002</v>
      </c>
      <c r="AR242" s="267">
        <f t="shared" si="117"/>
        <v>0</v>
      </c>
      <c r="AS242" s="267">
        <f t="shared" si="118"/>
        <v>0</v>
      </c>
      <c r="AT242" s="4">
        <v>0.66590000000000005</v>
      </c>
      <c r="AU242" s="4">
        <f t="shared" si="119"/>
        <v>0</v>
      </c>
      <c r="AV242" s="5">
        <v>1.9631000000000001</v>
      </c>
      <c r="AW242" s="404">
        <f t="shared" si="120"/>
        <v>0</v>
      </c>
      <c r="AX242" s="405">
        <v>1</v>
      </c>
      <c r="AY242" s="1">
        <f t="shared" si="121"/>
        <v>1.3071999999999999</v>
      </c>
      <c r="AZ242" s="28">
        <f t="shared" si="122"/>
        <v>1.9631000000000001</v>
      </c>
      <c r="BA242" s="5">
        <f t="shared" si="122"/>
        <v>2.0889000000000002</v>
      </c>
      <c r="BB242" s="277">
        <f t="shared" si="123"/>
        <v>1.1511199999999999</v>
      </c>
      <c r="BC242" s="492">
        <f t="shared" si="124"/>
        <v>2.3E-2</v>
      </c>
      <c r="BD242" s="492">
        <f t="shared" si="125"/>
        <v>2.3E-2</v>
      </c>
      <c r="BE242" s="286">
        <f t="shared" si="126"/>
        <v>2.3E-2</v>
      </c>
      <c r="BF242" s="286">
        <v>2.3E-2</v>
      </c>
      <c r="BG242" s="308">
        <f t="shared" si="98"/>
        <v>1</v>
      </c>
      <c r="BH242" s="287">
        <f t="shared" si="127"/>
        <v>0</v>
      </c>
      <c r="BI242" s="287">
        <f t="shared" si="99"/>
        <v>1</v>
      </c>
      <c r="BJ242" s="453"/>
    </row>
    <row r="243" spans="1:62" x14ac:dyDescent="0.2">
      <c r="A243" s="397" t="s">
        <v>525</v>
      </c>
      <c r="B243" s="398" t="s">
        <v>526</v>
      </c>
      <c r="C243" s="521" t="s">
        <v>1425</v>
      </c>
      <c r="D243" s="523" t="s">
        <v>1638</v>
      </c>
      <c r="E243" s="522" t="s">
        <v>1426</v>
      </c>
      <c r="F243" s="313" t="s">
        <v>509</v>
      </c>
      <c r="G243" s="520">
        <v>26</v>
      </c>
      <c r="H243" s="315"/>
      <c r="I243" s="316">
        <v>0</v>
      </c>
      <c r="J243" s="316">
        <v>0</v>
      </c>
      <c r="K243" s="316">
        <v>0</v>
      </c>
      <c r="L243" s="316">
        <v>0</v>
      </c>
      <c r="M243" s="316">
        <f t="shared" si="100"/>
        <v>0</v>
      </c>
      <c r="N243" s="316">
        <f t="shared" si="101"/>
        <v>0</v>
      </c>
      <c r="O243" s="508">
        <f t="shared" si="102"/>
        <v>0</v>
      </c>
      <c r="P243" s="508">
        <f t="shared" si="103"/>
        <v>0</v>
      </c>
      <c r="Q243" s="509">
        <v>0</v>
      </c>
      <c r="R243" s="509">
        <v>0</v>
      </c>
      <c r="S243" s="318">
        <f t="shared" si="104"/>
        <v>0</v>
      </c>
      <c r="T243" s="317">
        <v>0</v>
      </c>
      <c r="U243" s="319">
        <f t="shared" si="105"/>
        <v>0</v>
      </c>
      <c r="V243" s="320">
        <f t="shared" si="106"/>
        <v>0</v>
      </c>
      <c r="W243" s="498">
        <v>0</v>
      </c>
      <c r="X243" s="499">
        <f t="shared" si="107"/>
        <v>0</v>
      </c>
      <c r="Y243" s="500">
        <f t="shared" si="108"/>
        <v>0</v>
      </c>
      <c r="Z243" s="501">
        <v>0</v>
      </c>
      <c r="AA243" s="502">
        <f t="shared" si="109"/>
        <v>0</v>
      </c>
      <c r="AB243" s="503">
        <f t="shared" si="110"/>
        <v>0</v>
      </c>
      <c r="AC243" s="510">
        <f t="shared" si="111"/>
        <v>0</v>
      </c>
      <c r="AD243" s="321">
        <f t="shared" si="112"/>
        <v>0</v>
      </c>
      <c r="AE243" s="278">
        <f t="shared" si="113"/>
        <v>0</v>
      </c>
      <c r="AF243" s="322">
        <v>0</v>
      </c>
      <c r="AG243" s="323">
        <v>1</v>
      </c>
      <c r="AH243" s="6">
        <f t="shared" si="114"/>
        <v>1.2204999999999999</v>
      </c>
      <c r="AI243" s="6">
        <v>0</v>
      </c>
      <c r="AJ243" s="2">
        <v>0</v>
      </c>
      <c r="AK243" s="281">
        <f t="shared" si="115"/>
        <v>1.5475000000000001</v>
      </c>
      <c r="AL243" s="3">
        <f t="shared" si="116"/>
        <v>0</v>
      </c>
      <c r="AM243" s="307">
        <v>0</v>
      </c>
      <c r="AN243" s="283">
        <v>0</v>
      </c>
      <c r="AO243" s="283" t="s">
        <v>1316</v>
      </c>
      <c r="AP243" s="284">
        <v>0</v>
      </c>
      <c r="AQ243" s="28">
        <v>0</v>
      </c>
      <c r="AR243" s="267">
        <f t="shared" si="117"/>
        <v>0</v>
      </c>
      <c r="AS243" s="267">
        <f t="shared" si="118"/>
        <v>0</v>
      </c>
      <c r="AT243" s="4">
        <v>0</v>
      </c>
      <c r="AU243" s="4">
        <f t="shared" si="119"/>
        <v>0</v>
      </c>
      <c r="AV243" s="5">
        <v>0</v>
      </c>
      <c r="AW243" s="404">
        <f t="shared" si="120"/>
        <v>0</v>
      </c>
      <c r="AX243" s="405">
        <v>0</v>
      </c>
      <c r="AY243" s="6">
        <f t="shared" si="121"/>
        <v>0</v>
      </c>
      <c r="AZ243" s="28">
        <f t="shared" si="122"/>
        <v>0</v>
      </c>
      <c r="BA243" s="5">
        <f t="shared" si="122"/>
        <v>0</v>
      </c>
      <c r="BB243" s="321">
        <f t="shared" si="123"/>
        <v>0</v>
      </c>
      <c r="BC243" s="511">
        <f t="shared" si="124"/>
        <v>0</v>
      </c>
      <c r="BD243" s="511">
        <f t="shared" si="125"/>
        <v>2.1499999999999998E-2</v>
      </c>
      <c r="BE243" s="286">
        <f t="shared" si="126"/>
        <v>0</v>
      </c>
      <c r="BF243" s="286">
        <v>0</v>
      </c>
      <c r="BG243" s="308">
        <f t="shared" si="98"/>
        <v>0</v>
      </c>
      <c r="BH243" s="512">
        <f t="shared" si="127"/>
        <v>1</v>
      </c>
      <c r="BI243" s="512">
        <f t="shared" si="99"/>
        <v>0</v>
      </c>
      <c r="BJ243" s="453"/>
    </row>
    <row r="244" spans="1:62" x14ac:dyDescent="0.2">
      <c r="A244" s="397" t="s">
        <v>528</v>
      </c>
      <c r="B244" s="398" t="s">
        <v>529</v>
      </c>
      <c r="C244" s="521" t="s">
        <v>1425</v>
      </c>
      <c r="D244" s="523" t="s">
        <v>1638</v>
      </c>
      <c r="E244" s="522" t="s">
        <v>1427</v>
      </c>
      <c r="F244" s="313" t="s">
        <v>509</v>
      </c>
      <c r="G244" s="520">
        <v>26</v>
      </c>
      <c r="H244" s="315"/>
      <c r="I244" s="316">
        <v>0</v>
      </c>
      <c r="J244" s="316">
        <v>0</v>
      </c>
      <c r="K244" s="316">
        <v>0</v>
      </c>
      <c r="L244" s="316">
        <v>0</v>
      </c>
      <c r="M244" s="316">
        <f t="shared" si="100"/>
        <v>0</v>
      </c>
      <c r="N244" s="316">
        <f t="shared" si="101"/>
        <v>0</v>
      </c>
      <c r="O244" s="508">
        <f t="shared" si="102"/>
        <v>0</v>
      </c>
      <c r="P244" s="508">
        <f t="shared" si="103"/>
        <v>0</v>
      </c>
      <c r="Q244" s="509">
        <v>0</v>
      </c>
      <c r="R244" s="509">
        <v>0</v>
      </c>
      <c r="S244" s="318">
        <f t="shared" si="104"/>
        <v>0</v>
      </c>
      <c r="T244" s="317">
        <v>0</v>
      </c>
      <c r="U244" s="319">
        <f t="shared" si="105"/>
        <v>0</v>
      </c>
      <c r="V244" s="320">
        <f t="shared" si="106"/>
        <v>0</v>
      </c>
      <c r="W244" s="498">
        <v>0</v>
      </c>
      <c r="X244" s="499">
        <f t="shared" si="107"/>
        <v>0</v>
      </c>
      <c r="Y244" s="500">
        <f t="shared" si="108"/>
        <v>0</v>
      </c>
      <c r="Z244" s="501">
        <v>0</v>
      </c>
      <c r="AA244" s="502">
        <f t="shared" si="109"/>
        <v>0</v>
      </c>
      <c r="AB244" s="503">
        <f t="shared" si="110"/>
        <v>0</v>
      </c>
      <c r="AC244" s="510">
        <f t="shared" si="111"/>
        <v>0</v>
      </c>
      <c r="AD244" s="321">
        <f t="shared" si="112"/>
        <v>0</v>
      </c>
      <c r="AE244" s="278">
        <f t="shared" si="113"/>
        <v>0</v>
      </c>
      <c r="AF244" s="322">
        <v>0</v>
      </c>
      <c r="AG244" s="323">
        <v>1</v>
      </c>
      <c r="AH244" s="6">
        <f t="shared" si="114"/>
        <v>1.2204999999999999</v>
      </c>
      <c r="AI244" s="6">
        <v>0</v>
      </c>
      <c r="AJ244" s="2">
        <v>0</v>
      </c>
      <c r="AK244" s="281">
        <f t="shared" si="115"/>
        <v>1.0356000000000001</v>
      </c>
      <c r="AL244" s="3">
        <f t="shared" si="116"/>
        <v>0</v>
      </c>
      <c r="AM244" s="307">
        <v>0</v>
      </c>
      <c r="AN244" s="283">
        <v>0</v>
      </c>
      <c r="AO244" s="283" t="s">
        <v>1316</v>
      </c>
      <c r="AP244" s="284">
        <v>0</v>
      </c>
      <c r="AQ244" s="28">
        <v>0</v>
      </c>
      <c r="AR244" s="267">
        <f t="shared" si="117"/>
        <v>0</v>
      </c>
      <c r="AS244" s="267">
        <f t="shared" si="118"/>
        <v>0</v>
      </c>
      <c r="AT244" s="4">
        <v>0</v>
      </c>
      <c r="AU244" s="4">
        <f t="shared" si="119"/>
        <v>0</v>
      </c>
      <c r="AV244" s="5">
        <v>0</v>
      </c>
      <c r="AW244" s="404">
        <f t="shared" si="120"/>
        <v>0</v>
      </c>
      <c r="AX244" s="405">
        <v>0</v>
      </c>
      <c r="AY244" s="6">
        <f t="shared" si="121"/>
        <v>0</v>
      </c>
      <c r="AZ244" s="28">
        <f t="shared" si="122"/>
        <v>0</v>
      </c>
      <c r="BA244" s="5">
        <f t="shared" si="122"/>
        <v>0</v>
      </c>
      <c r="BB244" s="321">
        <f t="shared" si="123"/>
        <v>0</v>
      </c>
      <c r="BC244" s="511">
        <f t="shared" si="124"/>
        <v>0</v>
      </c>
      <c r="BD244" s="511">
        <f t="shared" si="125"/>
        <v>2.1499999999999998E-2</v>
      </c>
      <c r="BE244" s="286">
        <f t="shared" si="126"/>
        <v>0</v>
      </c>
      <c r="BF244" s="286">
        <v>0</v>
      </c>
      <c r="BG244" s="308">
        <f t="shared" si="98"/>
        <v>0</v>
      </c>
      <c r="BH244" s="512">
        <f t="shared" si="127"/>
        <v>1</v>
      </c>
      <c r="BI244" s="512">
        <f t="shared" si="99"/>
        <v>0</v>
      </c>
      <c r="BJ244" s="453"/>
    </row>
    <row r="245" spans="1:62" x14ac:dyDescent="0.2">
      <c r="A245" s="438" t="s">
        <v>1425</v>
      </c>
      <c r="B245" s="439" t="s">
        <v>1428</v>
      </c>
      <c r="C245" s="471" t="s">
        <v>1425</v>
      </c>
      <c r="D245" s="472" t="s">
        <v>1638</v>
      </c>
      <c r="E245" s="473" t="s">
        <v>1429</v>
      </c>
      <c r="F245" s="434" t="s">
        <v>509</v>
      </c>
      <c r="G245" s="513">
        <v>26</v>
      </c>
      <c r="H245" s="315"/>
      <c r="I245" s="364">
        <v>16231675</v>
      </c>
      <c r="J245" s="364">
        <v>1330000</v>
      </c>
      <c r="K245" s="364">
        <v>0</v>
      </c>
      <c r="L245" s="364">
        <v>0</v>
      </c>
      <c r="M245" s="364">
        <f t="shared" si="100"/>
        <v>0</v>
      </c>
      <c r="N245" s="364">
        <f t="shared" si="101"/>
        <v>16231675</v>
      </c>
      <c r="O245" s="514">
        <f t="shared" si="102"/>
        <v>1330000</v>
      </c>
      <c r="P245" s="514">
        <f t="shared" si="103"/>
        <v>14901675</v>
      </c>
      <c r="Q245" s="515">
        <v>790.65</v>
      </c>
      <c r="R245" s="515">
        <v>24.17</v>
      </c>
      <c r="S245" s="366">
        <f t="shared" si="104"/>
        <v>262873</v>
      </c>
      <c r="T245" s="365">
        <v>0</v>
      </c>
      <c r="U245" s="367">
        <f t="shared" si="105"/>
        <v>14901675</v>
      </c>
      <c r="V245" s="368">
        <f t="shared" si="106"/>
        <v>18847.37</v>
      </c>
      <c r="W245" s="498">
        <v>75164</v>
      </c>
      <c r="X245" s="499">
        <f t="shared" si="107"/>
        <v>95.07</v>
      </c>
      <c r="Y245" s="500">
        <f t="shared" si="108"/>
        <v>18752.3</v>
      </c>
      <c r="Z245" s="501">
        <v>0</v>
      </c>
      <c r="AA245" s="502">
        <f t="shared" si="109"/>
        <v>0</v>
      </c>
      <c r="AB245" s="503">
        <f t="shared" si="110"/>
        <v>14901675</v>
      </c>
      <c r="AC245" s="516">
        <f t="shared" si="111"/>
        <v>18847.37</v>
      </c>
      <c r="AD245" s="369">
        <f t="shared" si="112"/>
        <v>1.22045</v>
      </c>
      <c r="AE245" s="370">
        <f t="shared" si="113"/>
        <v>1.2204999999999999</v>
      </c>
      <c r="AF245" s="371">
        <v>1.2204999999999999</v>
      </c>
      <c r="AG245" s="372">
        <v>0</v>
      </c>
      <c r="AH245" s="373">
        <f t="shared" si="114"/>
        <v>0</v>
      </c>
      <c r="AI245" s="373">
        <v>0</v>
      </c>
      <c r="AJ245" s="2">
        <v>0</v>
      </c>
      <c r="AK245" s="281">
        <f t="shared" si="115"/>
        <v>0</v>
      </c>
      <c r="AL245" s="3">
        <f t="shared" si="116"/>
        <v>0</v>
      </c>
      <c r="AM245" s="307">
        <v>0</v>
      </c>
      <c r="AN245" s="283">
        <v>0</v>
      </c>
      <c r="AO245" s="283" t="s">
        <v>1316</v>
      </c>
      <c r="AP245" s="284">
        <v>0</v>
      </c>
      <c r="AQ245" s="28">
        <v>0</v>
      </c>
      <c r="AR245" s="267">
        <f t="shared" si="117"/>
        <v>0</v>
      </c>
      <c r="AS245" s="267">
        <f t="shared" si="118"/>
        <v>0</v>
      </c>
      <c r="AT245" s="4">
        <v>0</v>
      </c>
      <c r="AU245" s="4">
        <f t="shared" si="119"/>
        <v>0</v>
      </c>
      <c r="AV245" s="5">
        <v>0</v>
      </c>
      <c r="AW245" s="404">
        <f t="shared" si="120"/>
        <v>0</v>
      </c>
      <c r="AX245" s="405">
        <v>0</v>
      </c>
      <c r="AY245" s="373">
        <f t="shared" si="121"/>
        <v>0</v>
      </c>
      <c r="AZ245" s="28">
        <f t="shared" si="122"/>
        <v>0</v>
      </c>
      <c r="BA245" s="5">
        <f t="shared" si="122"/>
        <v>0</v>
      </c>
      <c r="BB245" s="369">
        <f t="shared" si="123"/>
        <v>1.0747199999999999</v>
      </c>
      <c r="BC245" s="517">
        <f t="shared" si="124"/>
        <v>2.1499999999999998E-2</v>
      </c>
      <c r="BD245" s="517">
        <f t="shared" si="125"/>
        <v>0</v>
      </c>
      <c r="BE245" s="286">
        <f t="shared" si="126"/>
        <v>0</v>
      </c>
      <c r="BF245" s="286">
        <v>0</v>
      </c>
      <c r="BG245" s="308">
        <f t="shared" si="98"/>
        <v>0</v>
      </c>
      <c r="BH245" s="518">
        <f t="shared" si="127"/>
        <v>0</v>
      </c>
      <c r="BI245" s="518">
        <f t="shared" si="99"/>
        <v>0</v>
      </c>
      <c r="BJ245" s="453"/>
    </row>
    <row r="246" spans="1:62" x14ac:dyDescent="0.2">
      <c r="A246" s="297" t="s">
        <v>536</v>
      </c>
      <c r="B246" s="298" t="s">
        <v>537</v>
      </c>
      <c r="C246" s="299" t="s">
        <v>536</v>
      </c>
      <c r="D246" s="300" t="s">
        <v>537</v>
      </c>
      <c r="E246" s="301" t="s">
        <v>538</v>
      </c>
      <c r="F246" s="302" t="s">
        <v>539</v>
      </c>
      <c r="G246" s="519">
        <v>27</v>
      </c>
      <c r="H246" s="233"/>
      <c r="I246" s="304">
        <v>0</v>
      </c>
      <c r="J246" s="304">
        <v>0</v>
      </c>
      <c r="K246" s="304">
        <v>0</v>
      </c>
      <c r="L246" s="304">
        <v>0</v>
      </c>
      <c r="M246" s="304">
        <f t="shared" si="100"/>
        <v>0</v>
      </c>
      <c r="N246" s="304">
        <f t="shared" si="101"/>
        <v>0</v>
      </c>
      <c r="O246" s="496">
        <f t="shared" si="102"/>
        <v>0</v>
      </c>
      <c r="P246" s="496">
        <f t="shared" si="103"/>
        <v>0</v>
      </c>
      <c r="Q246" s="497">
        <v>0</v>
      </c>
      <c r="R246" s="497">
        <v>0</v>
      </c>
      <c r="S246" s="266">
        <f t="shared" si="104"/>
        <v>0</v>
      </c>
      <c r="T246" s="265">
        <v>0</v>
      </c>
      <c r="U246" s="305">
        <f t="shared" si="105"/>
        <v>0</v>
      </c>
      <c r="V246" s="306">
        <f t="shared" si="106"/>
        <v>0</v>
      </c>
      <c r="W246" s="498">
        <v>0</v>
      </c>
      <c r="X246" s="499">
        <f t="shared" si="107"/>
        <v>0</v>
      </c>
      <c r="Y246" s="500">
        <f t="shared" si="108"/>
        <v>0</v>
      </c>
      <c r="Z246" s="501">
        <v>0</v>
      </c>
      <c r="AA246" s="502">
        <f t="shared" si="109"/>
        <v>0</v>
      </c>
      <c r="AB246" s="503">
        <f t="shared" si="110"/>
        <v>0</v>
      </c>
      <c r="AC246" s="504">
        <f t="shared" si="111"/>
        <v>0</v>
      </c>
      <c r="AD246" s="277">
        <f t="shared" si="112"/>
        <v>0</v>
      </c>
      <c r="AE246" s="505">
        <f t="shared" si="113"/>
        <v>0</v>
      </c>
      <c r="AF246" s="279">
        <v>0</v>
      </c>
      <c r="AG246" s="280">
        <v>0</v>
      </c>
      <c r="AH246" s="1">
        <f t="shared" si="114"/>
        <v>0</v>
      </c>
      <c r="AI246" s="1">
        <v>1.3343</v>
      </c>
      <c r="AJ246" s="2">
        <v>0.78650000000000009</v>
      </c>
      <c r="AK246" s="281">
        <f t="shared" si="115"/>
        <v>0</v>
      </c>
      <c r="AL246" s="3">
        <f t="shared" si="116"/>
        <v>1.6964999999999999</v>
      </c>
      <c r="AM246" s="307">
        <v>1.7685999999999999</v>
      </c>
      <c r="AN246" s="283">
        <v>0.78649999999999998</v>
      </c>
      <c r="AO246" s="283" t="s">
        <v>1652</v>
      </c>
      <c r="AP246" s="284">
        <v>1.6964999999999999</v>
      </c>
      <c r="AQ246" s="28">
        <v>1.7685999999999999</v>
      </c>
      <c r="AR246" s="267">
        <f t="shared" si="117"/>
        <v>0</v>
      </c>
      <c r="AS246" s="267">
        <f t="shared" si="118"/>
        <v>0</v>
      </c>
      <c r="AT246" s="4">
        <v>0.78650000000000009</v>
      </c>
      <c r="AU246" s="4">
        <f t="shared" si="119"/>
        <v>0</v>
      </c>
      <c r="AV246" s="5">
        <v>1.6964999999999999</v>
      </c>
      <c r="AW246" s="404">
        <f t="shared" si="120"/>
        <v>0</v>
      </c>
      <c r="AX246" s="405">
        <v>1</v>
      </c>
      <c r="AY246" s="1">
        <f t="shared" si="121"/>
        <v>1.3343</v>
      </c>
      <c r="AZ246" s="28">
        <f t="shared" si="122"/>
        <v>1.6964999999999999</v>
      </c>
      <c r="BA246" s="5">
        <f t="shared" si="122"/>
        <v>1.7685999999999999</v>
      </c>
      <c r="BB246" s="277">
        <f t="shared" si="123"/>
        <v>0</v>
      </c>
      <c r="BC246" s="492">
        <f t="shared" si="124"/>
        <v>0</v>
      </c>
      <c r="BD246" s="492">
        <f t="shared" si="125"/>
        <v>0</v>
      </c>
      <c r="BE246" s="286">
        <f t="shared" si="126"/>
        <v>2.35E-2</v>
      </c>
      <c r="BF246" s="286">
        <v>2.35E-2</v>
      </c>
      <c r="BG246" s="308">
        <f t="shared" si="98"/>
        <v>0</v>
      </c>
      <c r="BH246" s="287">
        <f t="shared" si="127"/>
        <v>0</v>
      </c>
      <c r="BI246" s="287">
        <f t="shared" si="99"/>
        <v>1</v>
      </c>
      <c r="BJ246" s="453"/>
    </row>
    <row r="247" spans="1:62" x14ac:dyDescent="0.2">
      <c r="A247" s="297" t="s">
        <v>540</v>
      </c>
      <c r="B247" s="298" t="s">
        <v>541</v>
      </c>
      <c r="C247" s="299" t="s">
        <v>540</v>
      </c>
      <c r="D247" s="300" t="s">
        <v>541</v>
      </c>
      <c r="E247" s="301" t="s">
        <v>542</v>
      </c>
      <c r="F247" s="302" t="s">
        <v>539</v>
      </c>
      <c r="G247" s="519">
        <v>27</v>
      </c>
      <c r="H247" s="233"/>
      <c r="I247" s="304">
        <v>0</v>
      </c>
      <c r="J247" s="304">
        <v>0</v>
      </c>
      <c r="K247" s="304">
        <v>0</v>
      </c>
      <c r="L247" s="304">
        <v>0</v>
      </c>
      <c r="M247" s="304">
        <f t="shared" si="100"/>
        <v>0</v>
      </c>
      <c r="N247" s="304">
        <f t="shared" si="101"/>
        <v>0</v>
      </c>
      <c r="O247" s="496">
        <f t="shared" si="102"/>
        <v>0</v>
      </c>
      <c r="P247" s="496">
        <f t="shared" si="103"/>
        <v>0</v>
      </c>
      <c r="Q247" s="497">
        <v>0</v>
      </c>
      <c r="R247" s="497">
        <v>0</v>
      </c>
      <c r="S247" s="266">
        <f t="shared" si="104"/>
        <v>0</v>
      </c>
      <c r="T247" s="265">
        <v>0</v>
      </c>
      <c r="U247" s="305">
        <f t="shared" si="105"/>
        <v>0</v>
      </c>
      <c r="V247" s="306">
        <f t="shared" si="106"/>
        <v>0</v>
      </c>
      <c r="W247" s="498">
        <v>0</v>
      </c>
      <c r="X247" s="499">
        <f t="shared" si="107"/>
        <v>0</v>
      </c>
      <c r="Y247" s="500">
        <f t="shared" si="108"/>
        <v>0</v>
      </c>
      <c r="Z247" s="501">
        <v>0</v>
      </c>
      <c r="AA247" s="502">
        <f t="shared" si="109"/>
        <v>0</v>
      </c>
      <c r="AB247" s="503">
        <f t="shared" si="110"/>
        <v>0</v>
      </c>
      <c r="AC247" s="504">
        <f t="shared" si="111"/>
        <v>0</v>
      </c>
      <c r="AD247" s="277">
        <f t="shared" si="112"/>
        <v>0</v>
      </c>
      <c r="AE247" s="505">
        <f t="shared" si="113"/>
        <v>0</v>
      </c>
      <c r="AF247" s="279">
        <v>0</v>
      </c>
      <c r="AG247" s="280">
        <v>0</v>
      </c>
      <c r="AH247" s="1">
        <f t="shared" si="114"/>
        <v>0</v>
      </c>
      <c r="AI247" s="1">
        <v>1.2055</v>
      </c>
      <c r="AJ247" s="2">
        <v>0.8479000000000001</v>
      </c>
      <c r="AK247" s="281">
        <f t="shared" si="115"/>
        <v>0</v>
      </c>
      <c r="AL247" s="3">
        <f t="shared" si="116"/>
        <v>1.4217</v>
      </c>
      <c r="AM247" s="307">
        <v>1.6405000000000001</v>
      </c>
      <c r="AN247" s="283">
        <v>0.84789999999999999</v>
      </c>
      <c r="AO247" s="283" t="s">
        <v>1652</v>
      </c>
      <c r="AP247" s="284">
        <v>1.4217</v>
      </c>
      <c r="AQ247" s="28">
        <v>1.6405000000000001</v>
      </c>
      <c r="AR247" s="267">
        <f t="shared" si="117"/>
        <v>0</v>
      </c>
      <c r="AS247" s="267">
        <f t="shared" si="118"/>
        <v>0</v>
      </c>
      <c r="AT247" s="4">
        <v>0.8479000000000001</v>
      </c>
      <c r="AU247" s="4">
        <f t="shared" si="119"/>
        <v>0</v>
      </c>
      <c r="AV247" s="5">
        <v>1.4217</v>
      </c>
      <c r="AW247" s="404">
        <f t="shared" si="120"/>
        <v>0</v>
      </c>
      <c r="AX247" s="405">
        <v>0</v>
      </c>
      <c r="AY247" s="1">
        <f t="shared" si="121"/>
        <v>1.2055</v>
      </c>
      <c r="AZ247" s="28">
        <f t="shared" si="122"/>
        <v>1.4217</v>
      </c>
      <c r="BA247" s="5">
        <f t="shared" si="122"/>
        <v>1.6405000000000001</v>
      </c>
      <c r="BB247" s="277">
        <f t="shared" si="123"/>
        <v>0</v>
      </c>
      <c r="BC247" s="492">
        <f t="shared" si="124"/>
        <v>0</v>
      </c>
      <c r="BD247" s="492">
        <f t="shared" si="125"/>
        <v>0</v>
      </c>
      <c r="BE247" s="286">
        <f t="shared" si="126"/>
        <v>2.12E-2</v>
      </c>
      <c r="BF247" s="286">
        <v>2.12E-2</v>
      </c>
      <c r="BG247" s="308">
        <f t="shared" si="98"/>
        <v>0</v>
      </c>
      <c r="BH247" s="287">
        <f t="shared" si="127"/>
        <v>0</v>
      </c>
      <c r="BI247" s="287">
        <f t="shared" si="99"/>
        <v>1</v>
      </c>
      <c r="BJ247" s="453"/>
    </row>
    <row r="248" spans="1:62" x14ac:dyDescent="0.2">
      <c r="A248" s="297" t="s">
        <v>993</v>
      </c>
      <c r="B248" s="298" t="s">
        <v>994</v>
      </c>
      <c r="C248" s="357" t="s">
        <v>993</v>
      </c>
      <c r="D248" s="300" t="s">
        <v>994</v>
      </c>
      <c r="E248" s="301" t="s">
        <v>995</v>
      </c>
      <c r="F248" s="302" t="s">
        <v>299</v>
      </c>
      <c r="G248" s="519">
        <v>27</v>
      </c>
      <c r="H248" s="233"/>
      <c r="I248" s="304">
        <v>0</v>
      </c>
      <c r="J248" s="304">
        <v>0</v>
      </c>
      <c r="K248" s="304">
        <v>0</v>
      </c>
      <c r="L248" s="304">
        <v>0</v>
      </c>
      <c r="M248" s="304">
        <f t="shared" si="100"/>
        <v>0</v>
      </c>
      <c r="N248" s="304">
        <f t="shared" si="101"/>
        <v>0</v>
      </c>
      <c r="O248" s="496">
        <f t="shared" si="102"/>
        <v>0</v>
      </c>
      <c r="P248" s="496">
        <f t="shared" si="103"/>
        <v>0</v>
      </c>
      <c r="Q248" s="497">
        <v>0</v>
      </c>
      <c r="R248" s="497">
        <v>0</v>
      </c>
      <c r="S248" s="266">
        <f t="shared" si="104"/>
        <v>0</v>
      </c>
      <c r="T248" s="265">
        <v>0</v>
      </c>
      <c r="U248" s="305">
        <f t="shared" si="105"/>
        <v>0</v>
      </c>
      <c r="V248" s="306">
        <f t="shared" si="106"/>
        <v>0</v>
      </c>
      <c r="W248" s="498">
        <v>0</v>
      </c>
      <c r="X248" s="499">
        <f t="shared" si="107"/>
        <v>0</v>
      </c>
      <c r="Y248" s="500">
        <f t="shared" si="108"/>
        <v>0</v>
      </c>
      <c r="Z248" s="501">
        <v>0</v>
      </c>
      <c r="AA248" s="502">
        <f t="shared" si="109"/>
        <v>0</v>
      </c>
      <c r="AB248" s="503">
        <f t="shared" si="110"/>
        <v>0</v>
      </c>
      <c r="AC248" s="504">
        <f t="shared" si="111"/>
        <v>0</v>
      </c>
      <c r="AD248" s="277">
        <f t="shared" si="112"/>
        <v>0</v>
      </c>
      <c r="AE248" s="505">
        <f t="shared" si="113"/>
        <v>0</v>
      </c>
      <c r="AF248" s="279">
        <v>0</v>
      </c>
      <c r="AG248" s="280">
        <v>0</v>
      </c>
      <c r="AH248" s="1">
        <f t="shared" si="114"/>
        <v>0</v>
      </c>
      <c r="AI248" s="1">
        <v>1.38</v>
      </c>
      <c r="AJ248" s="2">
        <v>0.91599999999999993</v>
      </c>
      <c r="AK248" s="281">
        <f t="shared" si="115"/>
        <v>0</v>
      </c>
      <c r="AL248" s="3">
        <f t="shared" si="116"/>
        <v>1.5065999999999999</v>
      </c>
      <c r="AM248" s="307">
        <v>1.5185999999999999</v>
      </c>
      <c r="AN248" s="283">
        <v>0.91600000000000004</v>
      </c>
      <c r="AO248" s="283" t="s">
        <v>1652</v>
      </c>
      <c r="AP248" s="284">
        <v>1.5065999999999999</v>
      </c>
      <c r="AQ248" s="28">
        <v>1.5185999999999999</v>
      </c>
      <c r="AR248" s="267">
        <f t="shared" si="117"/>
        <v>0</v>
      </c>
      <c r="AS248" s="267">
        <f t="shared" si="118"/>
        <v>0</v>
      </c>
      <c r="AT248" s="4">
        <v>0.91599999999999993</v>
      </c>
      <c r="AU248" s="4">
        <f t="shared" si="119"/>
        <v>0</v>
      </c>
      <c r="AV248" s="5">
        <v>1.5065999999999999</v>
      </c>
      <c r="AW248" s="404">
        <f t="shared" si="120"/>
        <v>0</v>
      </c>
      <c r="AX248" s="405">
        <v>0</v>
      </c>
      <c r="AY248" s="1">
        <f t="shared" si="121"/>
        <v>1.38</v>
      </c>
      <c r="AZ248" s="28">
        <f t="shared" si="122"/>
        <v>1.5065999999999999</v>
      </c>
      <c r="BA248" s="5">
        <f t="shared" si="122"/>
        <v>1.5185999999999999</v>
      </c>
      <c r="BB248" s="277">
        <f t="shared" si="123"/>
        <v>0</v>
      </c>
      <c r="BC248" s="492">
        <f t="shared" si="124"/>
        <v>0</v>
      </c>
      <c r="BD248" s="492">
        <f t="shared" si="125"/>
        <v>0</v>
      </c>
      <c r="BE248" s="286">
        <f t="shared" si="126"/>
        <v>2.4299999999999999E-2</v>
      </c>
      <c r="BF248" s="286">
        <v>2.4299999999999999E-2</v>
      </c>
      <c r="BG248" s="308">
        <f t="shared" si="98"/>
        <v>0</v>
      </c>
      <c r="BH248" s="287">
        <f t="shared" si="127"/>
        <v>0</v>
      </c>
      <c r="BI248" s="287">
        <f t="shared" si="99"/>
        <v>1</v>
      </c>
      <c r="BJ248" s="453"/>
    </row>
    <row r="249" spans="1:62" x14ac:dyDescent="0.2">
      <c r="A249" s="297" t="s">
        <v>543</v>
      </c>
      <c r="B249" s="298" t="s">
        <v>544</v>
      </c>
      <c r="C249" s="299" t="s">
        <v>543</v>
      </c>
      <c r="D249" s="300" t="s">
        <v>544</v>
      </c>
      <c r="E249" s="301" t="s">
        <v>545</v>
      </c>
      <c r="F249" s="302" t="s">
        <v>539</v>
      </c>
      <c r="G249" s="519">
        <v>27</v>
      </c>
      <c r="H249" s="233"/>
      <c r="I249" s="304">
        <v>0</v>
      </c>
      <c r="J249" s="304">
        <v>0</v>
      </c>
      <c r="K249" s="304">
        <v>0</v>
      </c>
      <c r="L249" s="304">
        <v>0</v>
      </c>
      <c r="M249" s="304">
        <f t="shared" si="100"/>
        <v>0</v>
      </c>
      <c r="N249" s="304">
        <f t="shared" si="101"/>
        <v>0</v>
      </c>
      <c r="O249" s="496">
        <f t="shared" si="102"/>
        <v>0</v>
      </c>
      <c r="P249" s="496">
        <f t="shared" si="103"/>
        <v>0</v>
      </c>
      <c r="Q249" s="497">
        <v>0</v>
      </c>
      <c r="R249" s="497">
        <v>0</v>
      </c>
      <c r="S249" s="266">
        <f t="shared" si="104"/>
        <v>0</v>
      </c>
      <c r="T249" s="265">
        <v>0</v>
      </c>
      <c r="U249" s="305">
        <f t="shared" si="105"/>
        <v>0</v>
      </c>
      <c r="V249" s="306">
        <f t="shared" si="106"/>
        <v>0</v>
      </c>
      <c r="W249" s="498">
        <v>0</v>
      </c>
      <c r="X249" s="499">
        <f t="shared" si="107"/>
        <v>0</v>
      </c>
      <c r="Y249" s="500">
        <f t="shared" si="108"/>
        <v>0</v>
      </c>
      <c r="Z249" s="501">
        <v>0</v>
      </c>
      <c r="AA249" s="502">
        <f t="shared" si="109"/>
        <v>0</v>
      </c>
      <c r="AB249" s="503">
        <f t="shared" si="110"/>
        <v>0</v>
      </c>
      <c r="AC249" s="504">
        <f t="shared" si="111"/>
        <v>0</v>
      </c>
      <c r="AD249" s="277">
        <f t="shared" si="112"/>
        <v>0</v>
      </c>
      <c r="AE249" s="505">
        <f t="shared" si="113"/>
        <v>0</v>
      </c>
      <c r="AF249" s="279">
        <v>0</v>
      </c>
      <c r="AG249" s="280">
        <v>0</v>
      </c>
      <c r="AH249" s="1">
        <f t="shared" si="114"/>
        <v>0</v>
      </c>
      <c r="AI249" s="1">
        <v>1.3343</v>
      </c>
      <c r="AJ249" s="2">
        <v>0.88629999999999998</v>
      </c>
      <c r="AK249" s="281">
        <f t="shared" si="115"/>
        <v>0</v>
      </c>
      <c r="AL249" s="3">
        <f t="shared" si="116"/>
        <v>1.5055000000000001</v>
      </c>
      <c r="AM249" s="307">
        <v>1.5693999999999999</v>
      </c>
      <c r="AN249" s="283">
        <v>0.88629999999999998</v>
      </c>
      <c r="AO249" s="283" t="s">
        <v>1652</v>
      </c>
      <c r="AP249" s="284">
        <v>1.5055000000000001</v>
      </c>
      <c r="AQ249" s="28">
        <v>1.5693999999999999</v>
      </c>
      <c r="AR249" s="267">
        <f t="shared" si="117"/>
        <v>0</v>
      </c>
      <c r="AS249" s="267">
        <f t="shared" si="118"/>
        <v>0</v>
      </c>
      <c r="AT249" s="4">
        <v>0.88629999999999998</v>
      </c>
      <c r="AU249" s="4">
        <f t="shared" si="119"/>
        <v>0</v>
      </c>
      <c r="AV249" s="5">
        <v>1.5055000000000001</v>
      </c>
      <c r="AW249" s="404">
        <f t="shared" si="120"/>
        <v>0</v>
      </c>
      <c r="AX249" s="405">
        <v>1</v>
      </c>
      <c r="AY249" s="1">
        <f t="shared" si="121"/>
        <v>1.3343</v>
      </c>
      <c r="AZ249" s="28">
        <f t="shared" si="122"/>
        <v>1.5055000000000001</v>
      </c>
      <c r="BA249" s="5">
        <f t="shared" si="122"/>
        <v>1.5693999999999999</v>
      </c>
      <c r="BB249" s="277">
        <f t="shared" si="123"/>
        <v>0</v>
      </c>
      <c r="BC249" s="492">
        <f t="shared" si="124"/>
        <v>0</v>
      </c>
      <c r="BD249" s="492">
        <f t="shared" si="125"/>
        <v>0</v>
      </c>
      <c r="BE249" s="286">
        <f t="shared" si="126"/>
        <v>2.35E-2</v>
      </c>
      <c r="BF249" s="286">
        <v>2.35E-2</v>
      </c>
      <c r="BG249" s="308">
        <f t="shared" si="98"/>
        <v>0</v>
      </c>
      <c r="BH249" s="287">
        <f t="shared" si="127"/>
        <v>0</v>
      </c>
      <c r="BI249" s="287">
        <f t="shared" si="99"/>
        <v>1</v>
      </c>
      <c r="BJ249" s="453"/>
    </row>
    <row r="250" spans="1:62" x14ac:dyDescent="0.2">
      <c r="A250" s="297" t="s">
        <v>996</v>
      </c>
      <c r="B250" s="298" t="s">
        <v>997</v>
      </c>
      <c r="C250" s="357" t="s">
        <v>996</v>
      </c>
      <c r="D250" s="300" t="s">
        <v>997</v>
      </c>
      <c r="E250" s="301" t="s">
        <v>998</v>
      </c>
      <c r="F250" s="302" t="s">
        <v>299</v>
      </c>
      <c r="G250" s="303">
        <v>27</v>
      </c>
      <c r="H250" s="233"/>
      <c r="I250" s="304">
        <v>0</v>
      </c>
      <c r="J250" s="304">
        <v>0</v>
      </c>
      <c r="K250" s="304">
        <v>0</v>
      </c>
      <c r="L250" s="304">
        <v>0</v>
      </c>
      <c r="M250" s="304">
        <f t="shared" si="100"/>
        <v>0</v>
      </c>
      <c r="N250" s="304">
        <f t="shared" si="101"/>
        <v>0</v>
      </c>
      <c r="O250" s="496">
        <f t="shared" si="102"/>
        <v>0</v>
      </c>
      <c r="P250" s="496">
        <f t="shared" si="103"/>
        <v>0</v>
      </c>
      <c r="Q250" s="497">
        <v>0</v>
      </c>
      <c r="R250" s="497">
        <v>0</v>
      </c>
      <c r="S250" s="266">
        <f t="shared" si="104"/>
        <v>0</v>
      </c>
      <c r="T250" s="265">
        <v>0</v>
      </c>
      <c r="U250" s="305">
        <f t="shared" si="105"/>
        <v>0</v>
      </c>
      <c r="V250" s="306">
        <f t="shared" si="106"/>
        <v>0</v>
      </c>
      <c r="W250" s="498">
        <v>0</v>
      </c>
      <c r="X250" s="499">
        <f t="shared" si="107"/>
        <v>0</v>
      </c>
      <c r="Y250" s="500">
        <f t="shared" si="108"/>
        <v>0</v>
      </c>
      <c r="Z250" s="501">
        <v>0</v>
      </c>
      <c r="AA250" s="502">
        <f t="shared" si="109"/>
        <v>0</v>
      </c>
      <c r="AB250" s="503">
        <f t="shared" si="110"/>
        <v>0</v>
      </c>
      <c r="AC250" s="504">
        <f t="shared" si="111"/>
        <v>0</v>
      </c>
      <c r="AD250" s="277">
        <f t="shared" si="112"/>
        <v>0</v>
      </c>
      <c r="AE250" s="505">
        <f t="shared" si="113"/>
        <v>0</v>
      </c>
      <c r="AF250" s="279">
        <v>0</v>
      </c>
      <c r="AG250" s="280">
        <v>0</v>
      </c>
      <c r="AH250" s="1">
        <f t="shared" si="114"/>
        <v>0</v>
      </c>
      <c r="AI250" s="1">
        <v>1.38</v>
      </c>
      <c r="AJ250" s="2">
        <v>0.9637</v>
      </c>
      <c r="AK250" s="281">
        <f t="shared" si="115"/>
        <v>0</v>
      </c>
      <c r="AL250" s="3">
        <f t="shared" si="116"/>
        <v>1.4319999999999999</v>
      </c>
      <c r="AM250" s="307">
        <v>1.4434</v>
      </c>
      <c r="AN250" s="283">
        <v>0.9637</v>
      </c>
      <c r="AO250" s="283" t="s">
        <v>1652</v>
      </c>
      <c r="AP250" s="284">
        <v>1.4319999999999999</v>
      </c>
      <c r="AQ250" s="28">
        <v>1.4434</v>
      </c>
      <c r="AR250" s="267">
        <f t="shared" si="117"/>
        <v>0</v>
      </c>
      <c r="AS250" s="267">
        <f t="shared" si="118"/>
        <v>0</v>
      </c>
      <c r="AT250" s="4">
        <v>0.9637</v>
      </c>
      <c r="AU250" s="4">
        <f t="shared" si="119"/>
        <v>0</v>
      </c>
      <c r="AV250" s="5">
        <v>1.4319999999999999</v>
      </c>
      <c r="AW250" s="404">
        <f t="shared" si="120"/>
        <v>0</v>
      </c>
      <c r="AX250" s="405">
        <v>0</v>
      </c>
      <c r="AY250" s="1">
        <f t="shared" si="121"/>
        <v>1.38</v>
      </c>
      <c r="AZ250" s="28">
        <f t="shared" si="122"/>
        <v>1.4319999999999999</v>
      </c>
      <c r="BA250" s="5">
        <f t="shared" si="122"/>
        <v>1.4434</v>
      </c>
      <c r="BB250" s="277">
        <f t="shared" si="123"/>
        <v>0</v>
      </c>
      <c r="BC250" s="492">
        <f t="shared" si="124"/>
        <v>0</v>
      </c>
      <c r="BD250" s="492">
        <f t="shared" si="125"/>
        <v>0</v>
      </c>
      <c r="BE250" s="286">
        <f t="shared" si="126"/>
        <v>2.4299999999999999E-2</v>
      </c>
      <c r="BF250" s="286">
        <v>2.4299999999999999E-2</v>
      </c>
      <c r="BG250" s="308">
        <f t="shared" si="98"/>
        <v>0</v>
      </c>
      <c r="BH250" s="287">
        <f t="shared" si="127"/>
        <v>0</v>
      </c>
      <c r="BI250" s="287">
        <f t="shared" si="99"/>
        <v>1</v>
      </c>
      <c r="BJ250" s="453"/>
    </row>
    <row r="251" spans="1:62" x14ac:dyDescent="0.2">
      <c r="A251" s="297" t="s">
        <v>546</v>
      </c>
      <c r="B251" s="298" t="s">
        <v>547</v>
      </c>
      <c r="C251" s="299" t="s">
        <v>546</v>
      </c>
      <c r="D251" s="300" t="s">
        <v>547</v>
      </c>
      <c r="E251" s="301" t="s">
        <v>548</v>
      </c>
      <c r="F251" s="302" t="s">
        <v>539</v>
      </c>
      <c r="G251" s="303">
        <v>27</v>
      </c>
      <c r="H251" s="233"/>
      <c r="I251" s="304">
        <v>9337749</v>
      </c>
      <c r="J251" s="304">
        <v>59634</v>
      </c>
      <c r="K251" s="304">
        <v>0</v>
      </c>
      <c r="L251" s="304">
        <v>0</v>
      </c>
      <c r="M251" s="304">
        <f t="shared" si="100"/>
        <v>0</v>
      </c>
      <c r="N251" s="304">
        <f t="shared" si="101"/>
        <v>9337749</v>
      </c>
      <c r="O251" s="496">
        <f t="shared" si="102"/>
        <v>59634</v>
      </c>
      <c r="P251" s="496">
        <f t="shared" si="103"/>
        <v>9278115</v>
      </c>
      <c r="Q251" s="497">
        <v>402.26</v>
      </c>
      <c r="R251" s="497">
        <v>7.16</v>
      </c>
      <c r="S251" s="266">
        <f t="shared" si="104"/>
        <v>77872</v>
      </c>
      <c r="T251" s="265">
        <v>0</v>
      </c>
      <c r="U251" s="305">
        <f t="shared" si="105"/>
        <v>9278115</v>
      </c>
      <c r="V251" s="306">
        <f t="shared" si="106"/>
        <v>23064.97</v>
      </c>
      <c r="W251" s="498">
        <v>3335</v>
      </c>
      <c r="X251" s="499">
        <f t="shared" si="107"/>
        <v>8.2899999999999991</v>
      </c>
      <c r="Y251" s="500">
        <f t="shared" si="108"/>
        <v>23056.68</v>
      </c>
      <c r="Z251" s="501">
        <v>3079.6800000000003</v>
      </c>
      <c r="AA251" s="502">
        <f t="shared" si="109"/>
        <v>1238832</v>
      </c>
      <c r="AB251" s="503">
        <f t="shared" si="110"/>
        <v>10516947</v>
      </c>
      <c r="AC251" s="504">
        <f t="shared" si="111"/>
        <v>26144.65</v>
      </c>
      <c r="AD251" s="277">
        <f t="shared" si="112"/>
        <v>1.49356</v>
      </c>
      <c r="AE251" s="505">
        <f t="shared" si="113"/>
        <v>1.4936</v>
      </c>
      <c r="AF251" s="279">
        <v>1.4936</v>
      </c>
      <c r="AG251" s="280">
        <v>1</v>
      </c>
      <c r="AH251" s="1">
        <f t="shared" si="114"/>
        <v>1.4936</v>
      </c>
      <c r="AI251" s="1">
        <v>1.4936</v>
      </c>
      <c r="AJ251" s="2">
        <v>0.81700000000000006</v>
      </c>
      <c r="AK251" s="281">
        <f t="shared" si="115"/>
        <v>1.8282</v>
      </c>
      <c r="AL251" s="3">
        <f t="shared" si="116"/>
        <v>1.8282</v>
      </c>
      <c r="AM251" s="307">
        <v>1.7025999999999999</v>
      </c>
      <c r="AN251" s="283">
        <v>0.81699999999999995</v>
      </c>
      <c r="AO251" s="283" t="s">
        <v>1652</v>
      </c>
      <c r="AP251" s="284">
        <v>1.8282</v>
      </c>
      <c r="AQ251" s="28">
        <v>1.7025999999999999</v>
      </c>
      <c r="AR251" s="267">
        <f t="shared" si="117"/>
        <v>0</v>
      </c>
      <c r="AS251" s="267">
        <f t="shared" si="118"/>
        <v>0</v>
      </c>
      <c r="AT251" s="4">
        <v>0.81700000000000006</v>
      </c>
      <c r="AU251" s="4">
        <f t="shared" si="119"/>
        <v>0</v>
      </c>
      <c r="AV251" s="5">
        <v>1.8282</v>
      </c>
      <c r="AW251" s="404">
        <f t="shared" si="120"/>
        <v>0</v>
      </c>
      <c r="AX251" s="405">
        <v>0</v>
      </c>
      <c r="AY251" s="1">
        <f t="shared" si="121"/>
        <v>1.4936</v>
      </c>
      <c r="AZ251" s="28">
        <f t="shared" si="122"/>
        <v>1.8282</v>
      </c>
      <c r="BA251" s="5">
        <f t="shared" si="122"/>
        <v>1.7025999999999999</v>
      </c>
      <c r="BB251" s="277">
        <f t="shared" si="123"/>
        <v>1.3152200000000001</v>
      </c>
      <c r="BC251" s="492">
        <f t="shared" si="124"/>
        <v>2.63E-2</v>
      </c>
      <c r="BD251" s="492">
        <f t="shared" si="125"/>
        <v>2.63E-2</v>
      </c>
      <c r="BE251" s="286">
        <f t="shared" si="126"/>
        <v>2.63E-2</v>
      </c>
      <c r="BF251" s="286">
        <v>2.63E-2</v>
      </c>
      <c r="BG251" s="308">
        <f t="shared" si="98"/>
        <v>1</v>
      </c>
      <c r="BH251" s="287">
        <f t="shared" si="127"/>
        <v>0</v>
      </c>
      <c r="BI251" s="287">
        <f t="shared" si="99"/>
        <v>1</v>
      </c>
      <c r="BJ251" s="453"/>
    </row>
    <row r="252" spans="1:62" x14ac:dyDescent="0.2">
      <c r="A252" s="297" t="s">
        <v>549</v>
      </c>
      <c r="B252" s="298" t="s">
        <v>550</v>
      </c>
      <c r="C252" s="357" t="s">
        <v>549</v>
      </c>
      <c r="D252" s="300" t="s">
        <v>550</v>
      </c>
      <c r="E252" s="301" t="s">
        <v>551</v>
      </c>
      <c r="F252" s="302" t="s">
        <v>539</v>
      </c>
      <c r="G252" s="519">
        <v>27</v>
      </c>
      <c r="H252" s="233"/>
      <c r="I252" s="304">
        <v>0</v>
      </c>
      <c r="J252" s="304">
        <v>0</v>
      </c>
      <c r="K252" s="304">
        <v>0</v>
      </c>
      <c r="L252" s="304">
        <v>0</v>
      </c>
      <c r="M252" s="304">
        <f t="shared" si="100"/>
        <v>0</v>
      </c>
      <c r="N252" s="304">
        <f t="shared" si="101"/>
        <v>0</v>
      </c>
      <c r="O252" s="496">
        <f t="shared" si="102"/>
        <v>0</v>
      </c>
      <c r="P252" s="496">
        <f t="shared" si="103"/>
        <v>0</v>
      </c>
      <c r="Q252" s="497">
        <v>0</v>
      </c>
      <c r="R252" s="497">
        <v>0</v>
      </c>
      <c r="S252" s="266">
        <f t="shared" si="104"/>
        <v>0</v>
      </c>
      <c r="T252" s="265">
        <v>0</v>
      </c>
      <c r="U252" s="305">
        <f t="shared" si="105"/>
        <v>0</v>
      </c>
      <c r="V252" s="306">
        <f t="shared" si="106"/>
        <v>0</v>
      </c>
      <c r="W252" s="498">
        <v>0</v>
      </c>
      <c r="X252" s="499">
        <f t="shared" si="107"/>
        <v>0</v>
      </c>
      <c r="Y252" s="500">
        <f t="shared" si="108"/>
        <v>0</v>
      </c>
      <c r="Z252" s="501">
        <v>0</v>
      </c>
      <c r="AA252" s="502">
        <f t="shared" si="109"/>
        <v>0</v>
      </c>
      <c r="AB252" s="503">
        <f t="shared" si="110"/>
        <v>0</v>
      </c>
      <c r="AC252" s="504">
        <f t="shared" si="111"/>
        <v>0</v>
      </c>
      <c r="AD252" s="277">
        <f t="shared" si="112"/>
        <v>0</v>
      </c>
      <c r="AE252" s="505">
        <f t="shared" si="113"/>
        <v>0</v>
      </c>
      <c r="AF252" s="279">
        <v>0</v>
      </c>
      <c r="AG252" s="280">
        <v>0</v>
      </c>
      <c r="AH252" s="1">
        <f t="shared" si="114"/>
        <v>0</v>
      </c>
      <c r="AI252" s="1">
        <v>1.2055</v>
      </c>
      <c r="AJ252" s="2">
        <v>0.87139999999999995</v>
      </c>
      <c r="AK252" s="281">
        <f t="shared" si="115"/>
        <v>0</v>
      </c>
      <c r="AL252" s="3">
        <f t="shared" si="116"/>
        <v>1.3834</v>
      </c>
      <c r="AM252" s="307">
        <v>1.5963000000000001</v>
      </c>
      <c r="AN252" s="283">
        <v>0.87139999999999995</v>
      </c>
      <c r="AO252" s="283" t="s">
        <v>1652</v>
      </c>
      <c r="AP252" s="284">
        <v>1.3834</v>
      </c>
      <c r="AQ252" s="28">
        <v>1.5963000000000001</v>
      </c>
      <c r="AR252" s="267">
        <f t="shared" si="117"/>
        <v>0</v>
      </c>
      <c r="AS252" s="267">
        <f t="shared" si="118"/>
        <v>0</v>
      </c>
      <c r="AT252" s="4">
        <v>0.87139999999999995</v>
      </c>
      <c r="AU252" s="4">
        <f t="shared" si="119"/>
        <v>0</v>
      </c>
      <c r="AV252" s="5">
        <v>1.3834</v>
      </c>
      <c r="AW252" s="404">
        <f t="shared" si="120"/>
        <v>0</v>
      </c>
      <c r="AX252" s="405">
        <v>0</v>
      </c>
      <c r="AY252" s="1">
        <f t="shared" si="121"/>
        <v>1.2055</v>
      </c>
      <c r="AZ252" s="28">
        <f t="shared" si="122"/>
        <v>1.3834</v>
      </c>
      <c r="BA252" s="5">
        <f t="shared" si="122"/>
        <v>1.5963000000000001</v>
      </c>
      <c r="BB252" s="277">
        <f t="shared" si="123"/>
        <v>0</v>
      </c>
      <c r="BC252" s="492">
        <f t="shared" si="124"/>
        <v>0</v>
      </c>
      <c r="BD252" s="492">
        <f t="shared" si="125"/>
        <v>0</v>
      </c>
      <c r="BE252" s="286">
        <f t="shared" si="126"/>
        <v>2.12E-2</v>
      </c>
      <c r="BF252" s="286">
        <v>2.12E-2</v>
      </c>
      <c r="BG252" s="308">
        <f t="shared" si="98"/>
        <v>0</v>
      </c>
      <c r="BH252" s="287">
        <f t="shared" si="127"/>
        <v>0</v>
      </c>
      <c r="BI252" s="287">
        <f t="shared" si="99"/>
        <v>1</v>
      </c>
      <c r="BJ252" s="453"/>
    </row>
    <row r="253" spans="1:62" x14ac:dyDescent="0.2">
      <c r="A253" s="297" t="s">
        <v>999</v>
      </c>
      <c r="B253" s="298" t="s">
        <v>1000</v>
      </c>
      <c r="C253" s="357" t="s">
        <v>999</v>
      </c>
      <c r="D253" s="300" t="s">
        <v>1000</v>
      </c>
      <c r="E253" s="301" t="s">
        <v>1001</v>
      </c>
      <c r="F253" s="302" t="s">
        <v>539</v>
      </c>
      <c r="G253" s="519">
        <v>27</v>
      </c>
      <c r="H253" s="233"/>
      <c r="I253" s="304">
        <v>0</v>
      </c>
      <c r="J253" s="304">
        <v>0</v>
      </c>
      <c r="K253" s="304">
        <v>0</v>
      </c>
      <c r="L253" s="304">
        <v>0</v>
      </c>
      <c r="M253" s="304">
        <f t="shared" si="100"/>
        <v>0</v>
      </c>
      <c r="N253" s="304">
        <f t="shared" si="101"/>
        <v>0</v>
      </c>
      <c r="O253" s="496">
        <f t="shared" si="102"/>
        <v>0</v>
      </c>
      <c r="P253" s="496">
        <f t="shared" si="103"/>
        <v>0</v>
      </c>
      <c r="Q253" s="497">
        <v>0</v>
      </c>
      <c r="R253" s="497">
        <v>0</v>
      </c>
      <c r="S253" s="266">
        <f t="shared" si="104"/>
        <v>0</v>
      </c>
      <c r="T253" s="265">
        <v>0</v>
      </c>
      <c r="U253" s="305">
        <f t="shared" si="105"/>
        <v>0</v>
      </c>
      <c r="V253" s="306">
        <f t="shared" si="106"/>
        <v>0</v>
      </c>
      <c r="W253" s="498">
        <v>0</v>
      </c>
      <c r="X253" s="499">
        <f t="shared" si="107"/>
        <v>0</v>
      </c>
      <c r="Y253" s="500">
        <f t="shared" si="108"/>
        <v>0</v>
      </c>
      <c r="Z253" s="501">
        <v>0</v>
      </c>
      <c r="AA253" s="502">
        <f t="shared" si="109"/>
        <v>0</v>
      </c>
      <c r="AB253" s="503">
        <f t="shared" si="110"/>
        <v>0</v>
      </c>
      <c r="AC253" s="504">
        <f t="shared" si="111"/>
        <v>0</v>
      </c>
      <c r="AD253" s="277">
        <f t="shared" si="112"/>
        <v>0</v>
      </c>
      <c r="AE253" s="505">
        <f t="shared" si="113"/>
        <v>0</v>
      </c>
      <c r="AF253" s="279">
        <v>0</v>
      </c>
      <c r="AG253" s="280">
        <v>0</v>
      </c>
      <c r="AH253" s="1">
        <f t="shared" si="114"/>
        <v>0</v>
      </c>
      <c r="AI253" s="1">
        <v>1.38</v>
      </c>
      <c r="AJ253" s="2">
        <v>0.88230000000000008</v>
      </c>
      <c r="AK253" s="281">
        <f t="shared" si="115"/>
        <v>0</v>
      </c>
      <c r="AL253" s="3">
        <f t="shared" si="116"/>
        <v>1.5641</v>
      </c>
      <c r="AM253" s="307">
        <v>1.5766</v>
      </c>
      <c r="AN253" s="283">
        <v>0.88229999999999997</v>
      </c>
      <c r="AO253" s="283" t="s">
        <v>1652</v>
      </c>
      <c r="AP253" s="284">
        <v>1.5641</v>
      </c>
      <c r="AQ253" s="28">
        <v>1.5766</v>
      </c>
      <c r="AR253" s="267">
        <f t="shared" si="117"/>
        <v>0</v>
      </c>
      <c r="AS253" s="267">
        <f t="shared" si="118"/>
        <v>0</v>
      </c>
      <c r="AT253" s="4">
        <v>0.88230000000000008</v>
      </c>
      <c r="AU253" s="4">
        <f t="shared" si="119"/>
        <v>0</v>
      </c>
      <c r="AV253" s="5">
        <v>1.5641</v>
      </c>
      <c r="AW253" s="404">
        <f t="shared" si="120"/>
        <v>0</v>
      </c>
      <c r="AX253" s="405">
        <v>0</v>
      </c>
      <c r="AY253" s="1">
        <f t="shared" si="121"/>
        <v>1.38</v>
      </c>
      <c r="AZ253" s="28">
        <f t="shared" si="122"/>
        <v>1.5641</v>
      </c>
      <c r="BA253" s="5">
        <f t="shared" si="122"/>
        <v>1.5766</v>
      </c>
      <c r="BB253" s="277">
        <f t="shared" si="123"/>
        <v>0</v>
      </c>
      <c r="BC253" s="492">
        <f t="shared" si="124"/>
        <v>0</v>
      </c>
      <c r="BD253" s="492">
        <f t="shared" si="125"/>
        <v>0</v>
      </c>
      <c r="BE253" s="286">
        <f t="shared" si="126"/>
        <v>2.4299999999999999E-2</v>
      </c>
      <c r="BF253" s="286">
        <v>2.4299999999999999E-2</v>
      </c>
      <c r="BG253" s="308">
        <f t="shared" si="98"/>
        <v>0</v>
      </c>
      <c r="BH253" s="287">
        <f t="shared" si="127"/>
        <v>0</v>
      </c>
      <c r="BI253" s="287">
        <f t="shared" si="99"/>
        <v>1</v>
      </c>
      <c r="BJ253" s="453"/>
    </row>
    <row r="254" spans="1:62" x14ac:dyDescent="0.2">
      <c r="A254" s="32" t="s">
        <v>993</v>
      </c>
      <c r="B254" s="309" t="s">
        <v>994</v>
      </c>
      <c r="C254" s="310" t="s">
        <v>1002</v>
      </c>
      <c r="D254" s="311" t="s">
        <v>1006</v>
      </c>
      <c r="E254" s="312" t="s">
        <v>1003</v>
      </c>
      <c r="F254" s="313" t="s">
        <v>299</v>
      </c>
      <c r="G254" s="543">
        <v>27</v>
      </c>
      <c r="H254" s="315"/>
      <c r="I254" s="316">
        <v>0</v>
      </c>
      <c r="J254" s="316">
        <v>0</v>
      </c>
      <c r="K254" s="316">
        <v>0</v>
      </c>
      <c r="L254" s="316">
        <v>0</v>
      </c>
      <c r="M254" s="316">
        <f t="shared" si="100"/>
        <v>0</v>
      </c>
      <c r="N254" s="316">
        <f t="shared" si="101"/>
        <v>0</v>
      </c>
      <c r="O254" s="508">
        <f t="shared" si="102"/>
        <v>0</v>
      </c>
      <c r="P254" s="508">
        <f t="shared" si="103"/>
        <v>0</v>
      </c>
      <c r="Q254" s="509">
        <v>0</v>
      </c>
      <c r="R254" s="509">
        <v>0</v>
      </c>
      <c r="S254" s="318">
        <f t="shared" si="104"/>
        <v>0</v>
      </c>
      <c r="T254" s="317">
        <v>0</v>
      </c>
      <c r="U254" s="319">
        <f t="shared" si="105"/>
        <v>0</v>
      </c>
      <c r="V254" s="320">
        <f t="shared" si="106"/>
        <v>0</v>
      </c>
      <c r="W254" s="498">
        <v>0</v>
      </c>
      <c r="X254" s="499">
        <f t="shared" si="107"/>
        <v>0</v>
      </c>
      <c r="Y254" s="500">
        <f t="shared" si="108"/>
        <v>0</v>
      </c>
      <c r="Z254" s="501">
        <v>0</v>
      </c>
      <c r="AA254" s="502">
        <f t="shared" si="109"/>
        <v>0</v>
      </c>
      <c r="AB254" s="503">
        <f t="shared" si="110"/>
        <v>0</v>
      </c>
      <c r="AC254" s="510">
        <f t="shared" si="111"/>
        <v>0</v>
      </c>
      <c r="AD254" s="321">
        <f t="shared" si="112"/>
        <v>0</v>
      </c>
      <c r="AE254" s="278">
        <f t="shared" si="113"/>
        <v>0</v>
      </c>
      <c r="AF254" s="322">
        <v>0</v>
      </c>
      <c r="AG254" s="323">
        <v>1</v>
      </c>
      <c r="AH254" s="6">
        <f t="shared" si="114"/>
        <v>1.38</v>
      </c>
      <c r="AI254" s="6">
        <v>0</v>
      </c>
      <c r="AJ254" s="2">
        <v>0</v>
      </c>
      <c r="AK254" s="281">
        <f t="shared" si="115"/>
        <v>1.5065999999999999</v>
      </c>
      <c r="AL254" s="3">
        <f t="shared" si="116"/>
        <v>0</v>
      </c>
      <c r="AM254" s="307">
        <v>0</v>
      </c>
      <c r="AN254" s="283">
        <v>0</v>
      </c>
      <c r="AO254" s="283" t="s">
        <v>1316</v>
      </c>
      <c r="AP254" s="284">
        <v>0</v>
      </c>
      <c r="AQ254" s="28">
        <v>0</v>
      </c>
      <c r="AR254" s="267">
        <f t="shared" si="117"/>
        <v>0</v>
      </c>
      <c r="AS254" s="267">
        <f t="shared" si="118"/>
        <v>0</v>
      </c>
      <c r="AT254" s="4">
        <v>0</v>
      </c>
      <c r="AU254" s="4">
        <f t="shared" si="119"/>
        <v>0</v>
      </c>
      <c r="AV254" s="5">
        <v>0</v>
      </c>
      <c r="AW254" s="404">
        <f t="shared" si="120"/>
        <v>0</v>
      </c>
      <c r="AX254" s="405">
        <v>0</v>
      </c>
      <c r="AY254" s="6">
        <f t="shared" si="121"/>
        <v>0</v>
      </c>
      <c r="AZ254" s="28">
        <f t="shared" si="122"/>
        <v>0</v>
      </c>
      <c r="BA254" s="5">
        <f t="shared" si="122"/>
        <v>0</v>
      </c>
      <c r="BB254" s="321">
        <f t="shared" si="123"/>
        <v>0</v>
      </c>
      <c r="BC254" s="511">
        <f t="shared" si="124"/>
        <v>0</v>
      </c>
      <c r="BD254" s="511">
        <f t="shared" si="125"/>
        <v>2.4299999999999999E-2</v>
      </c>
      <c r="BE254" s="286">
        <f t="shared" si="126"/>
        <v>0</v>
      </c>
      <c r="BF254" s="286">
        <v>0</v>
      </c>
      <c r="BG254" s="308">
        <f t="shared" si="98"/>
        <v>0</v>
      </c>
      <c r="BH254" s="512">
        <f t="shared" si="127"/>
        <v>1</v>
      </c>
      <c r="BI254" s="512">
        <f t="shared" si="99"/>
        <v>0</v>
      </c>
      <c r="BJ254" s="453"/>
    </row>
    <row r="255" spans="1:62" x14ac:dyDescent="0.2">
      <c r="A255" s="32" t="s">
        <v>996</v>
      </c>
      <c r="B255" s="309" t="s">
        <v>997</v>
      </c>
      <c r="C255" s="310" t="s">
        <v>1002</v>
      </c>
      <c r="D255" s="311" t="s">
        <v>1006</v>
      </c>
      <c r="E255" s="312" t="s">
        <v>1004</v>
      </c>
      <c r="F255" s="313" t="s">
        <v>299</v>
      </c>
      <c r="G255" s="543">
        <v>27</v>
      </c>
      <c r="H255" s="315"/>
      <c r="I255" s="316">
        <v>0</v>
      </c>
      <c r="J255" s="316">
        <v>0</v>
      </c>
      <c r="K255" s="316">
        <v>0</v>
      </c>
      <c r="L255" s="316">
        <v>0</v>
      </c>
      <c r="M255" s="316">
        <f t="shared" si="100"/>
        <v>0</v>
      </c>
      <c r="N255" s="316">
        <f t="shared" si="101"/>
        <v>0</v>
      </c>
      <c r="O255" s="508">
        <f t="shared" si="102"/>
        <v>0</v>
      </c>
      <c r="P255" s="508">
        <f t="shared" si="103"/>
        <v>0</v>
      </c>
      <c r="Q255" s="509">
        <v>0</v>
      </c>
      <c r="R255" s="509">
        <v>0</v>
      </c>
      <c r="S255" s="318">
        <f t="shared" si="104"/>
        <v>0</v>
      </c>
      <c r="T255" s="317">
        <v>0</v>
      </c>
      <c r="U255" s="319">
        <f t="shared" si="105"/>
        <v>0</v>
      </c>
      <c r="V255" s="320">
        <f t="shared" si="106"/>
        <v>0</v>
      </c>
      <c r="W255" s="498">
        <v>0</v>
      </c>
      <c r="X255" s="499">
        <f t="shared" si="107"/>
        <v>0</v>
      </c>
      <c r="Y255" s="500">
        <f t="shared" si="108"/>
        <v>0</v>
      </c>
      <c r="Z255" s="501">
        <v>0</v>
      </c>
      <c r="AA255" s="502">
        <f t="shared" si="109"/>
        <v>0</v>
      </c>
      <c r="AB255" s="503">
        <f t="shared" si="110"/>
        <v>0</v>
      </c>
      <c r="AC255" s="510">
        <f t="shared" si="111"/>
        <v>0</v>
      </c>
      <c r="AD255" s="321">
        <f t="shared" si="112"/>
        <v>0</v>
      </c>
      <c r="AE255" s="278">
        <f t="shared" si="113"/>
        <v>0</v>
      </c>
      <c r="AF255" s="322">
        <v>0</v>
      </c>
      <c r="AG255" s="323">
        <v>1</v>
      </c>
      <c r="AH255" s="6">
        <f t="shared" si="114"/>
        <v>1.38</v>
      </c>
      <c r="AI255" s="6">
        <v>0</v>
      </c>
      <c r="AJ255" s="2">
        <v>0</v>
      </c>
      <c r="AK255" s="281">
        <f t="shared" si="115"/>
        <v>1.4319999999999999</v>
      </c>
      <c r="AL255" s="3">
        <f t="shared" si="116"/>
        <v>0</v>
      </c>
      <c r="AM255" s="307">
        <v>0</v>
      </c>
      <c r="AN255" s="283">
        <v>0</v>
      </c>
      <c r="AO255" s="283" t="s">
        <v>1316</v>
      </c>
      <c r="AP255" s="284">
        <v>0</v>
      </c>
      <c r="AQ255" s="28">
        <v>0</v>
      </c>
      <c r="AR255" s="267">
        <f t="shared" si="117"/>
        <v>0</v>
      </c>
      <c r="AS255" s="267">
        <f t="shared" si="118"/>
        <v>0</v>
      </c>
      <c r="AT255" s="4">
        <v>0</v>
      </c>
      <c r="AU255" s="4">
        <f t="shared" si="119"/>
        <v>0</v>
      </c>
      <c r="AV255" s="5">
        <v>0</v>
      </c>
      <c r="AW255" s="404">
        <f t="shared" si="120"/>
        <v>0</v>
      </c>
      <c r="AX255" s="405">
        <v>0</v>
      </c>
      <c r="AY255" s="6">
        <f t="shared" si="121"/>
        <v>0</v>
      </c>
      <c r="AZ255" s="28">
        <f t="shared" si="122"/>
        <v>0</v>
      </c>
      <c r="BA255" s="5">
        <f t="shared" si="122"/>
        <v>0</v>
      </c>
      <c r="BB255" s="321">
        <f t="shared" si="123"/>
        <v>0</v>
      </c>
      <c r="BC255" s="511">
        <f t="shared" si="124"/>
        <v>0</v>
      </c>
      <c r="BD255" s="511">
        <f t="shared" si="125"/>
        <v>2.4299999999999999E-2</v>
      </c>
      <c r="BE255" s="286">
        <f t="shared" si="126"/>
        <v>0</v>
      </c>
      <c r="BF255" s="286">
        <v>0</v>
      </c>
      <c r="BG255" s="308">
        <f t="shared" si="98"/>
        <v>0</v>
      </c>
      <c r="BH255" s="512">
        <f t="shared" si="127"/>
        <v>1</v>
      </c>
      <c r="BI255" s="512">
        <f t="shared" si="99"/>
        <v>0</v>
      </c>
      <c r="BJ255" s="453"/>
    </row>
    <row r="256" spans="1:62" x14ac:dyDescent="0.2">
      <c r="A256" s="32" t="s">
        <v>999</v>
      </c>
      <c r="B256" s="309" t="s">
        <v>1000</v>
      </c>
      <c r="C256" s="310" t="s">
        <v>1002</v>
      </c>
      <c r="D256" s="311" t="s">
        <v>1006</v>
      </c>
      <c r="E256" s="312" t="s">
        <v>1005</v>
      </c>
      <c r="F256" s="313" t="s">
        <v>539</v>
      </c>
      <c r="G256" s="543">
        <v>27</v>
      </c>
      <c r="H256" s="315"/>
      <c r="I256" s="316">
        <v>0</v>
      </c>
      <c r="J256" s="316">
        <v>0</v>
      </c>
      <c r="K256" s="316">
        <v>0</v>
      </c>
      <c r="L256" s="316">
        <v>0</v>
      </c>
      <c r="M256" s="316">
        <f t="shared" si="100"/>
        <v>0</v>
      </c>
      <c r="N256" s="316">
        <f t="shared" si="101"/>
        <v>0</v>
      </c>
      <c r="O256" s="508">
        <f t="shared" si="102"/>
        <v>0</v>
      </c>
      <c r="P256" s="508">
        <f t="shared" si="103"/>
        <v>0</v>
      </c>
      <c r="Q256" s="509">
        <v>0</v>
      </c>
      <c r="R256" s="509">
        <v>0</v>
      </c>
      <c r="S256" s="318">
        <f t="shared" si="104"/>
        <v>0</v>
      </c>
      <c r="T256" s="317">
        <v>0</v>
      </c>
      <c r="U256" s="319">
        <f t="shared" si="105"/>
        <v>0</v>
      </c>
      <c r="V256" s="320">
        <f t="shared" si="106"/>
        <v>0</v>
      </c>
      <c r="W256" s="498">
        <v>0</v>
      </c>
      <c r="X256" s="499">
        <f t="shared" si="107"/>
        <v>0</v>
      </c>
      <c r="Y256" s="500">
        <f t="shared" si="108"/>
        <v>0</v>
      </c>
      <c r="Z256" s="501">
        <v>0</v>
      </c>
      <c r="AA256" s="502">
        <f t="shared" si="109"/>
        <v>0</v>
      </c>
      <c r="AB256" s="503">
        <f t="shared" si="110"/>
        <v>0</v>
      </c>
      <c r="AC256" s="510">
        <f t="shared" si="111"/>
        <v>0</v>
      </c>
      <c r="AD256" s="321">
        <f t="shared" si="112"/>
        <v>0</v>
      </c>
      <c r="AE256" s="278">
        <f t="shared" si="113"/>
        <v>0</v>
      </c>
      <c r="AF256" s="322">
        <v>0</v>
      </c>
      <c r="AG256" s="323">
        <v>1</v>
      </c>
      <c r="AH256" s="6">
        <f t="shared" si="114"/>
        <v>1.38</v>
      </c>
      <c r="AI256" s="6">
        <v>0</v>
      </c>
      <c r="AJ256" s="2">
        <v>0</v>
      </c>
      <c r="AK256" s="281">
        <f t="shared" si="115"/>
        <v>1.5641</v>
      </c>
      <c r="AL256" s="3">
        <f t="shared" si="116"/>
        <v>0</v>
      </c>
      <c r="AM256" s="307">
        <v>0</v>
      </c>
      <c r="AN256" s="283">
        <v>0</v>
      </c>
      <c r="AO256" s="283" t="s">
        <v>1316</v>
      </c>
      <c r="AP256" s="284">
        <v>0</v>
      </c>
      <c r="AQ256" s="28">
        <v>0</v>
      </c>
      <c r="AR256" s="267">
        <f t="shared" si="117"/>
        <v>0</v>
      </c>
      <c r="AS256" s="267">
        <f t="shared" si="118"/>
        <v>0</v>
      </c>
      <c r="AT256" s="4">
        <v>0</v>
      </c>
      <c r="AU256" s="4">
        <f t="shared" si="119"/>
        <v>0</v>
      </c>
      <c r="AV256" s="5">
        <v>0</v>
      </c>
      <c r="AW256" s="404">
        <f t="shared" si="120"/>
        <v>0</v>
      </c>
      <c r="AX256" s="405">
        <v>0</v>
      </c>
      <c r="AY256" s="6">
        <f t="shared" si="121"/>
        <v>0</v>
      </c>
      <c r="AZ256" s="28">
        <f t="shared" si="122"/>
        <v>0</v>
      </c>
      <c r="BA256" s="5">
        <f t="shared" si="122"/>
        <v>0</v>
      </c>
      <c r="BB256" s="321">
        <f t="shared" si="123"/>
        <v>0</v>
      </c>
      <c r="BC256" s="511">
        <f t="shared" si="124"/>
        <v>0</v>
      </c>
      <c r="BD256" s="511">
        <f t="shared" si="125"/>
        <v>2.4299999999999999E-2</v>
      </c>
      <c r="BE256" s="286">
        <f t="shared" si="126"/>
        <v>0</v>
      </c>
      <c r="BF256" s="286">
        <v>0</v>
      </c>
      <c r="BG256" s="308">
        <f t="shared" si="98"/>
        <v>0</v>
      </c>
      <c r="BH256" s="512">
        <f t="shared" si="127"/>
        <v>1</v>
      </c>
      <c r="BI256" s="512">
        <f t="shared" si="99"/>
        <v>0</v>
      </c>
      <c r="BJ256" s="453"/>
    </row>
    <row r="257" spans="1:62" x14ac:dyDescent="0.2">
      <c r="A257" s="358" t="s">
        <v>1002</v>
      </c>
      <c r="B257" s="359" t="s">
        <v>1006</v>
      </c>
      <c r="C257" s="360" t="s">
        <v>1002</v>
      </c>
      <c r="D257" s="361" t="s">
        <v>1006</v>
      </c>
      <c r="E257" s="362" t="s">
        <v>1007</v>
      </c>
      <c r="F257" s="363" t="s">
        <v>539</v>
      </c>
      <c r="G257" s="513">
        <v>27</v>
      </c>
      <c r="H257" s="315"/>
      <c r="I257" s="364">
        <v>9135638</v>
      </c>
      <c r="J257" s="364">
        <v>930000</v>
      </c>
      <c r="K257" s="364">
        <v>0</v>
      </c>
      <c r="L257" s="364">
        <v>0</v>
      </c>
      <c r="M257" s="364">
        <f t="shared" si="100"/>
        <v>0</v>
      </c>
      <c r="N257" s="364">
        <f t="shared" si="101"/>
        <v>9135638</v>
      </c>
      <c r="O257" s="514">
        <f t="shared" si="102"/>
        <v>930000</v>
      </c>
      <c r="P257" s="514">
        <f t="shared" si="103"/>
        <v>8205638</v>
      </c>
      <c r="Q257" s="515">
        <v>385.04999999999995</v>
      </c>
      <c r="R257" s="515">
        <v>12.760000000000002</v>
      </c>
      <c r="S257" s="366">
        <f t="shared" si="104"/>
        <v>138778</v>
      </c>
      <c r="T257" s="365">
        <v>0</v>
      </c>
      <c r="U257" s="367">
        <f t="shared" si="105"/>
        <v>8205638</v>
      </c>
      <c r="V257" s="368">
        <f t="shared" si="106"/>
        <v>21310.58</v>
      </c>
      <c r="W257" s="498">
        <v>26638</v>
      </c>
      <c r="X257" s="499">
        <f t="shared" si="107"/>
        <v>69.180000000000007</v>
      </c>
      <c r="Y257" s="500">
        <f t="shared" si="108"/>
        <v>21241.4</v>
      </c>
      <c r="Z257" s="501">
        <v>1264.4000000000015</v>
      </c>
      <c r="AA257" s="502">
        <f t="shared" si="109"/>
        <v>486857</v>
      </c>
      <c r="AB257" s="503">
        <f t="shared" si="110"/>
        <v>8692495</v>
      </c>
      <c r="AC257" s="516">
        <f t="shared" si="111"/>
        <v>22574.98</v>
      </c>
      <c r="AD257" s="369">
        <f t="shared" si="112"/>
        <v>1.37995</v>
      </c>
      <c r="AE257" s="370">
        <f t="shared" si="113"/>
        <v>1.38</v>
      </c>
      <c r="AF257" s="371">
        <v>1.38</v>
      </c>
      <c r="AG257" s="372">
        <v>0</v>
      </c>
      <c r="AH257" s="373">
        <f t="shared" si="114"/>
        <v>0</v>
      </c>
      <c r="AI257" s="373">
        <v>0</v>
      </c>
      <c r="AJ257" s="2">
        <v>0</v>
      </c>
      <c r="AK257" s="281">
        <f t="shared" si="115"/>
        <v>0</v>
      </c>
      <c r="AL257" s="3">
        <f t="shared" si="116"/>
        <v>0</v>
      </c>
      <c r="AM257" s="307">
        <v>0</v>
      </c>
      <c r="AN257" s="283">
        <v>0</v>
      </c>
      <c r="AO257" s="283" t="s">
        <v>1316</v>
      </c>
      <c r="AP257" s="284">
        <v>0</v>
      </c>
      <c r="AQ257" s="28">
        <v>0</v>
      </c>
      <c r="AR257" s="267">
        <f t="shared" si="117"/>
        <v>0</v>
      </c>
      <c r="AS257" s="267">
        <f t="shared" si="118"/>
        <v>0</v>
      </c>
      <c r="AT257" s="4">
        <v>0</v>
      </c>
      <c r="AU257" s="4">
        <f t="shared" si="119"/>
        <v>0</v>
      </c>
      <c r="AV257" s="5">
        <v>0</v>
      </c>
      <c r="AW257" s="404">
        <f t="shared" si="120"/>
        <v>0</v>
      </c>
      <c r="AX257" s="405">
        <v>0</v>
      </c>
      <c r="AY257" s="373">
        <f t="shared" si="121"/>
        <v>0</v>
      </c>
      <c r="AZ257" s="28">
        <f t="shared" si="122"/>
        <v>0</v>
      </c>
      <c r="BA257" s="5">
        <f t="shared" si="122"/>
        <v>0</v>
      </c>
      <c r="BB257" s="369">
        <f t="shared" si="123"/>
        <v>1.2151799999999999</v>
      </c>
      <c r="BC257" s="517">
        <f t="shared" si="124"/>
        <v>2.4299999999999999E-2</v>
      </c>
      <c r="BD257" s="517">
        <f t="shared" si="125"/>
        <v>0</v>
      </c>
      <c r="BE257" s="286">
        <f t="shared" si="126"/>
        <v>0</v>
      </c>
      <c r="BF257" s="286">
        <v>0</v>
      </c>
      <c r="BG257" s="308">
        <f t="shared" si="98"/>
        <v>0</v>
      </c>
      <c r="BH257" s="518">
        <f t="shared" si="127"/>
        <v>0</v>
      </c>
      <c r="BI257" s="518">
        <f t="shared" si="99"/>
        <v>0</v>
      </c>
      <c r="BJ257" s="453"/>
    </row>
    <row r="258" spans="1:62" x14ac:dyDescent="0.2">
      <c r="A258" s="32" t="s">
        <v>540</v>
      </c>
      <c r="B258" s="309" t="s">
        <v>541</v>
      </c>
      <c r="C258" s="310" t="s">
        <v>554</v>
      </c>
      <c r="D258" s="311" t="s">
        <v>1639</v>
      </c>
      <c r="E258" s="312" t="s">
        <v>555</v>
      </c>
      <c r="F258" s="313" t="s">
        <v>539</v>
      </c>
      <c r="G258" s="520">
        <v>27</v>
      </c>
      <c r="H258" s="315"/>
      <c r="I258" s="316">
        <v>0</v>
      </c>
      <c r="J258" s="316">
        <v>0</v>
      </c>
      <c r="K258" s="316">
        <v>0</v>
      </c>
      <c r="L258" s="316">
        <v>0</v>
      </c>
      <c r="M258" s="316">
        <f t="shared" si="100"/>
        <v>0</v>
      </c>
      <c r="N258" s="316">
        <f t="shared" si="101"/>
        <v>0</v>
      </c>
      <c r="O258" s="508">
        <f t="shared" si="102"/>
        <v>0</v>
      </c>
      <c r="P258" s="508">
        <f t="shared" si="103"/>
        <v>0</v>
      </c>
      <c r="Q258" s="509">
        <v>0</v>
      </c>
      <c r="R258" s="509">
        <v>0</v>
      </c>
      <c r="S258" s="318">
        <f t="shared" si="104"/>
        <v>0</v>
      </c>
      <c r="T258" s="317">
        <v>0</v>
      </c>
      <c r="U258" s="319">
        <f t="shared" si="105"/>
        <v>0</v>
      </c>
      <c r="V258" s="320">
        <f t="shared" si="106"/>
        <v>0</v>
      </c>
      <c r="W258" s="498">
        <v>0</v>
      </c>
      <c r="X258" s="499">
        <f t="shared" si="107"/>
        <v>0</v>
      </c>
      <c r="Y258" s="500">
        <f t="shared" si="108"/>
        <v>0</v>
      </c>
      <c r="Z258" s="501">
        <v>0</v>
      </c>
      <c r="AA258" s="502">
        <f t="shared" si="109"/>
        <v>0</v>
      </c>
      <c r="AB258" s="503">
        <f t="shared" si="110"/>
        <v>0</v>
      </c>
      <c r="AC258" s="510">
        <f t="shared" si="111"/>
        <v>0</v>
      </c>
      <c r="AD258" s="321">
        <f t="shared" si="112"/>
        <v>0</v>
      </c>
      <c r="AE258" s="278">
        <f t="shared" si="113"/>
        <v>0</v>
      </c>
      <c r="AF258" s="322">
        <v>0</v>
      </c>
      <c r="AG258" s="323">
        <v>1</v>
      </c>
      <c r="AH258" s="6">
        <f t="shared" si="114"/>
        <v>1.2055</v>
      </c>
      <c r="AI258" s="6">
        <v>0</v>
      </c>
      <c r="AJ258" s="2">
        <v>0</v>
      </c>
      <c r="AK258" s="281">
        <f t="shared" si="115"/>
        <v>1.4217</v>
      </c>
      <c r="AL258" s="3">
        <f t="shared" si="116"/>
        <v>0</v>
      </c>
      <c r="AM258" s="307">
        <v>0</v>
      </c>
      <c r="AN258" s="283">
        <v>0</v>
      </c>
      <c r="AO258" s="283" t="s">
        <v>1316</v>
      </c>
      <c r="AP258" s="284">
        <v>0</v>
      </c>
      <c r="AQ258" s="28">
        <v>0</v>
      </c>
      <c r="AR258" s="267">
        <f t="shared" si="117"/>
        <v>0</v>
      </c>
      <c r="AS258" s="267">
        <f t="shared" si="118"/>
        <v>0</v>
      </c>
      <c r="AT258" s="4">
        <v>0</v>
      </c>
      <c r="AU258" s="4">
        <f t="shared" si="119"/>
        <v>0</v>
      </c>
      <c r="AV258" s="5">
        <v>0</v>
      </c>
      <c r="AW258" s="404">
        <f t="shared" si="120"/>
        <v>0</v>
      </c>
      <c r="AX258" s="405">
        <v>0</v>
      </c>
      <c r="AY258" s="6">
        <f t="shared" si="121"/>
        <v>0</v>
      </c>
      <c r="AZ258" s="28">
        <f t="shared" si="122"/>
        <v>0</v>
      </c>
      <c r="BA258" s="5">
        <f t="shared" si="122"/>
        <v>0</v>
      </c>
      <c r="BB258" s="321">
        <f t="shared" si="123"/>
        <v>0</v>
      </c>
      <c r="BC258" s="511">
        <f t="shared" si="124"/>
        <v>0</v>
      </c>
      <c r="BD258" s="511">
        <f t="shared" si="125"/>
        <v>2.12E-2</v>
      </c>
      <c r="BE258" s="286">
        <f t="shared" si="126"/>
        <v>0</v>
      </c>
      <c r="BF258" s="286">
        <v>0</v>
      </c>
      <c r="BG258" s="308">
        <f t="shared" ref="BG258:BG321" si="128">IF(AND($A258=$C258,LEFT($C258,1)="T"),IF(SUMIF($A$17:$A$574,$C258,$BH$17:$BH$574)&gt;0,0,1),0)+IF(AND(LEFT($C258,1)="T",$BI258&lt;&gt;1),IF(SUMIF($A$17:$A$574,$C258,$I$17:$I$574)&gt;0,0,1),0)</f>
        <v>0</v>
      </c>
      <c r="BH258" s="512">
        <f t="shared" si="127"/>
        <v>1</v>
      </c>
      <c r="BI258" s="512">
        <f t="shared" si="99"/>
        <v>0</v>
      </c>
      <c r="BJ258" s="453"/>
    </row>
    <row r="259" spans="1:62" x14ac:dyDescent="0.2">
      <c r="A259" s="32" t="s">
        <v>549</v>
      </c>
      <c r="B259" s="309" t="s">
        <v>550</v>
      </c>
      <c r="C259" s="310" t="s">
        <v>554</v>
      </c>
      <c r="D259" s="311" t="s">
        <v>1639</v>
      </c>
      <c r="E259" s="312" t="s">
        <v>556</v>
      </c>
      <c r="F259" s="313" t="s">
        <v>539</v>
      </c>
      <c r="G259" s="520">
        <v>27</v>
      </c>
      <c r="H259" s="315"/>
      <c r="I259" s="316">
        <v>0</v>
      </c>
      <c r="J259" s="316">
        <v>0</v>
      </c>
      <c r="K259" s="316">
        <v>0</v>
      </c>
      <c r="L259" s="316">
        <v>0</v>
      </c>
      <c r="M259" s="316">
        <f t="shared" si="100"/>
        <v>0</v>
      </c>
      <c r="N259" s="316">
        <f t="shared" si="101"/>
        <v>0</v>
      </c>
      <c r="O259" s="508">
        <f t="shared" si="102"/>
        <v>0</v>
      </c>
      <c r="P259" s="508">
        <f t="shared" si="103"/>
        <v>0</v>
      </c>
      <c r="Q259" s="509">
        <v>0</v>
      </c>
      <c r="R259" s="509">
        <v>0</v>
      </c>
      <c r="S259" s="318">
        <f t="shared" si="104"/>
        <v>0</v>
      </c>
      <c r="T259" s="317">
        <v>0</v>
      </c>
      <c r="U259" s="319">
        <f t="shared" si="105"/>
        <v>0</v>
      </c>
      <c r="V259" s="320">
        <f t="shared" si="106"/>
        <v>0</v>
      </c>
      <c r="W259" s="498">
        <v>0</v>
      </c>
      <c r="X259" s="499">
        <f t="shared" si="107"/>
        <v>0</v>
      </c>
      <c r="Y259" s="500">
        <f t="shared" si="108"/>
        <v>0</v>
      </c>
      <c r="Z259" s="501">
        <v>0</v>
      </c>
      <c r="AA259" s="502">
        <f t="shared" si="109"/>
        <v>0</v>
      </c>
      <c r="AB259" s="503">
        <f t="shared" si="110"/>
        <v>0</v>
      </c>
      <c r="AC259" s="510">
        <f t="shared" si="111"/>
        <v>0</v>
      </c>
      <c r="AD259" s="321">
        <f t="shared" si="112"/>
        <v>0</v>
      </c>
      <c r="AE259" s="278">
        <f t="shared" si="113"/>
        <v>0</v>
      </c>
      <c r="AF259" s="322">
        <v>0</v>
      </c>
      <c r="AG259" s="323">
        <v>1</v>
      </c>
      <c r="AH259" s="6">
        <f t="shared" si="114"/>
        <v>1.2055</v>
      </c>
      <c r="AI259" s="6">
        <v>0</v>
      </c>
      <c r="AJ259" s="2">
        <v>0</v>
      </c>
      <c r="AK259" s="281">
        <f t="shared" si="115"/>
        <v>1.3834</v>
      </c>
      <c r="AL259" s="3">
        <f t="shared" si="116"/>
        <v>0</v>
      </c>
      <c r="AM259" s="307">
        <v>0</v>
      </c>
      <c r="AN259" s="283">
        <v>0</v>
      </c>
      <c r="AO259" s="283" t="s">
        <v>1316</v>
      </c>
      <c r="AP259" s="284">
        <v>0</v>
      </c>
      <c r="AQ259" s="28">
        <v>0</v>
      </c>
      <c r="AR259" s="267">
        <f t="shared" si="117"/>
        <v>0</v>
      </c>
      <c r="AS259" s="267">
        <f t="shared" si="118"/>
        <v>0</v>
      </c>
      <c r="AT259" s="4">
        <v>0</v>
      </c>
      <c r="AU259" s="4">
        <f t="shared" si="119"/>
        <v>0</v>
      </c>
      <c r="AV259" s="5">
        <v>0</v>
      </c>
      <c r="AW259" s="404">
        <f t="shared" si="120"/>
        <v>0</v>
      </c>
      <c r="AX259" s="405">
        <v>0</v>
      </c>
      <c r="AY259" s="6">
        <f t="shared" si="121"/>
        <v>0</v>
      </c>
      <c r="AZ259" s="28">
        <f t="shared" si="122"/>
        <v>0</v>
      </c>
      <c r="BA259" s="5">
        <f t="shared" si="122"/>
        <v>0</v>
      </c>
      <c r="BB259" s="321">
        <f t="shared" si="123"/>
        <v>0</v>
      </c>
      <c r="BC259" s="511">
        <f t="shared" si="124"/>
        <v>0</v>
      </c>
      <c r="BD259" s="511">
        <f t="shared" si="125"/>
        <v>2.12E-2</v>
      </c>
      <c r="BE259" s="286">
        <f t="shared" si="126"/>
        <v>0</v>
      </c>
      <c r="BF259" s="286">
        <v>0</v>
      </c>
      <c r="BG259" s="308">
        <f t="shared" si="128"/>
        <v>0</v>
      </c>
      <c r="BH259" s="512">
        <f t="shared" si="127"/>
        <v>1</v>
      </c>
      <c r="BI259" s="512">
        <f t="shared" si="99"/>
        <v>0</v>
      </c>
      <c r="BJ259" s="453"/>
    </row>
    <row r="260" spans="1:62" x14ac:dyDescent="0.2">
      <c r="A260" s="358" t="s">
        <v>554</v>
      </c>
      <c r="B260" s="359" t="s">
        <v>1291</v>
      </c>
      <c r="C260" s="360" t="s">
        <v>554</v>
      </c>
      <c r="D260" s="361" t="s">
        <v>1639</v>
      </c>
      <c r="E260" s="362" t="s">
        <v>558</v>
      </c>
      <c r="F260" s="363" t="s">
        <v>539</v>
      </c>
      <c r="G260" s="513">
        <v>27</v>
      </c>
      <c r="H260" s="315"/>
      <c r="I260" s="364">
        <v>7362993</v>
      </c>
      <c r="J260" s="364">
        <v>719128</v>
      </c>
      <c r="K260" s="364">
        <v>0</v>
      </c>
      <c r="L260" s="364">
        <v>0</v>
      </c>
      <c r="M260" s="364">
        <f t="shared" si="100"/>
        <v>0</v>
      </c>
      <c r="N260" s="364">
        <f t="shared" si="101"/>
        <v>7362993</v>
      </c>
      <c r="O260" s="514">
        <f t="shared" si="102"/>
        <v>719128</v>
      </c>
      <c r="P260" s="514">
        <f t="shared" si="103"/>
        <v>6643865</v>
      </c>
      <c r="Q260" s="515">
        <v>356.87</v>
      </c>
      <c r="R260" s="515">
        <v>13.899999999999999</v>
      </c>
      <c r="S260" s="366">
        <f t="shared" si="104"/>
        <v>151176</v>
      </c>
      <c r="T260" s="365">
        <v>0</v>
      </c>
      <c r="U260" s="367">
        <f t="shared" si="105"/>
        <v>6643865</v>
      </c>
      <c r="V260" s="368">
        <f t="shared" si="106"/>
        <v>18617.05</v>
      </c>
      <c r="W260" s="498">
        <v>4265</v>
      </c>
      <c r="X260" s="499">
        <f t="shared" si="107"/>
        <v>11.95</v>
      </c>
      <c r="Y260" s="500">
        <f t="shared" si="108"/>
        <v>18605.099999999999</v>
      </c>
      <c r="Z260" s="501">
        <v>0</v>
      </c>
      <c r="AA260" s="502">
        <f t="shared" si="109"/>
        <v>0</v>
      </c>
      <c r="AB260" s="503">
        <f t="shared" si="110"/>
        <v>6643865</v>
      </c>
      <c r="AC260" s="516">
        <f t="shared" si="111"/>
        <v>18617.05</v>
      </c>
      <c r="AD260" s="369">
        <f t="shared" si="112"/>
        <v>1.20553</v>
      </c>
      <c r="AE260" s="370">
        <f t="shared" si="113"/>
        <v>1.2055</v>
      </c>
      <c r="AF260" s="371">
        <v>1.2055</v>
      </c>
      <c r="AG260" s="372">
        <v>0</v>
      </c>
      <c r="AH260" s="373">
        <f t="shared" si="114"/>
        <v>0</v>
      </c>
      <c r="AI260" s="373">
        <v>0</v>
      </c>
      <c r="AJ260" s="2">
        <v>0</v>
      </c>
      <c r="AK260" s="281">
        <f t="shared" si="115"/>
        <v>0</v>
      </c>
      <c r="AL260" s="3">
        <f t="shared" si="116"/>
        <v>0</v>
      </c>
      <c r="AM260" s="307">
        <v>0</v>
      </c>
      <c r="AN260" s="283">
        <v>0</v>
      </c>
      <c r="AO260" s="283" t="s">
        <v>1316</v>
      </c>
      <c r="AP260" s="284">
        <v>0</v>
      </c>
      <c r="AQ260" s="28">
        <v>0</v>
      </c>
      <c r="AR260" s="267">
        <f t="shared" si="117"/>
        <v>0</v>
      </c>
      <c r="AS260" s="267">
        <f t="shared" si="118"/>
        <v>0</v>
      </c>
      <c r="AT260" s="4">
        <v>0</v>
      </c>
      <c r="AU260" s="4">
        <f t="shared" si="119"/>
        <v>0</v>
      </c>
      <c r="AV260" s="5">
        <v>0</v>
      </c>
      <c r="AW260" s="404">
        <f t="shared" si="120"/>
        <v>0</v>
      </c>
      <c r="AX260" s="405">
        <v>0</v>
      </c>
      <c r="AY260" s="373">
        <f t="shared" si="121"/>
        <v>0</v>
      </c>
      <c r="AZ260" s="28">
        <f t="shared" si="122"/>
        <v>0</v>
      </c>
      <c r="BA260" s="5">
        <f t="shared" si="122"/>
        <v>0</v>
      </c>
      <c r="BB260" s="369">
        <f t="shared" si="123"/>
        <v>1.06159</v>
      </c>
      <c r="BC260" s="517">
        <f t="shared" si="124"/>
        <v>2.12E-2</v>
      </c>
      <c r="BD260" s="517">
        <f t="shared" si="125"/>
        <v>0</v>
      </c>
      <c r="BE260" s="286">
        <f t="shared" si="126"/>
        <v>0</v>
      </c>
      <c r="BF260" s="286">
        <v>0</v>
      </c>
      <c r="BG260" s="308">
        <f t="shared" si="128"/>
        <v>0</v>
      </c>
      <c r="BH260" s="518">
        <f t="shared" si="127"/>
        <v>0</v>
      </c>
      <c r="BI260" s="518">
        <f t="shared" si="99"/>
        <v>0</v>
      </c>
      <c r="BJ260" s="453"/>
    </row>
    <row r="261" spans="1:62" x14ac:dyDescent="0.2">
      <c r="A261" s="397" t="s">
        <v>536</v>
      </c>
      <c r="B261" s="398" t="s">
        <v>537</v>
      </c>
      <c r="C261" s="521" t="s">
        <v>1430</v>
      </c>
      <c r="D261" s="523" t="s">
        <v>1434</v>
      </c>
      <c r="E261" s="522" t="s">
        <v>1432</v>
      </c>
      <c r="F261" s="313" t="s">
        <v>539</v>
      </c>
      <c r="G261" s="520">
        <v>27</v>
      </c>
      <c r="H261" s="315"/>
      <c r="I261" s="316">
        <v>0</v>
      </c>
      <c r="J261" s="316">
        <v>0</v>
      </c>
      <c r="K261" s="316">
        <v>0</v>
      </c>
      <c r="L261" s="316">
        <v>0</v>
      </c>
      <c r="M261" s="316">
        <f t="shared" si="100"/>
        <v>0</v>
      </c>
      <c r="N261" s="316">
        <f t="shared" si="101"/>
        <v>0</v>
      </c>
      <c r="O261" s="508">
        <f t="shared" si="102"/>
        <v>0</v>
      </c>
      <c r="P261" s="508">
        <f t="shared" si="103"/>
        <v>0</v>
      </c>
      <c r="Q261" s="509">
        <v>0</v>
      </c>
      <c r="R261" s="509">
        <v>0</v>
      </c>
      <c r="S261" s="318">
        <f t="shared" si="104"/>
        <v>0</v>
      </c>
      <c r="T261" s="317">
        <v>0</v>
      </c>
      <c r="U261" s="319">
        <f t="shared" si="105"/>
        <v>0</v>
      </c>
      <c r="V261" s="320">
        <f t="shared" si="106"/>
        <v>0</v>
      </c>
      <c r="W261" s="498">
        <v>0</v>
      </c>
      <c r="X261" s="499">
        <f t="shared" si="107"/>
        <v>0</v>
      </c>
      <c r="Y261" s="500">
        <f t="shared" si="108"/>
        <v>0</v>
      </c>
      <c r="Z261" s="501">
        <v>0</v>
      </c>
      <c r="AA261" s="502">
        <f t="shared" si="109"/>
        <v>0</v>
      </c>
      <c r="AB261" s="503">
        <f t="shared" si="110"/>
        <v>0</v>
      </c>
      <c r="AC261" s="510">
        <f t="shared" si="111"/>
        <v>0</v>
      </c>
      <c r="AD261" s="321">
        <f t="shared" si="112"/>
        <v>0</v>
      </c>
      <c r="AE261" s="278">
        <f t="shared" si="113"/>
        <v>0</v>
      </c>
      <c r="AF261" s="322">
        <v>0</v>
      </c>
      <c r="AG261" s="323">
        <v>1</v>
      </c>
      <c r="AH261" s="6">
        <f t="shared" si="114"/>
        <v>1.3343</v>
      </c>
      <c r="AI261" s="6">
        <v>0</v>
      </c>
      <c r="AJ261" s="2">
        <v>0</v>
      </c>
      <c r="AK261" s="281">
        <f t="shared" si="115"/>
        <v>1.6964999999999999</v>
      </c>
      <c r="AL261" s="3">
        <f t="shared" si="116"/>
        <v>0</v>
      </c>
      <c r="AM261" s="307">
        <v>0</v>
      </c>
      <c r="AN261" s="283">
        <v>0</v>
      </c>
      <c r="AO261" s="283" t="s">
        <v>1316</v>
      </c>
      <c r="AP261" s="284">
        <v>0</v>
      </c>
      <c r="AQ261" s="28">
        <v>0</v>
      </c>
      <c r="AR261" s="267">
        <f t="shared" si="117"/>
        <v>0</v>
      </c>
      <c r="AS261" s="267">
        <f t="shared" si="118"/>
        <v>0</v>
      </c>
      <c r="AT261" s="4">
        <v>0</v>
      </c>
      <c r="AU261" s="4">
        <f t="shared" si="119"/>
        <v>0</v>
      </c>
      <c r="AV261" s="5">
        <v>0</v>
      </c>
      <c r="AW261" s="404">
        <f t="shared" si="120"/>
        <v>0</v>
      </c>
      <c r="AX261" s="405">
        <v>0</v>
      </c>
      <c r="AY261" s="6">
        <f t="shared" si="121"/>
        <v>0</v>
      </c>
      <c r="AZ261" s="28">
        <f t="shared" si="122"/>
        <v>0</v>
      </c>
      <c r="BA261" s="5">
        <f t="shared" si="122"/>
        <v>0</v>
      </c>
      <c r="BB261" s="321">
        <f t="shared" si="123"/>
        <v>0</v>
      </c>
      <c r="BC261" s="511">
        <f t="shared" si="124"/>
        <v>0</v>
      </c>
      <c r="BD261" s="511">
        <f t="shared" si="125"/>
        <v>2.35E-2</v>
      </c>
      <c r="BE261" s="286">
        <f t="shared" si="126"/>
        <v>0</v>
      </c>
      <c r="BF261" s="286">
        <v>0</v>
      </c>
      <c r="BG261" s="308">
        <f t="shared" si="128"/>
        <v>0</v>
      </c>
      <c r="BH261" s="512">
        <f t="shared" si="127"/>
        <v>1</v>
      </c>
      <c r="BI261" s="512">
        <f t="shared" si="99"/>
        <v>0</v>
      </c>
      <c r="BJ261" s="453"/>
    </row>
    <row r="262" spans="1:62" x14ac:dyDescent="0.2">
      <c r="A262" s="397" t="s">
        <v>543</v>
      </c>
      <c r="B262" s="398" t="s">
        <v>544</v>
      </c>
      <c r="C262" s="521" t="s">
        <v>1430</v>
      </c>
      <c r="D262" s="523" t="s">
        <v>1434</v>
      </c>
      <c r="E262" s="522" t="s">
        <v>1433</v>
      </c>
      <c r="F262" s="313" t="s">
        <v>539</v>
      </c>
      <c r="G262" s="520">
        <v>27</v>
      </c>
      <c r="H262" s="315"/>
      <c r="I262" s="316">
        <v>0</v>
      </c>
      <c r="J262" s="316">
        <v>0</v>
      </c>
      <c r="K262" s="316">
        <v>0</v>
      </c>
      <c r="L262" s="316">
        <v>0</v>
      </c>
      <c r="M262" s="316">
        <f t="shared" si="100"/>
        <v>0</v>
      </c>
      <c r="N262" s="316">
        <f t="shared" si="101"/>
        <v>0</v>
      </c>
      <c r="O262" s="508">
        <f t="shared" si="102"/>
        <v>0</v>
      </c>
      <c r="P262" s="508">
        <f t="shared" si="103"/>
        <v>0</v>
      </c>
      <c r="Q262" s="509">
        <v>0</v>
      </c>
      <c r="R262" s="509">
        <v>0</v>
      </c>
      <c r="S262" s="318">
        <f t="shared" si="104"/>
        <v>0</v>
      </c>
      <c r="T262" s="317">
        <v>0</v>
      </c>
      <c r="U262" s="319">
        <f t="shared" si="105"/>
        <v>0</v>
      </c>
      <c r="V262" s="320">
        <f t="shared" si="106"/>
        <v>0</v>
      </c>
      <c r="W262" s="498">
        <v>0</v>
      </c>
      <c r="X262" s="499">
        <f t="shared" si="107"/>
        <v>0</v>
      </c>
      <c r="Y262" s="500">
        <f t="shared" si="108"/>
        <v>0</v>
      </c>
      <c r="Z262" s="501">
        <v>0</v>
      </c>
      <c r="AA262" s="502">
        <f t="shared" si="109"/>
        <v>0</v>
      </c>
      <c r="AB262" s="503">
        <f t="shared" si="110"/>
        <v>0</v>
      </c>
      <c r="AC262" s="510">
        <f t="shared" si="111"/>
        <v>0</v>
      </c>
      <c r="AD262" s="321">
        <f t="shared" si="112"/>
        <v>0</v>
      </c>
      <c r="AE262" s="278">
        <f t="shared" si="113"/>
        <v>0</v>
      </c>
      <c r="AF262" s="322">
        <v>0</v>
      </c>
      <c r="AG262" s="323">
        <v>1</v>
      </c>
      <c r="AH262" s="6">
        <f t="shared" si="114"/>
        <v>1.3343</v>
      </c>
      <c r="AI262" s="6">
        <v>0</v>
      </c>
      <c r="AJ262" s="2">
        <v>0</v>
      </c>
      <c r="AK262" s="281">
        <f t="shared" si="115"/>
        <v>1.5055000000000001</v>
      </c>
      <c r="AL262" s="3">
        <f t="shared" si="116"/>
        <v>0</v>
      </c>
      <c r="AM262" s="307">
        <v>0</v>
      </c>
      <c r="AN262" s="283">
        <v>0</v>
      </c>
      <c r="AO262" s="283" t="s">
        <v>1316</v>
      </c>
      <c r="AP262" s="284">
        <v>0</v>
      </c>
      <c r="AQ262" s="28">
        <v>0</v>
      </c>
      <c r="AR262" s="267">
        <f t="shared" si="117"/>
        <v>0</v>
      </c>
      <c r="AS262" s="267">
        <f t="shared" si="118"/>
        <v>0</v>
      </c>
      <c r="AT262" s="4">
        <v>0</v>
      </c>
      <c r="AU262" s="4">
        <f t="shared" si="119"/>
        <v>0</v>
      </c>
      <c r="AV262" s="5">
        <v>0</v>
      </c>
      <c r="AW262" s="404">
        <f t="shared" si="120"/>
        <v>0</v>
      </c>
      <c r="AX262" s="405">
        <v>0</v>
      </c>
      <c r="AY262" s="6">
        <f t="shared" si="121"/>
        <v>0</v>
      </c>
      <c r="AZ262" s="28">
        <f t="shared" si="122"/>
        <v>0</v>
      </c>
      <c r="BA262" s="5">
        <f t="shared" si="122"/>
        <v>0</v>
      </c>
      <c r="BB262" s="321">
        <f t="shared" si="123"/>
        <v>0</v>
      </c>
      <c r="BC262" s="511">
        <f t="shared" si="124"/>
        <v>0</v>
      </c>
      <c r="BD262" s="511">
        <f t="shared" si="125"/>
        <v>2.35E-2</v>
      </c>
      <c r="BE262" s="286">
        <f t="shared" si="126"/>
        <v>0</v>
      </c>
      <c r="BF262" s="286">
        <v>0</v>
      </c>
      <c r="BG262" s="308">
        <f t="shared" si="128"/>
        <v>0</v>
      </c>
      <c r="BH262" s="512">
        <f t="shared" si="127"/>
        <v>1</v>
      </c>
      <c r="BI262" s="512">
        <f t="shared" si="99"/>
        <v>0</v>
      </c>
      <c r="BJ262" s="453"/>
    </row>
    <row r="263" spans="1:62" x14ac:dyDescent="0.2">
      <c r="A263" s="438" t="s">
        <v>1430</v>
      </c>
      <c r="B263" s="439" t="s">
        <v>1434</v>
      </c>
      <c r="C263" s="471" t="s">
        <v>1430</v>
      </c>
      <c r="D263" s="472" t="s">
        <v>1434</v>
      </c>
      <c r="E263" s="473" t="s">
        <v>1435</v>
      </c>
      <c r="F263" s="434" t="s">
        <v>539</v>
      </c>
      <c r="G263" s="513">
        <v>27</v>
      </c>
      <c r="H263" s="233"/>
      <c r="I263" s="364">
        <v>18396315</v>
      </c>
      <c r="J263" s="364">
        <v>4893701</v>
      </c>
      <c r="K263" s="364">
        <v>0</v>
      </c>
      <c r="L263" s="364">
        <v>0</v>
      </c>
      <c r="M263" s="364">
        <f t="shared" si="100"/>
        <v>0</v>
      </c>
      <c r="N263" s="364">
        <f t="shared" si="101"/>
        <v>18396315</v>
      </c>
      <c r="O263" s="514">
        <f t="shared" si="102"/>
        <v>4893701</v>
      </c>
      <c r="P263" s="514">
        <f t="shared" si="103"/>
        <v>13502614</v>
      </c>
      <c r="Q263" s="515">
        <v>655.27</v>
      </c>
      <c r="R263" s="515">
        <v>33</v>
      </c>
      <c r="S263" s="366">
        <f t="shared" si="104"/>
        <v>358908</v>
      </c>
      <c r="T263" s="365">
        <v>0</v>
      </c>
      <c r="U263" s="367">
        <f t="shared" si="105"/>
        <v>13502614</v>
      </c>
      <c r="V263" s="368">
        <f t="shared" si="106"/>
        <v>20606.18</v>
      </c>
      <c r="W263" s="498">
        <v>11254</v>
      </c>
      <c r="X263" s="499">
        <f t="shared" si="107"/>
        <v>17.170000000000002</v>
      </c>
      <c r="Y263" s="500">
        <f t="shared" si="108"/>
        <v>20589.010000000002</v>
      </c>
      <c r="Z263" s="501">
        <v>612.01000000000204</v>
      </c>
      <c r="AA263" s="502">
        <f t="shared" si="109"/>
        <v>401032</v>
      </c>
      <c r="AB263" s="503">
        <f t="shared" si="110"/>
        <v>13903646</v>
      </c>
      <c r="AC263" s="516">
        <f t="shared" si="111"/>
        <v>21218.19</v>
      </c>
      <c r="AD263" s="369">
        <f t="shared" si="112"/>
        <v>1.3343400000000001</v>
      </c>
      <c r="AE263" s="370">
        <f t="shared" si="113"/>
        <v>1.3343</v>
      </c>
      <c r="AF263" s="371">
        <v>1.3343</v>
      </c>
      <c r="AG263" s="372">
        <v>0</v>
      </c>
      <c r="AH263" s="373">
        <f t="shared" si="114"/>
        <v>0</v>
      </c>
      <c r="AI263" s="373">
        <v>0</v>
      </c>
      <c r="AJ263" s="2">
        <v>0</v>
      </c>
      <c r="AK263" s="281">
        <f t="shared" si="115"/>
        <v>0</v>
      </c>
      <c r="AL263" s="3">
        <f t="shared" si="116"/>
        <v>0</v>
      </c>
      <c r="AM263" s="307">
        <v>0</v>
      </c>
      <c r="AN263" s="283">
        <v>0</v>
      </c>
      <c r="AO263" s="283" t="s">
        <v>1316</v>
      </c>
      <c r="AP263" s="284">
        <v>0</v>
      </c>
      <c r="AQ263" s="28">
        <v>0</v>
      </c>
      <c r="AR263" s="267">
        <f t="shared" si="117"/>
        <v>0</v>
      </c>
      <c r="AS263" s="267">
        <f t="shared" si="118"/>
        <v>0</v>
      </c>
      <c r="AT263" s="4">
        <v>0</v>
      </c>
      <c r="AU263" s="4">
        <f t="shared" si="119"/>
        <v>0</v>
      </c>
      <c r="AV263" s="5">
        <v>0</v>
      </c>
      <c r="AW263" s="404">
        <f t="shared" si="120"/>
        <v>0</v>
      </c>
      <c r="AX263" s="405">
        <v>0</v>
      </c>
      <c r="AY263" s="373">
        <f t="shared" si="121"/>
        <v>0</v>
      </c>
      <c r="AZ263" s="28">
        <f t="shared" si="122"/>
        <v>0</v>
      </c>
      <c r="BA263" s="5">
        <f t="shared" si="122"/>
        <v>0</v>
      </c>
      <c r="BB263" s="369">
        <f t="shared" si="123"/>
        <v>1.1750100000000001</v>
      </c>
      <c r="BC263" s="517">
        <f t="shared" si="124"/>
        <v>2.35E-2</v>
      </c>
      <c r="BD263" s="517">
        <f t="shared" si="125"/>
        <v>0</v>
      </c>
      <c r="BE263" s="286">
        <f t="shared" si="126"/>
        <v>0</v>
      </c>
      <c r="BF263" s="286">
        <v>0</v>
      </c>
      <c r="BG263" s="308">
        <f t="shared" si="128"/>
        <v>0</v>
      </c>
      <c r="BH263" s="518">
        <f t="shared" si="127"/>
        <v>0</v>
      </c>
      <c r="BI263" s="518">
        <f t="shared" si="99"/>
        <v>0</v>
      </c>
      <c r="BJ263" s="453"/>
    </row>
    <row r="264" spans="1:62" x14ac:dyDescent="0.2">
      <c r="A264" s="297" t="s">
        <v>559</v>
      </c>
      <c r="B264" s="298" t="s">
        <v>560</v>
      </c>
      <c r="C264" s="299" t="s">
        <v>559</v>
      </c>
      <c r="D264" s="300" t="s">
        <v>560</v>
      </c>
      <c r="E264" s="301" t="s">
        <v>561</v>
      </c>
      <c r="F264" s="302" t="s">
        <v>539</v>
      </c>
      <c r="G264" s="519">
        <v>28</v>
      </c>
      <c r="H264" s="233"/>
      <c r="I264" s="304">
        <v>0</v>
      </c>
      <c r="J264" s="304">
        <v>0</v>
      </c>
      <c r="K264" s="304">
        <v>0</v>
      </c>
      <c r="L264" s="304">
        <v>0</v>
      </c>
      <c r="M264" s="304">
        <f t="shared" si="100"/>
        <v>0</v>
      </c>
      <c r="N264" s="304">
        <f t="shared" si="101"/>
        <v>0</v>
      </c>
      <c r="O264" s="496">
        <f t="shared" si="102"/>
        <v>0</v>
      </c>
      <c r="P264" s="496">
        <f t="shared" si="103"/>
        <v>0</v>
      </c>
      <c r="Q264" s="497">
        <v>0</v>
      </c>
      <c r="R264" s="497">
        <v>0</v>
      </c>
      <c r="S264" s="266">
        <f t="shared" si="104"/>
        <v>0</v>
      </c>
      <c r="T264" s="265">
        <v>0</v>
      </c>
      <c r="U264" s="305">
        <f t="shared" si="105"/>
        <v>0</v>
      </c>
      <c r="V264" s="306">
        <f t="shared" si="106"/>
        <v>0</v>
      </c>
      <c r="W264" s="498">
        <v>0</v>
      </c>
      <c r="X264" s="499">
        <f t="shared" si="107"/>
        <v>0</v>
      </c>
      <c r="Y264" s="500">
        <f t="shared" si="108"/>
        <v>0</v>
      </c>
      <c r="Z264" s="501">
        <v>0</v>
      </c>
      <c r="AA264" s="502">
        <f t="shared" si="109"/>
        <v>0</v>
      </c>
      <c r="AB264" s="503">
        <f t="shared" si="110"/>
        <v>0</v>
      </c>
      <c r="AC264" s="504">
        <f t="shared" si="111"/>
        <v>0</v>
      </c>
      <c r="AD264" s="277">
        <f t="shared" si="112"/>
        <v>0</v>
      </c>
      <c r="AE264" s="505">
        <f t="shared" si="113"/>
        <v>0</v>
      </c>
      <c r="AF264" s="279">
        <v>0</v>
      </c>
      <c r="AG264" s="280">
        <v>0</v>
      </c>
      <c r="AH264" s="1">
        <f t="shared" si="114"/>
        <v>0</v>
      </c>
      <c r="AI264" s="1">
        <v>1.3936999999999999</v>
      </c>
      <c r="AJ264" s="2">
        <v>0.88719999999999999</v>
      </c>
      <c r="AK264" s="281">
        <f t="shared" si="115"/>
        <v>0</v>
      </c>
      <c r="AL264" s="3">
        <f t="shared" si="116"/>
        <v>1.5709</v>
      </c>
      <c r="AM264" s="307">
        <v>1.5679000000000001</v>
      </c>
      <c r="AN264" s="283">
        <v>0.88719999999999999</v>
      </c>
      <c r="AO264" s="283" t="s">
        <v>1652</v>
      </c>
      <c r="AP264" s="284">
        <v>1.5709</v>
      </c>
      <c r="AQ264" s="28">
        <v>1.5679000000000001</v>
      </c>
      <c r="AR264" s="267">
        <f t="shared" si="117"/>
        <v>0</v>
      </c>
      <c r="AS264" s="267">
        <f t="shared" si="118"/>
        <v>0</v>
      </c>
      <c r="AT264" s="4">
        <v>0.88719999999999999</v>
      </c>
      <c r="AU264" s="4">
        <f t="shared" si="119"/>
        <v>0</v>
      </c>
      <c r="AV264" s="5">
        <v>1.5709</v>
      </c>
      <c r="AW264" s="404">
        <f t="shared" si="120"/>
        <v>0</v>
      </c>
      <c r="AX264" s="405">
        <v>1</v>
      </c>
      <c r="AY264" s="1">
        <f t="shared" si="121"/>
        <v>1.3936999999999999</v>
      </c>
      <c r="AZ264" s="28">
        <f t="shared" si="122"/>
        <v>1.5709</v>
      </c>
      <c r="BA264" s="5">
        <f t="shared" si="122"/>
        <v>1.5679000000000001</v>
      </c>
      <c r="BB264" s="277">
        <f t="shared" si="123"/>
        <v>0</v>
      </c>
      <c r="BC264" s="492">
        <f t="shared" si="124"/>
        <v>0</v>
      </c>
      <c r="BD264" s="492">
        <f t="shared" si="125"/>
        <v>0</v>
      </c>
      <c r="BE264" s="286">
        <f t="shared" si="126"/>
        <v>2.4500000000000001E-2</v>
      </c>
      <c r="BF264" s="286">
        <v>2.4500000000000001E-2</v>
      </c>
      <c r="BG264" s="308">
        <f t="shared" si="128"/>
        <v>0</v>
      </c>
      <c r="BH264" s="287">
        <f t="shared" si="127"/>
        <v>0</v>
      </c>
      <c r="BI264" s="287">
        <f t="shared" si="99"/>
        <v>1</v>
      </c>
      <c r="BJ264" s="453"/>
    </row>
    <row r="265" spans="1:62" x14ac:dyDescent="0.2">
      <c r="A265" s="297" t="s">
        <v>562</v>
      </c>
      <c r="B265" s="298" t="s">
        <v>563</v>
      </c>
      <c r="C265" s="299" t="s">
        <v>562</v>
      </c>
      <c r="D265" s="300" t="s">
        <v>563</v>
      </c>
      <c r="E265" s="301" t="s">
        <v>564</v>
      </c>
      <c r="F265" s="302" t="s">
        <v>539</v>
      </c>
      <c r="G265" s="519">
        <v>28</v>
      </c>
      <c r="H265" s="233"/>
      <c r="I265" s="304">
        <v>0</v>
      </c>
      <c r="J265" s="304">
        <v>0</v>
      </c>
      <c r="K265" s="304">
        <v>0</v>
      </c>
      <c r="L265" s="304">
        <v>0</v>
      </c>
      <c r="M265" s="304">
        <f t="shared" si="100"/>
        <v>0</v>
      </c>
      <c r="N265" s="304">
        <f t="shared" si="101"/>
        <v>0</v>
      </c>
      <c r="O265" s="496">
        <f t="shared" si="102"/>
        <v>0</v>
      </c>
      <c r="P265" s="496">
        <f t="shared" si="103"/>
        <v>0</v>
      </c>
      <c r="Q265" s="497">
        <v>0</v>
      </c>
      <c r="R265" s="497">
        <v>0</v>
      </c>
      <c r="S265" s="266">
        <f t="shared" si="104"/>
        <v>0</v>
      </c>
      <c r="T265" s="265">
        <v>0</v>
      </c>
      <c r="U265" s="305">
        <f t="shared" si="105"/>
        <v>0</v>
      </c>
      <c r="V265" s="306">
        <f t="shared" si="106"/>
        <v>0</v>
      </c>
      <c r="W265" s="498">
        <v>0</v>
      </c>
      <c r="X265" s="499">
        <f t="shared" si="107"/>
        <v>0</v>
      </c>
      <c r="Y265" s="500">
        <f t="shared" si="108"/>
        <v>0</v>
      </c>
      <c r="Z265" s="501">
        <v>0</v>
      </c>
      <c r="AA265" s="502">
        <f t="shared" si="109"/>
        <v>0</v>
      </c>
      <c r="AB265" s="503">
        <f t="shared" si="110"/>
        <v>0</v>
      </c>
      <c r="AC265" s="504">
        <f t="shared" si="111"/>
        <v>0</v>
      </c>
      <c r="AD265" s="277">
        <f t="shared" si="112"/>
        <v>0</v>
      </c>
      <c r="AE265" s="505">
        <f t="shared" si="113"/>
        <v>0</v>
      </c>
      <c r="AF265" s="279">
        <v>0</v>
      </c>
      <c r="AG265" s="280">
        <v>0</v>
      </c>
      <c r="AH265" s="1">
        <f t="shared" si="114"/>
        <v>0</v>
      </c>
      <c r="AI265" s="1">
        <v>1.3936999999999999</v>
      </c>
      <c r="AJ265" s="2">
        <v>1.0952999999999999</v>
      </c>
      <c r="AK265" s="281">
        <f t="shared" si="115"/>
        <v>0</v>
      </c>
      <c r="AL265" s="3">
        <f t="shared" si="116"/>
        <v>1.2724</v>
      </c>
      <c r="AM265" s="307">
        <v>1.27</v>
      </c>
      <c r="AN265" s="283">
        <v>1.0952999999999999</v>
      </c>
      <c r="AO265" s="283" t="s">
        <v>1652</v>
      </c>
      <c r="AP265" s="284">
        <v>1.2724</v>
      </c>
      <c r="AQ265" s="28">
        <v>1.27</v>
      </c>
      <c r="AR265" s="267">
        <f t="shared" si="117"/>
        <v>0</v>
      </c>
      <c r="AS265" s="267">
        <f t="shared" si="118"/>
        <v>0</v>
      </c>
      <c r="AT265" s="4">
        <v>1.0952999999999999</v>
      </c>
      <c r="AU265" s="4">
        <f t="shared" si="119"/>
        <v>0</v>
      </c>
      <c r="AV265" s="5">
        <v>1.2724</v>
      </c>
      <c r="AW265" s="404">
        <f t="shared" si="120"/>
        <v>0</v>
      </c>
      <c r="AX265" s="405">
        <v>1</v>
      </c>
      <c r="AY265" s="1">
        <f t="shared" si="121"/>
        <v>1.3936999999999999</v>
      </c>
      <c r="AZ265" s="28">
        <f t="shared" si="122"/>
        <v>1.2724</v>
      </c>
      <c r="BA265" s="5">
        <f t="shared" si="122"/>
        <v>1.27</v>
      </c>
      <c r="BB265" s="277">
        <f t="shared" si="123"/>
        <v>0</v>
      </c>
      <c r="BC265" s="492">
        <f t="shared" si="124"/>
        <v>0</v>
      </c>
      <c r="BD265" s="492">
        <f t="shared" si="125"/>
        <v>0</v>
      </c>
      <c r="BE265" s="286">
        <f t="shared" si="126"/>
        <v>2.4500000000000001E-2</v>
      </c>
      <c r="BF265" s="286">
        <v>2.4500000000000001E-2</v>
      </c>
      <c r="BG265" s="308">
        <f t="shared" si="128"/>
        <v>0</v>
      </c>
      <c r="BH265" s="287">
        <f t="shared" si="127"/>
        <v>0</v>
      </c>
      <c r="BI265" s="287">
        <f t="shared" ref="BI265:BI328" si="129">IF($A265=$C265,SUMIF($A$17:$A$574,$C265,$BH$17:$BH$574),0)+IF(LEFT($C265,1)="T",IF(SUMIF($A$17:$A$574,$C265,$I$17:$I$574)&gt;0,1,0),0)</f>
        <v>1</v>
      </c>
      <c r="BJ265" s="453"/>
    </row>
    <row r="266" spans="1:62" x14ac:dyDescent="0.2">
      <c r="A266" s="297" t="s">
        <v>565</v>
      </c>
      <c r="B266" s="298" t="s">
        <v>566</v>
      </c>
      <c r="C266" s="299" t="s">
        <v>565</v>
      </c>
      <c r="D266" s="300" t="s">
        <v>566</v>
      </c>
      <c r="E266" s="301" t="s">
        <v>567</v>
      </c>
      <c r="F266" s="302" t="s">
        <v>539</v>
      </c>
      <c r="G266" s="519">
        <v>28</v>
      </c>
      <c r="H266" s="233"/>
      <c r="I266" s="304">
        <v>0</v>
      </c>
      <c r="J266" s="304">
        <v>0</v>
      </c>
      <c r="K266" s="304">
        <v>0</v>
      </c>
      <c r="L266" s="304">
        <v>0</v>
      </c>
      <c r="M266" s="304">
        <f t="shared" si="100"/>
        <v>0</v>
      </c>
      <c r="N266" s="304">
        <f t="shared" si="101"/>
        <v>0</v>
      </c>
      <c r="O266" s="496">
        <f t="shared" si="102"/>
        <v>0</v>
      </c>
      <c r="P266" s="496">
        <f t="shared" si="103"/>
        <v>0</v>
      </c>
      <c r="Q266" s="497">
        <v>0</v>
      </c>
      <c r="R266" s="497">
        <v>0</v>
      </c>
      <c r="S266" s="266">
        <f t="shared" si="104"/>
        <v>0</v>
      </c>
      <c r="T266" s="265">
        <v>0</v>
      </c>
      <c r="U266" s="305">
        <f t="shared" si="105"/>
        <v>0</v>
      </c>
      <c r="V266" s="306">
        <f t="shared" si="106"/>
        <v>0</v>
      </c>
      <c r="W266" s="498">
        <v>0</v>
      </c>
      <c r="X266" s="499">
        <f t="shared" si="107"/>
        <v>0</v>
      </c>
      <c r="Y266" s="500">
        <f t="shared" si="108"/>
        <v>0</v>
      </c>
      <c r="Z266" s="501">
        <v>0</v>
      </c>
      <c r="AA266" s="502">
        <f t="shared" si="109"/>
        <v>0</v>
      </c>
      <c r="AB266" s="503">
        <f t="shared" si="110"/>
        <v>0</v>
      </c>
      <c r="AC266" s="504">
        <f t="shared" si="111"/>
        <v>0</v>
      </c>
      <c r="AD266" s="277">
        <f t="shared" si="112"/>
        <v>0</v>
      </c>
      <c r="AE266" s="505">
        <f t="shared" si="113"/>
        <v>0</v>
      </c>
      <c r="AF266" s="279">
        <v>0</v>
      </c>
      <c r="AG266" s="280">
        <v>0</v>
      </c>
      <c r="AH266" s="1">
        <f t="shared" si="114"/>
        <v>0</v>
      </c>
      <c r="AI266" s="1">
        <v>1.3936999999999999</v>
      </c>
      <c r="AJ266" s="2">
        <v>0.84549999999999992</v>
      </c>
      <c r="AK266" s="281">
        <f t="shared" si="115"/>
        <v>0</v>
      </c>
      <c r="AL266" s="3">
        <f t="shared" si="116"/>
        <v>1.6484000000000001</v>
      </c>
      <c r="AM266" s="307">
        <v>1.6452</v>
      </c>
      <c r="AN266" s="283">
        <v>0.84550000000000003</v>
      </c>
      <c r="AO266" s="283" t="s">
        <v>1652</v>
      </c>
      <c r="AP266" s="284">
        <v>1.6484000000000001</v>
      </c>
      <c r="AQ266" s="28">
        <v>1.6452</v>
      </c>
      <c r="AR266" s="267">
        <f t="shared" si="117"/>
        <v>0</v>
      </c>
      <c r="AS266" s="267">
        <f t="shared" si="118"/>
        <v>0</v>
      </c>
      <c r="AT266" s="4">
        <v>0.84549999999999992</v>
      </c>
      <c r="AU266" s="4">
        <f t="shared" si="119"/>
        <v>0</v>
      </c>
      <c r="AV266" s="5">
        <v>1.6484000000000001</v>
      </c>
      <c r="AW266" s="404">
        <f t="shared" si="120"/>
        <v>0</v>
      </c>
      <c r="AX266" s="405">
        <v>1</v>
      </c>
      <c r="AY266" s="1">
        <f t="shared" si="121"/>
        <v>1.3936999999999999</v>
      </c>
      <c r="AZ266" s="28">
        <f t="shared" si="122"/>
        <v>1.6484000000000001</v>
      </c>
      <c r="BA266" s="5">
        <f t="shared" si="122"/>
        <v>1.6452</v>
      </c>
      <c r="BB266" s="277">
        <f t="shared" si="123"/>
        <v>0</v>
      </c>
      <c r="BC266" s="492">
        <f t="shared" si="124"/>
        <v>0</v>
      </c>
      <c r="BD266" s="492">
        <f t="shared" si="125"/>
        <v>0</v>
      </c>
      <c r="BE266" s="286">
        <f t="shared" si="126"/>
        <v>2.4500000000000001E-2</v>
      </c>
      <c r="BF266" s="286">
        <v>2.4500000000000001E-2</v>
      </c>
      <c r="BG266" s="308">
        <f t="shared" si="128"/>
        <v>0</v>
      </c>
      <c r="BH266" s="287">
        <f t="shared" si="127"/>
        <v>0</v>
      </c>
      <c r="BI266" s="287">
        <f t="shared" si="129"/>
        <v>1</v>
      </c>
      <c r="BJ266" s="453"/>
    </row>
    <row r="267" spans="1:62" x14ac:dyDescent="0.2">
      <c r="A267" s="32" t="s">
        <v>559</v>
      </c>
      <c r="B267" s="309" t="s">
        <v>560</v>
      </c>
      <c r="C267" s="310" t="s">
        <v>1221</v>
      </c>
      <c r="D267" s="311" t="s">
        <v>1263</v>
      </c>
      <c r="E267" s="312" t="s">
        <v>1247</v>
      </c>
      <c r="F267" s="313" t="s">
        <v>539</v>
      </c>
      <c r="G267" s="520">
        <v>28</v>
      </c>
      <c r="H267" s="315"/>
      <c r="I267" s="316">
        <v>0</v>
      </c>
      <c r="J267" s="316">
        <v>0</v>
      </c>
      <c r="K267" s="316">
        <v>0</v>
      </c>
      <c r="L267" s="316">
        <v>0</v>
      </c>
      <c r="M267" s="316">
        <f t="shared" si="100"/>
        <v>0</v>
      </c>
      <c r="N267" s="316">
        <f t="shared" si="101"/>
        <v>0</v>
      </c>
      <c r="O267" s="508">
        <f t="shared" si="102"/>
        <v>0</v>
      </c>
      <c r="P267" s="508">
        <f t="shared" si="103"/>
        <v>0</v>
      </c>
      <c r="Q267" s="509">
        <v>0</v>
      </c>
      <c r="R267" s="509">
        <v>0</v>
      </c>
      <c r="S267" s="318">
        <f t="shared" si="104"/>
        <v>0</v>
      </c>
      <c r="T267" s="317">
        <v>0</v>
      </c>
      <c r="U267" s="319">
        <f t="shared" si="105"/>
        <v>0</v>
      </c>
      <c r="V267" s="320">
        <f t="shared" si="106"/>
        <v>0</v>
      </c>
      <c r="W267" s="498">
        <v>0</v>
      </c>
      <c r="X267" s="499">
        <f t="shared" si="107"/>
        <v>0</v>
      </c>
      <c r="Y267" s="500">
        <f t="shared" si="108"/>
        <v>0</v>
      </c>
      <c r="Z267" s="501">
        <v>0</v>
      </c>
      <c r="AA267" s="502">
        <f t="shared" si="109"/>
        <v>0</v>
      </c>
      <c r="AB267" s="503">
        <f t="shared" si="110"/>
        <v>0</v>
      </c>
      <c r="AC267" s="510">
        <f t="shared" si="111"/>
        <v>0</v>
      </c>
      <c r="AD267" s="321">
        <f t="shared" si="112"/>
        <v>0</v>
      </c>
      <c r="AE267" s="278">
        <f t="shared" si="113"/>
        <v>0</v>
      </c>
      <c r="AF267" s="322">
        <v>0</v>
      </c>
      <c r="AG267" s="323">
        <v>1</v>
      </c>
      <c r="AH267" s="6">
        <f t="shared" si="114"/>
        <v>1.3936999999999999</v>
      </c>
      <c r="AI267" s="6">
        <v>0</v>
      </c>
      <c r="AJ267" s="2">
        <v>0</v>
      </c>
      <c r="AK267" s="281">
        <f t="shared" si="115"/>
        <v>1.5709</v>
      </c>
      <c r="AL267" s="3">
        <f t="shared" si="116"/>
        <v>0</v>
      </c>
      <c r="AM267" s="307">
        <v>0</v>
      </c>
      <c r="AN267" s="283">
        <v>0</v>
      </c>
      <c r="AO267" s="283" t="s">
        <v>1316</v>
      </c>
      <c r="AP267" s="284">
        <v>0</v>
      </c>
      <c r="AQ267" s="28">
        <v>0</v>
      </c>
      <c r="AR267" s="267">
        <f t="shared" si="117"/>
        <v>0</v>
      </c>
      <c r="AS267" s="267">
        <f t="shared" si="118"/>
        <v>0</v>
      </c>
      <c r="AT267" s="4">
        <v>0</v>
      </c>
      <c r="AU267" s="4">
        <f t="shared" si="119"/>
        <v>0</v>
      </c>
      <c r="AV267" s="5">
        <v>0</v>
      </c>
      <c r="AW267" s="404">
        <f t="shared" si="120"/>
        <v>0</v>
      </c>
      <c r="AX267" s="405">
        <v>0</v>
      </c>
      <c r="AY267" s="6">
        <f t="shared" si="121"/>
        <v>0</v>
      </c>
      <c r="AZ267" s="28">
        <f t="shared" si="122"/>
        <v>0</v>
      </c>
      <c r="BA267" s="5">
        <f t="shared" si="122"/>
        <v>0</v>
      </c>
      <c r="BB267" s="321">
        <f t="shared" si="123"/>
        <v>0</v>
      </c>
      <c r="BC267" s="511">
        <f t="shared" si="124"/>
        <v>0</v>
      </c>
      <c r="BD267" s="511">
        <f t="shared" si="125"/>
        <v>2.4500000000000001E-2</v>
      </c>
      <c r="BE267" s="286">
        <f t="shared" si="126"/>
        <v>0</v>
      </c>
      <c r="BF267" s="286">
        <v>0</v>
      </c>
      <c r="BG267" s="308">
        <f t="shared" si="128"/>
        <v>0</v>
      </c>
      <c r="BH267" s="512">
        <f t="shared" si="127"/>
        <v>1</v>
      </c>
      <c r="BI267" s="512">
        <f t="shared" si="129"/>
        <v>0</v>
      </c>
      <c r="BJ267" s="453"/>
    </row>
    <row r="268" spans="1:62" x14ac:dyDescent="0.2">
      <c r="A268" s="32" t="s">
        <v>562</v>
      </c>
      <c r="B268" s="309" t="s">
        <v>563</v>
      </c>
      <c r="C268" s="310" t="s">
        <v>1221</v>
      </c>
      <c r="D268" s="311" t="s">
        <v>1263</v>
      </c>
      <c r="E268" s="312" t="s">
        <v>1248</v>
      </c>
      <c r="F268" s="313" t="s">
        <v>539</v>
      </c>
      <c r="G268" s="520">
        <v>28</v>
      </c>
      <c r="H268" s="315"/>
      <c r="I268" s="316">
        <v>0</v>
      </c>
      <c r="J268" s="316">
        <v>0</v>
      </c>
      <c r="K268" s="316">
        <v>0</v>
      </c>
      <c r="L268" s="316">
        <v>0</v>
      </c>
      <c r="M268" s="316">
        <f t="shared" si="100"/>
        <v>0</v>
      </c>
      <c r="N268" s="316">
        <f t="shared" si="101"/>
        <v>0</v>
      </c>
      <c r="O268" s="508">
        <f t="shared" si="102"/>
        <v>0</v>
      </c>
      <c r="P268" s="508">
        <f t="shared" si="103"/>
        <v>0</v>
      </c>
      <c r="Q268" s="509">
        <v>0</v>
      </c>
      <c r="R268" s="509">
        <v>0</v>
      </c>
      <c r="S268" s="318">
        <f t="shared" si="104"/>
        <v>0</v>
      </c>
      <c r="T268" s="317">
        <v>0</v>
      </c>
      <c r="U268" s="319">
        <f t="shared" si="105"/>
        <v>0</v>
      </c>
      <c r="V268" s="320">
        <f t="shared" si="106"/>
        <v>0</v>
      </c>
      <c r="W268" s="498">
        <v>0</v>
      </c>
      <c r="X268" s="499">
        <f t="shared" si="107"/>
        <v>0</v>
      </c>
      <c r="Y268" s="500">
        <f t="shared" si="108"/>
        <v>0</v>
      </c>
      <c r="Z268" s="501">
        <v>0</v>
      </c>
      <c r="AA268" s="502">
        <f t="shared" si="109"/>
        <v>0</v>
      </c>
      <c r="AB268" s="503">
        <f t="shared" si="110"/>
        <v>0</v>
      </c>
      <c r="AC268" s="510">
        <f t="shared" si="111"/>
        <v>0</v>
      </c>
      <c r="AD268" s="321">
        <f t="shared" si="112"/>
        <v>0</v>
      </c>
      <c r="AE268" s="278">
        <f t="shared" si="113"/>
        <v>0</v>
      </c>
      <c r="AF268" s="322">
        <v>0</v>
      </c>
      <c r="AG268" s="323">
        <v>1</v>
      </c>
      <c r="AH268" s="6">
        <f t="shared" si="114"/>
        <v>1.3936999999999999</v>
      </c>
      <c r="AI268" s="6">
        <v>0</v>
      </c>
      <c r="AJ268" s="2">
        <v>0</v>
      </c>
      <c r="AK268" s="281">
        <f t="shared" si="115"/>
        <v>1.2724</v>
      </c>
      <c r="AL268" s="3">
        <f t="shared" si="116"/>
        <v>0</v>
      </c>
      <c r="AM268" s="307">
        <v>0</v>
      </c>
      <c r="AN268" s="283">
        <v>0</v>
      </c>
      <c r="AO268" s="283" t="s">
        <v>1316</v>
      </c>
      <c r="AP268" s="284">
        <v>0</v>
      </c>
      <c r="AQ268" s="28">
        <v>0</v>
      </c>
      <c r="AR268" s="267">
        <f t="shared" si="117"/>
        <v>0</v>
      </c>
      <c r="AS268" s="267">
        <f t="shared" si="118"/>
        <v>0</v>
      </c>
      <c r="AT268" s="4">
        <v>0</v>
      </c>
      <c r="AU268" s="4">
        <f t="shared" si="119"/>
        <v>0</v>
      </c>
      <c r="AV268" s="5">
        <v>0</v>
      </c>
      <c r="AW268" s="404">
        <f t="shared" si="120"/>
        <v>0</v>
      </c>
      <c r="AX268" s="405">
        <v>0</v>
      </c>
      <c r="AY268" s="6">
        <f t="shared" si="121"/>
        <v>0</v>
      </c>
      <c r="AZ268" s="28">
        <f t="shared" si="122"/>
        <v>0</v>
      </c>
      <c r="BA268" s="5">
        <f t="shared" si="122"/>
        <v>0</v>
      </c>
      <c r="BB268" s="321">
        <f t="shared" si="123"/>
        <v>0</v>
      </c>
      <c r="BC268" s="511">
        <f t="shared" si="124"/>
        <v>0</v>
      </c>
      <c r="BD268" s="511">
        <f t="shared" si="125"/>
        <v>2.4500000000000001E-2</v>
      </c>
      <c r="BE268" s="286">
        <f t="shared" si="126"/>
        <v>0</v>
      </c>
      <c r="BF268" s="286">
        <v>0</v>
      </c>
      <c r="BG268" s="308">
        <f t="shared" si="128"/>
        <v>0</v>
      </c>
      <c r="BH268" s="512">
        <f t="shared" si="127"/>
        <v>1</v>
      </c>
      <c r="BI268" s="512">
        <f t="shared" si="129"/>
        <v>0</v>
      </c>
      <c r="BJ268" s="453"/>
    </row>
    <row r="269" spans="1:62" x14ac:dyDescent="0.2">
      <c r="A269" s="32" t="s">
        <v>565</v>
      </c>
      <c r="B269" s="309" t="s">
        <v>566</v>
      </c>
      <c r="C269" s="310" t="s">
        <v>1221</v>
      </c>
      <c r="D269" s="311" t="s">
        <v>1263</v>
      </c>
      <c r="E269" s="312" t="s">
        <v>1249</v>
      </c>
      <c r="F269" s="313" t="s">
        <v>539</v>
      </c>
      <c r="G269" s="520">
        <v>28</v>
      </c>
      <c r="H269" s="315"/>
      <c r="I269" s="316">
        <v>0</v>
      </c>
      <c r="J269" s="316">
        <v>0</v>
      </c>
      <c r="K269" s="316">
        <v>0</v>
      </c>
      <c r="L269" s="316">
        <v>0</v>
      </c>
      <c r="M269" s="316">
        <f t="shared" si="100"/>
        <v>0</v>
      </c>
      <c r="N269" s="316">
        <f t="shared" si="101"/>
        <v>0</v>
      </c>
      <c r="O269" s="508">
        <f t="shared" si="102"/>
        <v>0</v>
      </c>
      <c r="P269" s="508">
        <f t="shared" si="103"/>
        <v>0</v>
      </c>
      <c r="Q269" s="509">
        <v>0</v>
      </c>
      <c r="R269" s="509">
        <v>0</v>
      </c>
      <c r="S269" s="318">
        <f t="shared" si="104"/>
        <v>0</v>
      </c>
      <c r="T269" s="317">
        <v>0</v>
      </c>
      <c r="U269" s="319">
        <f t="shared" si="105"/>
        <v>0</v>
      </c>
      <c r="V269" s="320">
        <f t="shared" si="106"/>
        <v>0</v>
      </c>
      <c r="W269" s="498">
        <v>0</v>
      </c>
      <c r="X269" s="499">
        <f t="shared" si="107"/>
        <v>0</v>
      </c>
      <c r="Y269" s="500">
        <f t="shared" si="108"/>
        <v>0</v>
      </c>
      <c r="Z269" s="501">
        <v>0</v>
      </c>
      <c r="AA269" s="502">
        <f t="shared" si="109"/>
        <v>0</v>
      </c>
      <c r="AB269" s="503">
        <f t="shared" si="110"/>
        <v>0</v>
      </c>
      <c r="AC269" s="510">
        <f t="shared" si="111"/>
        <v>0</v>
      </c>
      <c r="AD269" s="321">
        <f t="shared" si="112"/>
        <v>0</v>
      </c>
      <c r="AE269" s="278">
        <f t="shared" si="113"/>
        <v>0</v>
      </c>
      <c r="AF269" s="322">
        <v>0</v>
      </c>
      <c r="AG269" s="323">
        <v>1</v>
      </c>
      <c r="AH269" s="6">
        <f t="shared" si="114"/>
        <v>1.3936999999999999</v>
      </c>
      <c r="AI269" s="6">
        <v>0</v>
      </c>
      <c r="AJ269" s="2">
        <v>0</v>
      </c>
      <c r="AK269" s="281">
        <f t="shared" si="115"/>
        <v>1.6484000000000001</v>
      </c>
      <c r="AL269" s="3">
        <f t="shared" si="116"/>
        <v>0</v>
      </c>
      <c r="AM269" s="307">
        <v>0</v>
      </c>
      <c r="AN269" s="283">
        <v>0</v>
      </c>
      <c r="AO269" s="283" t="s">
        <v>1316</v>
      </c>
      <c r="AP269" s="284">
        <v>0</v>
      </c>
      <c r="AQ269" s="28">
        <v>0</v>
      </c>
      <c r="AR269" s="267">
        <f t="shared" si="117"/>
        <v>0</v>
      </c>
      <c r="AS269" s="267">
        <f t="shared" si="118"/>
        <v>0</v>
      </c>
      <c r="AT269" s="4">
        <v>0</v>
      </c>
      <c r="AU269" s="4">
        <f t="shared" si="119"/>
        <v>0</v>
      </c>
      <c r="AV269" s="5">
        <v>0</v>
      </c>
      <c r="AW269" s="404">
        <f t="shared" si="120"/>
        <v>0</v>
      </c>
      <c r="AX269" s="405">
        <v>0</v>
      </c>
      <c r="AY269" s="6">
        <f t="shared" si="121"/>
        <v>0</v>
      </c>
      <c r="AZ269" s="28">
        <f t="shared" si="122"/>
        <v>0</v>
      </c>
      <c r="BA269" s="5">
        <f t="shared" si="122"/>
        <v>0</v>
      </c>
      <c r="BB269" s="321">
        <f t="shared" si="123"/>
        <v>0</v>
      </c>
      <c r="BC269" s="511">
        <f t="shared" si="124"/>
        <v>0</v>
      </c>
      <c r="BD269" s="511">
        <f t="shared" si="125"/>
        <v>2.4500000000000001E-2</v>
      </c>
      <c r="BE269" s="286">
        <f t="shared" si="126"/>
        <v>0</v>
      </c>
      <c r="BF269" s="286">
        <v>0</v>
      </c>
      <c r="BG269" s="308">
        <f t="shared" si="128"/>
        <v>0</v>
      </c>
      <c r="BH269" s="512">
        <f t="shared" si="127"/>
        <v>1</v>
      </c>
      <c r="BI269" s="512">
        <f t="shared" si="129"/>
        <v>0</v>
      </c>
      <c r="BJ269" s="453"/>
    </row>
    <row r="270" spans="1:62" x14ac:dyDescent="0.2">
      <c r="A270" s="358" t="s">
        <v>1221</v>
      </c>
      <c r="B270" s="359" t="s">
        <v>1263</v>
      </c>
      <c r="C270" s="471" t="s">
        <v>1221</v>
      </c>
      <c r="D270" s="472" t="s">
        <v>1263</v>
      </c>
      <c r="E270" s="473" t="s">
        <v>1293</v>
      </c>
      <c r="F270" s="363" t="s">
        <v>539</v>
      </c>
      <c r="G270" s="513">
        <v>28</v>
      </c>
      <c r="H270" s="233"/>
      <c r="I270" s="364">
        <v>24717628</v>
      </c>
      <c r="J270" s="364">
        <v>6258620</v>
      </c>
      <c r="K270" s="364">
        <v>0</v>
      </c>
      <c r="L270" s="364">
        <v>0</v>
      </c>
      <c r="M270" s="364">
        <f t="shared" si="100"/>
        <v>0</v>
      </c>
      <c r="N270" s="364">
        <f t="shared" si="101"/>
        <v>24717628</v>
      </c>
      <c r="O270" s="514">
        <f t="shared" si="102"/>
        <v>6258620</v>
      </c>
      <c r="P270" s="514">
        <f t="shared" si="103"/>
        <v>18459008</v>
      </c>
      <c r="Q270" s="515">
        <v>857.62</v>
      </c>
      <c r="R270" s="515">
        <v>52.74</v>
      </c>
      <c r="S270" s="366">
        <f t="shared" si="104"/>
        <v>573600</v>
      </c>
      <c r="T270" s="365">
        <v>0</v>
      </c>
      <c r="U270" s="367">
        <f t="shared" si="105"/>
        <v>18459008</v>
      </c>
      <c r="V270" s="368">
        <f t="shared" si="106"/>
        <v>21523.53</v>
      </c>
      <c r="W270" s="498">
        <v>146921</v>
      </c>
      <c r="X270" s="499">
        <f t="shared" si="107"/>
        <v>171.31</v>
      </c>
      <c r="Y270" s="500">
        <f t="shared" si="108"/>
        <v>21352.219999999998</v>
      </c>
      <c r="Z270" s="501">
        <v>1375.2199999999975</v>
      </c>
      <c r="AA270" s="502">
        <f t="shared" si="109"/>
        <v>1179416</v>
      </c>
      <c r="AB270" s="503">
        <f t="shared" si="110"/>
        <v>19638424</v>
      </c>
      <c r="AC270" s="516">
        <f t="shared" si="111"/>
        <v>22898.75</v>
      </c>
      <c r="AD270" s="369">
        <f t="shared" si="112"/>
        <v>1.39374</v>
      </c>
      <c r="AE270" s="370">
        <f t="shared" si="113"/>
        <v>1.3936999999999999</v>
      </c>
      <c r="AF270" s="371">
        <v>1.3936999999999999</v>
      </c>
      <c r="AG270" s="372">
        <v>0</v>
      </c>
      <c r="AH270" s="373">
        <f t="shared" si="114"/>
        <v>0</v>
      </c>
      <c r="AI270" s="373">
        <v>0</v>
      </c>
      <c r="AJ270" s="2">
        <v>0</v>
      </c>
      <c r="AK270" s="281">
        <f t="shared" si="115"/>
        <v>0</v>
      </c>
      <c r="AL270" s="3">
        <f t="shared" si="116"/>
        <v>0</v>
      </c>
      <c r="AM270" s="307">
        <v>0</v>
      </c>
      <c r="AN270" s="283">
        <v>0</v>
      </c>
      <c r="AO270" s="283" t="s">
        <v>1316</v>
      </c>
      <c r="AP270" s="284">
        <v>0</v>
      </c>
      <c r="AQ270" s="28">
        <v>0</v>
      </c>
      <c r="AR270" s="267">
        <f t="shared" si="117"/>
        <v>0</v>
      </c>
      <c r="AS270" s="267">
        <f t="shared" si="118"/>
        <v>0</v>
      </c>
      <c r="AT270" s="4">
        <v>0</v>
      </c>
      <c r="AU270" s="4">
        <f t="shared" si="119"/>
        <v>0</v>
      </c>
      <c r="AV270" s="5">
        <v>0</v>
      </c>
      <c r="AW270" s="404">
        <f t="shared" si="120"/>
        <v>0</v>
      </c>
      <c r="AX270" s="405">
        <v>0</v>
      </c>
      <c r="AY270" s="373">
        <f t="shared" si="121"/>
        <v>0</v>
      </c>
      <c r="AZ270" s="28">
        <f t="shared" si="122"/>
        <v>0</v>
      </c>
      <c r="BA270" s="5">
        <f t="shared" si="122"/>
        <v>0</v>
      </c>
      <c r="BB270" s="369">
        <f t="shared" si="123"/>
        <v>1.22732</v>
      </c>
      <c r="BC270" s="517">
        <f t="shared" si="124"/>
        <v>2.4500000000000001E-2</v>
      </c>
      <c r="BD270" s="517">
        <f t="shared" si="125"/>
        <v>0</v>
      </c>
      <c r="BE270" s="286">
        <f t="shared" si="126"/>
        <v>0</v>
      </c>
      <c r="BF270" s="286">
        <v>0</v>
      </c>
      <c r="BG270" s="308">
        <f t="shared" si="128"/>
        <v>0</v>
      </c>
      <c r="BH270" s="518">
        <f t="shared" si="127"/>
        <v>0</v>
      </c>
      <c r="BI270" s="518">
        <f t="shared" si="129"/>
        <v>0</v>
      </c>
      <c r="BJ270" s="453"/>
    </row>
    <row r="271" spans="1:62" x14ac:dyDescent="0.2">
      <c r="A271" s="297" t="s">
        <v>576</v>
      </c>
      <c r="B271" s="298" t="s">
        <v>577</v>
      </c>
      <c r="C271" s="299" t="s">
        <v>576</v>
      </c>
      <c r="D271" s="300" t="s">
        <v>577</v>
      </c>
      <c r="E271" s="301" t="s">
        <v>578</v>
      </c>
      <c r="F271" s="302" t="s">
        <v>283</v>
      </c>
      <c r="G271" s="519">
        <v>30</v>
      </c>
      <c r="H271" s="233"/>
      <c r="I271" s="304">
        <v>0</v>
      </c>
      <c r="J271" s="304">
        <v>0</v>
      </c>
      <c r="K271" s="304">
        <v>0</v>
      </c>
      <c r="L271" s="304">
        <v>0</v>
      </c>
      <c r="M271" s="304">
        <f t="shared" si="100"/>
        <v>0</v>
      </c>
      <c r="N271" s="304">
        <f t="shared" si="101"/>
        <v>0</v>
      </c>
      <c r="O271" s="496">
        <f t="shared" si="102"/>
        <v>0</v>
      </c>
      <c r="P271" s="496">
        <f t="shared" si="103"/>
        <v>0</v>
      </c>
      <c r="Q271" s="497">
        <v>0</v>
      </c>
      <c r="R271" s="497">
        <v>0</v>
      </c>
      <c r="S271" s="266">
        <f t="shared" si="104"/>
        <v>0</v>
      </c>
      <c r="T271" s="265">
        <v>0</v>
      </c>
      <c r="U271" s="305">
        <f t="shared" si="105"/>
        <v>0</v>
      </c>
      <c r="V271" s="306">
        <f t="shared" si="106"/>
        <v>0</v>
      </c>
      <c r="W271" s="498">
        <v>0</v>
      </c>
      <c r="X271" s="499">
        <f t="shared" si="107"/>
        <v>0</v>
      </c>
      <c r="Y271" s="500">
        <f t="shared" si="108"/>
        <v>0</v>
      </c>
      <c r="Z271" s="501">
        <v>0</v>
      </c>
      <c r="AA271" s="502">
        <f t="shared" si="109"/>
        <v>0</v>
      </c>
      <c r="AB271" s="503">
        <f t="shared" si="110"/>
        <v>0</v>
      </c>
      <c r="AC271" s="504">
        <f t="shared" si="111"/>
        <v>0</v>
      </c>
      <c r="AD271" s="277">
        <f t="shared" si="112"/>
        <v>0</v>
      </c>
      <c r="AE271" s="505">
        <f t="shared" si="113"/>
        <v>0</v>
      </c>
      <c r="AF271" s="279">
        <v>0</v>
      </c>
      <c r="AG271" s="280">
        <v>0</v>
      </c>
      <c r="AH271" s="1">
        <f t="shared" si="114"/>
        <v>0</v>
      </c>
      <c r="AI271" s="1">
        <v>1.3339000000000001</v>
      </c>
      <c r="AJ271" s="2">
        <v>0.88400000000000001</v>
      </c>
      <c r="AK271" s="281">
        <f t="shared" si="115"/>
        <v>0</v>
      </c>
      <c r="AL271" s="3">
        <f t="shared" si="116"/>
        <v>1.5088999999999999</v>
      </c>
      <c r="AM271" s="307">
        <v>1.5734999999999999</v>
      </c>
      <c r="AN271" s="283">
        <v>0.88400000000000001</v>
      </c>
      <c r="AO271" s="283" t="s">
        <v>1652</v>
      </c>
      <c r="AP271" s="284">
        <v>1.5088999999999999</v>
      </c>
      <c r="AQ271" s="28">
        <v>1.5734999999999999</v>
      </c>
      <c r="AR271" s="267">
        <f t="shared" si="117"/>
        <v>0</v>
      </c>
      <c r="AS271" s="267">
        <f t="shared" si="118"/>
        <v>0</v>
      </c>
      <c r="AT271" s="4">
        <v>0.88400000000000001</v>
      </c>
      <c r="AU271" s="4">
        <f t="shared" si="119"/>
        <v>0</v>
      </c>
      <c r="AV271" s="5">
        <v>1.5088999999999999</v>
      </c>
      <c r="AW271" s="404">
        <f t="shared" si="120"/>
        <v>0</v>
      </c>
      <c r="AX271" s="405">
        <v>1</v>
      </c>
      <c r="AY271" s="1">
        <f t="shared" si="121"/>
        <v>1.3339000000000001</v>
      </c>
      <c r="AZ271" s="28">
        <f t="shared" si="122"/>
        <v>1.5088999999999999</v>
      </c>
      <c r="BA271" s="5">
        <f t="shared" si="122"/>
        <v>1.5734999999999999</v>
      </c>
      <c r="BB271" s="277">
        <f t="shared" si="123"/>
        <v>0</v>
      </c>
      <c r="BC271" s="492">
        <f t="shared" si="124"/>
        <v>0</v>
      </c>
      <c r="BD271" s="492">
        <f t="shared" si="125"/>
        <v>0</v>
      </c>
      <c r="BE271" s="286">
        <f t="shared" si="126"/>
        <v>2.35E-2</v>
      </c>
      <c r="BF271" s="286">
        <v>2.35E-2</v>
      </c>
      <c r="BG271" s="308">
        <f t="shared" si="128"/>
        <v>0</v>
      </c>
      <c r="BH271" s="287">
        <f t="shared" si="127"/>
        <v>0</v>
      </c>
      <c r="BI271" s="287">
        <f t="shared" si="129"/>
        <v>1</v>
      </c>
      <c r="BJ271" s="453"/>
    </row>
    <row r="272" spans="1:62" x14ac:dyDescent="0.2">
      <c r="A272" s="297" t="s">
        <v>579</v>
      </c>
      <c r="B272" s="298" t="s">
        <v>580</v>
      </c>
      <c r="C272" s="299" t="s">
        <v>579</v>
      </c>
      <c r="D272" s="300" t="s">
        <v>580</v>
      </c>
      <c r="E272" s="301" t="s">
        <v>581</v>
      </c>
      <c r="F272" s="302" t="s">
        <v>539</v>
      </c>
      <c r="G272" s="542">
        <v>30</v>
      </c>
      <c r="H272" s="233"/>
      <c r="I272" s="304">
        <v>0</v>
      </c>
      <c r="J272" s="304">
        <v>0</v>
      </c>
      <c r="K272" s="304">
        <v>0</v>
      </c>
      <c r="L272" s="304">
        <v>0</v>
      </c>
      <c r="M272" s="304">
        <f t="shared" si="100"/>
        <v>0</v>
      </c>
      <c r="N272" s="304">
        <f t="shared" si="101"/>
        <v>0</v>
      </c>
      <c r="O272" s="496">
        <f t="shared" si="102"/>
        <v>0</v>
      </c>
      <c r="P272" s="496">
        <f t="shared" si="103"/>
        <v>0</v>
      </c>
      <c r="Q272" s="497">
        <v>0</v>
      </c>
      <c r="R272" s="497">
        <v>0</v>
      </c>
      <c r="S272" s="266">
        <f t="shared" si="104"/>
        <v>0</v>
      </c>
      <c r="T272" s="265">
        <v>0</v>
      </c>
      <c r="U272" s="305">
        <f t="shared" si="105"/>
        <v>0</v>
      </c>
      <c r="V272" s="306">
        <f t="shared" si="106"/>
        <v>0</v>
      </c>
      <c r="W272" s="498">
        <v>0</v>
      </c>
      <c r="X272" s="499">
        <f t="shared" si="107"/>
        <v>0</v>
      </c>
      <c r="Y272" s="500">
        <f t="shared" si="108"/>
        <v>0</v>
      </c>
      <c r="Z272" s="501">
        <v>0</v>
      </c>
      <c r="AA272" s="502">
        <f t="shared" si="109"/>
        <v>0</v>
      </c>
      <c r="AB272" s="503">
        <f t="shared" si="110"/>
        <v>0</v>
      </c>
      <c r="AC272" s="504">
        <f t="shared" si="111"/>
        <v>0</v>
      </c>
      <c r="AD272" s="277">
        <f t="shared" si="112"/>
        <v>0</v>
      </c>
      <c r="AE272" s="505">
        <f t="shared" si="113"/>
        <v>0</v>
      </c>
      <c r="AF272" s="279">
        <v>0</v>
      </c>
      <c r="AG272" s="280">
        <v>0</v>
      </c>
      <c r="AH272" s="1">
        <f t="shared" si="114"/>
        <v>0</v>
      </c>
      <c r="AI272" s="1">
        <v>1.2511000000000001</v>
      </c>
      <c r="AJ272" s="2">
        <v>0.77769999999999995</v>
      </c>
      <c r="AK272" s="281">
        <f t="shared" si="115"/>
        <v>0</v>
      </c>
      <c r="AL272" s="3">
        <f t="shared" si="116"/>
        <v>1.6087</v>
      </c>
      <c r="AM272" s="307">
        <v>1.7886</v>
      </c>
      <c r="AN272" s="283">
        <v>0.77769999999999995</v>
      </c>
      <c r="AO272" s="283" t="s">
        <v>1652</v>
      </c>
      <c r="AP272" s="284">
        <v>1.6087</v>
      </c>
      <c r="AQ272" s="28">
        <v>1.7886</v>
      </c>
      <c r="AR272" s="267">
        <f t="shared" si="117"/>
        <v>0</v>
      </c>
      <c r="AS272" s="267">
        <f t="shared" si="118"/>
        <v>0</v>
      </c>
      <c r="AT272" s="4">
        <v>0.77769999999999995</v>
      </c>
      <c r="AU272" s="4">
        <f t="shared" si="119"/>
        <v>0</v>
      </c>
      <c r="AV272" s="5">
        <v>1.6087</v>
      </c>
      <c r="AW272" s="404">
        <f t="shared" si="120"/>
        <v>0</v>
      </c>
      <c r="AX272" s="405">
        <v>1</v>
      </c>
      <c r="AY272" s="1">
        <f t="shared" si="121"/>
        <v>1.2511000000000001</v>
      </c>
      <c r="AZ272" s="28">
        <f t="shared" si="122"/>
        <v>1.6087</v>
      </c>
      <c r="BA272" s="5">
        <f t="shared" si="122"/>
        <v>1.7886</v>
      </c>
      <c r="BB272" s="277">
        <f t="shared" si="123"/>
        <v>0</v>
      </c>
      <c r="BC272" s="492">
        <f t="shared" si="124"/>
        <v>0</v>
      </c>
      <c r="BD272" s="492">
        <f t="shared" si="125"/>
        <v>0</v>
      </c>
      <c r="BE272" s="286">
        <f t="shared" si="126"/>
        <v>2.1999999999999999E-2</v>
      </c>
      <c r="BF272" s="286">
        <v>2.1999999999999999E-2</v>
      </c>
      <c r="BG272" s="308">
        <f t="shared" si="128"/>
        <v>0</v>
      </c>
      <c r="BH272" s="287">
        <f t="shared" si="127"/>
        <v>0</v>
      </c>
      <c r="BI272" s="287">
        <f t="shared" si="129"/>
        <v>1</v>
      </c>
      <c r="BJ272" s="453"/>
    </row>
    <row r="273" spans="1:62" x14ac:dyDescent="0.2">
      <c r="A273" s="297" t="s">
        <v>582</v>
      </c>
      <c r="B273" s="298" t="s">
        <v>583</v>
      </c>
      <c r="C273" s="299" t="s">
        <v>582</v>
      </c>
      <c r="D273" s="300" t="s">
        <v>583</v>
      </c>
      <c r="E273" s="301" t="s">
        <v>584</v>
      </c>
      <c r="F273" s="302" t="s">
        <v>147</v>
      </c>
      <c r="G273" s="542">
        <v>30</v>
      </c>
      <c r="H273" s="233"/>
      <c r="I273" s="304">
        <v>0</v>
      </c>
      <c r="J273" s="304">
        <v>0</v>
      </c>
      <c r="K273" s="304">
        <v>0</v>
      </c>
      <c r="L273" s="304">
        <v>0</v>
      </c>
      <c r="M273" s="304">
        <f t="shared" ref="M273:M336" si="130">K273-L273</f>
        <v>0</v>
      </c>
      <c r="N273" s="304">
        <f t="shared" ref="N273:N336" si="131">I273-K273</f>
        <v>0</v>
      </c>
      <c r="O273" s="496">
        <f t="shared" ref="O273:O336" si="132">J273-(L273+M273)</f>
        <v>0</v>
      </c>
      <c r="P273" s="496">
        <f t="shared" ref="P273:P336" si="133">I273-J273</f>
        <v>0</v>
      </c>
      <c r="Q273" s="497">
        <v>0</v>
      </c>
      <c r="R273" s="497">
        <v>0</v>
      </c>
      <c r="S273" s="266">
        <f t="shared" ref="S273:S336" si="134">IF($S$4&lt;&gt;0,0,ROUND($S$11*$R273,0))</f>
        <v>0</v>
      </c>
      <c r="T273" s="265">
        <v>0</v>
      </c>
      <c r="U273" s="305">
        <f t="shared" ref="U273:U336" si="135">IF(P273-T273&gt;0,P273-T273,0)</f>
        <v>0</v>
      </c>
      <c r="V273" s="306">
        <f t="shared" ref="V273:V336" si="136">IF($Q273&gt;0,ROUND(U273/$Q273,2),0)</f>
        <v>0</v>
      </c>
      <c r="W273" s="498">
        <v>0</v>
      </c>
      <c r="X273" s="499">
        <f t="shared" ref="X273:X336" si="137">IF(Q273&gt;0,ROUND(W273/Q273,2),0)</f>
        <v>0</v>
      </c>
      <c r="Y273" s="500">
        <f t="shared" ref="Y273:Y336" si="138">IF(U273&gt;0,V273-X273,0)</f>
        <v>0</v>
      </c>
      <c r="Z273" s="501">
        <v>0</v>
      </c>
      <c r="AA273" s="502">
        <f t="shared" ref="AA273:AA336" si="139">IF(Z273="Exempt","Exempt",ROUND(Z273*Q273,0))</f>
        <v>0</v>
      </c>
      <c r="AB273" s="503">
        <f t="shared" ref="AB273:AB336" si="140">IF(Z273="Exempt",U273,U273+AA273)</f>
        <v>0</v>
      </c>
      <c r="AC273" s="504">
        <f t="shared" ref="AC273:AC336" si="141">IF(Z273="Exempt",V273,IF($Q273&gt;0,ROUND(V273+Z273,2),0))</f>
        <v>0</v>
      </c>
      <c r="AD273" s="277">
        <f t="shared" ref="AD273:AD336" si="142">IF(AND($A273&gt;"T254",$A273&lt;"U001"),1,IF($V273&gt;0,MAX(1,ROUND(V273/$AD$12,5)),0))</f>
        <v>0</v>
      </c>
      <c r="AE273" s="505">
        <f t="shared" ref="AE273:AE336" si="143">ROUND(AD273*$AE$12,4)</f>
        <v>0</v>
      </c>
      <c r="AF273" s="279">
        <v>0</v>
      </c>
      <c r="AG273" s="280">
        <v>0</v>
      </c>
      <c r="AH273" s="1">
        <f t="shared" ref="AH273:AH336" si="144">IF(LEFT($C273,1)="T",ROUND(AF273*AG273,4),0)+IF(LEFT($C273,1)="U",IF(AND($A273&lt;&gt;"T099",SUMIF($C$17:$C$574,$A273,$V$17:$V$574)&gt;0),ROUND(AG273*SUMIF($C$17:$C$574,$C273,$AE$17:$AE$574),4),ROUND(AG273*SUMIF($C$17:$C$574,$C273,$AF$17:$AF$574),4)))</f>
        <v>0</v>
      </c>
      <c r="AI273" s="1">
        <v>1.0833999999999999</v>
      </c>
      <c r="AJ273" s="2">
        <v>0.83510000000000006</v>
      </c>
      <c r="AK273" s="281">
        <f t="shared" ref="AK273:AK336" si="145">IF($A273&lt;&gt;"T141",IF(AH273&gt;0,ROUND(AH273/SUMIF($C$17:$C$574,$A273,$AJ$17:$AJ$574),4),IF(LEFT(A273,1)="U",0,IF(A273&gt;"T254",ROUND(AF273/AJ273,4),0))),"NA")</f>
        <v>0</v>
      </c>
      <c r="AL273" s="3">
        <f t="shared" ref="AL273:AL336" si="146">IF($A273&lt;&gt;"T141",IF($AJ273&gt;0,ROUND(AI273/$AJ273,4),0),"NA")</f>
        <v>1.2972999999999999</v>
      </c>
      <c r="AM273" s="307">
        <v>1.6657</v>
      </c>
      <c r="AN273" s="283">
        <v>0.83509999999999995</v>
      </c>
      <c r="AO273" s="283" t="s">
        <v>1652</v>
      </c>
      <c r="AP273" s="284">
        <v>1.2972999999999999</v>
      </c>
      <c r="AQ273" s="28">
        <v>1.6657</v>
      </c>
      <c r="AR273" s="267">
        <f t="shared" ref="AR273:AR336" si="147">IF(OR(AP273=AL273,AP273+0.0001=AL273,AP273-0.0001=AL273),0,1)</f>
        <v>0</v>
      </c>
      <c r="AS273" s="267">
        <f t="shared" ref="AS273:AS336" si="148">IF(AQ273=AM273,0,1)</f>
        <v>0</v>
      </c>
      <c r="AT273" s="4">
        <v>0.83510000000000006</v>
      </c>
      <c r="AU273" s="4">
        <f t="shared" ref="AU273:AU336" si="149">IF(ISNUMBER(AJ273)=FALSE,0,AT273-AJ273)</f>
        <v>0</v>
      </c>
      <c r="AV273" s="5">
        <v>1.2972999999999999</v>
      </c>
      <c r="AW273" s="404">
        <f t="shared" ref="AW273:AW336" si="150">AV273-AL273</f>
        <v>0</v>
      </c>
      <c r="AX273" s="405">
        <v>1</v>
      </c>
      <c r="AY273" s="1">
        <f t="shared" ref="AY273:AY336" si="151">AI273</f>
        <v>1.0833999999999999</v>
      </c>
      <c r="AZ273" s="28">
        <f t="shared" ref="AZ273:BA336" si="152">AP273</f>
        <v>1.2972999999999999</v>
      </c>
      <c r="BA273" s="5">
        <f t="shared" si="152"/>
        <v>1.6657</v>
      </c>
      <c r="BB273" s="277">
        <f t="shared" ref="BB273:BB336" si="153">IF(AND($A273&gt;="T255",$A273&lt;="T263"),1,IF($A273="T086",ROUND($V273/$BA$4,5),IF($AF273&gt;0,MAX(1,ROUND($V273/$BA$4,5)),0)))</f>
        <v>0</v>
      </c>
      <c r="BC273" s="492">
        <f t="shared" ref="BC273:BC336" si="154">IF($AF273&lt;&gt;$AE273,ROUND($AF273*$BA$3/$BA$4*$BC$10,4),ROUND(BB273*$BC$10,4))</f>
        <v>0</v>
      </c>
      <c r="BD273" s="492">
        <f t="shared" ref="BD273:BD336" si="155">IF(LEFT($C273,1)="T",ROUND($AG273*$BC273,4),0)+IF(LEFT($C273,1)="U",IF(AND($A273&lt;&gt;"T099",SUMIF($C$17:$C$574,$A273,$V$17:$V$574)&gt;0),ROUND(ROUND(MAX(1,ROUND(SUMIF($C$17:$C$574,$C273,$V$17:$V$574)/$BA$4,5))*$BC$10,4)*$AG273,4),ROUND(SUMIF($C$17:$C$574,$C273,$BC$17:$BC$574)*$AG273,4)),0)</f>
        <v>0</v>
      </c>
      <c r="BE273" s="286">
        <f t="shared" ref="BE273:BE336" si="156">IF(AI273=0,0,SUMIF($A$17:$A$574,$C273,$BD$17:$BD$574))</f>
        <v>0.02</v>
      </c>
      <c r="BF273" s="286">
        <v>0.02</v>
      </c>
      <c r="BG273" s="308">
        <f t="shared" si="128"/>
        <v>0</v>
      </c>
      <c r="BH273" s="287">
        <f t="shared" ref="BH273:BH336" si="157">IF($A273&lt;&gt;$C273,IF(SUMIF($A$17:$A$574,$C273,$I$17:$I$574)&gt;0,1,0),0)</f>
        <v>0</v>
      </c>
      <c r="BI273" s="287">
        <f t="shared" si="129"/>
        <v>1</v>
      </c>
      <c r="BJ273" s="453"/>
    </row>
    <row r="274" spans="1:62" x14ac:dyDescent="0.2">
      <c r="A274" s="297" t="s">
        <v>585</v>
      </c>
      <c r="B274" s="298" t="s">
        <v>586</v>
      </c>
      <c r="C274" s="299" t="s">
        <v>585</v>
      </c>
      <c r="D274" s="300" t="s">
        <v>586</v>
      </c>
      <c r="E274" s="301" t="s">
        <v>587</v>
      </c>
      <c r="F274" s="302" t="s">
        <v>147</v>
      </c>
      <c r="G274" s="519">
        <v>30</v>
      </c>
      <c r="H274" s="233"/>
      <c r="I274" s="304">
        <v>0</v>
      </c>
      <c r="J274" s="304">
        <v>0</v>
      </c>
      <c r="K274" s="304">
        <v>0</v>
      </c>
      <c r="L274" s="304">
        <v>0</v>
      </c>
      <c r="M274" s="304">
        <f t="shared" si="130"/>
        <v>0</v>
      </c>
      <c r="N274" s="304">
        <f t="shared" si="131"/>
        <v>0</v>
      </c>
      <c r="O274" s="496">
        <f t="shared" si="132"/>
        <v>0</v>
      </c>
      <c r="P274" s="496">
        <f t="shared" si="133"/>
        <v>0</v>
      </c>
      <c r="Q274" s="497">
        <v>0</v>
      </c>
      <c r="R274" s="497">
        <v>0</v>
      </c>
      <c r="S274" s="266">
        <f t="shared" si="134"/>
        <v>0</v>
      </c>
      <c r="T274" s="265">
        <v>0</v>
      </c>
      <c r="U274" s="305">
        <f t="shared" si="135"/>
        <v>0</v>
      </c>
      <c r="V274" s="306">
        <f t="shared" si="136"/>
        <v>0</v>
      </c>
      <c r="W274" s="498">
        <v>0</v>
      </c>
      <c r="X274" s="499">
        <f t="shared" si="137"/>
        <v>0</v>
      </c>
      <c r="Y274" s="500">
        <f t="shared" si="138"/>
        <v>0</v>
      </c>
      <c r="Z274" s="501">
        <v>0</v>
      </c>
      <c r="AA274" s="502">
        <f t="shared" si="139"/>
        <v>0</v>
      </c>
      <c r="AB274" s="503">
        <f t="shared" si="140"/>
        <v>0</v>
      </c>
      <c r="AC274" s="504">
        <f t="shared" si="141"/>
        <v>0</v>
      </c>
      <c r="AD274" s="277">
        <f t="shared" si="142"/>
        <v>0</v>
      </c>
      <c r="AE274" s="505">
        <f t="shared" si="143"/>
        <v>0</v>
      </c>
      <c r="AF274" s="279">
        <v>0</v>
      </c>
      <c r="AG274" s="280">
        <v>0</v>
      </c>
      <c r="AH274" s="1">
        <f t="shared" si="144"/>
        <v>0</v>
      </c>
      <c r="AI274" s="1">
        <v>1.0833999999999999</v>
      </c>
      <c r="AJ274" s="2">
        <v>0.81920000000000004</v>
      </c>
      <c r="AK274" s="281">
        <f t="shared" si="145"/>
        <v>0</v>
      </c>
      <c r="AL274" s="3">
        <f t="shared" si="146"/>
        <v>1.3225</v>
      </c>
      <c r="AM274" s="307">
        <v>1.698</v>
      </c>
      <c r="AN274" s="283">
        <v>0.81920000000000004</v>
      </c>
      <c r="AO274" s="283" t="s">
        <v>1652</v>
      </c>
      <c r="AP274" s="284">
        <v>1.3225</v>
      </c>
      <c r="AQ274" s="28">
        <v>1.698</v>
      </c>
      <c r="AR274" s="267">
        <f t="shared" si="147"/>
        <v>0</v>
      </c>
      <c r="AS274" s="267">
        <f t="shared" si="148"/>
        <v>0</v>
      </c>
      <c r="AT274" s="4">
        <v>0.81920000000000004</v>
      </c>
      <c r="AU274" s="4">
        <f t="shared" si="149"/>
        <v>0</v>
      </c>
      <c r="AV274" s="5">
        <v>1.3225</v>
      </c>
      <c r="AW274" s="404">
        <f t="shared" si="150"/>
        <v>0</v>
      </c>
      <c r="AX274" s="405">
        <v>1</v>
      </c>
      <c r="AY274" s="1">
        <f t="shared" si="151"/>
        <v>1.0833999999999999</v>
      </c>
      <c r="AZ274" s="28">
        <f t="shared" si="152"/>
        <v>1.3225</v>
      </c>
      <c r="BA274" s="5">
        <f t="shared" si="152"/>
        <v>1.698</v>
      </c>
      <c r="BB274" s="277">
        <f t="shared" si="153"/>
        <v>0</v>
      </c>
      <c r="BC274" s="492">
        <f t="shared" si="154"/>
        <v>0</v>
      </c>
      <c r="BD274" s="492">
        <f t="shared" si="155"/>
        <v>0</v>
      </c>
      <c r="BE274" s="286">
        <f t="shared" si="156"/>
        <v>0.02</v>
      </c>
      <c r="BF274" s="286">
        <v>0.02</v>
      </c>
      <c r="BG274" s="308">
        <f t="shared" si="128"/>
        <v>0</v>
      </c>
      <c r="BH274" s="287">
        <f t="shared" si="157"/>
        <v>0</v>
      </c>
      <c r="BI274" s="287">
        <f t="shared" si="129"/>
        <v>1</v>
      </c>
      <c r="BJ274" s="453"/>
    </row>
    <row r="275" spans="1:62" x14ac:dyDescent="0.2">
      <c r="A275" s="297" t="s">
        <v>588</v>
      </c>
      <c r="B275" s="298" t="s">
        <v>589</v>
      </c>
      <c r="C275" s="299" t="s">
        <v>588</v>
      </c>
      <c r="D275" s="300" t="s">
        <v>589</v>
      </c>
      <c r="E275" s="301" t="s">
        <v>590</v>
      </c>
      <c r="F275" s="302" t="s">
        <v>283</v>
      </c>
      <c r="G275" s="542">
        <v>30</v>
      </c>
      <c r="H275" s="233"/>
      <c r="I275" s="304">
        <v>0</v>
      </c>
      <c r="J275" s="304">
        <v>0</v>
      </c>
      <c r="K275" s="304">
        <v>0</v>
      </c>
      <c r="L275" s="304">
        <v>0</v>
      </c>
      <c r="M275" s="304">
        <f t="shared" si="130"/>
        <v>0</v>
      </c>
      <c r="N275" s="304">
        <f t="shared" si="131"/>
        <v>0</v>
      </c>
      <c r="O275" s="496">
        <f t="shared" si="132"/>
        <v>0</v>
      </c>
      <c r="P275" s="496">
        <f t="shared" si="133"/>
        <v>0</v>
      </c>
      <c r="Q275" s="497">
        <v>0</v>
      </c>
      <c r="R275" s="497">
        <v>0</v>
      </c>
      <c r="S275" s="266">
        <f t="shared" si="134"/>
        <v>0</v>
      </c>
      <c r="T275" s="265">
        <v>0</v>
      </c>
      <c r="U275" s="305">
        <f t="shared" si="135"/>
        <v>0</v>
      </c>
      <c r="V275" s="306">
        <f t="shared" si="136"/>
        <v>0</v>
      </c>
      <c r="W275" s="498">
        <v>0</v>
      </c>
      <c r="X275" s="499">
        <f t="shared" si="137"/>
        <v>0</v>
      </c>
      <c r="Y275" s="500">
        <f t="shared" si="138"/>
        <v>0</v>
      </c>
      <c r="Z275" s="501">
        <v>0</v>
      </c>
      <c r="AA275" s="502">
        <f t="shared" si="139"/>
        <v>0</v>
      </c>
      <c r="AB275" s="503">
        <f t="shared" si="140"/>
        <v>0</v>
      </c>
      <c r="AC275" s="504">
        <f t="shared" si="141"/>
        <v>0</v>
      </c>
      <c r="AD275" s="277">
        <f t="shared" si="142"/>
        <v>0</v>
      </c>
      <c r="AE275" s="505">
        <f t="shared" si="143"/>
        <v>0</v>
      </c>
      <c r="AF275" s="279">
        <v>0</v>
      </c>
      <c r="AG275" s="280">
        <v>0</v>
      </c>
      <c r="AH275" s="1">
        <f t="shared" si="144"/>
        <v>0</v>
      </c>
      <c r="AI275" s="1">
        <v>1.3174999999999999</v>
      </c>
      <c r="AJ275" s="2">
        <v>0.8701000000000001</v>
      </c>
      <c r="AK275" s="281">
        <f t="shared" si="145"/>
        <v>0</v>
      </c>
      <c r="AL275" s="3">
        <f t="shared" si="146"/>
        <v>1.5142</v>
      </c>
      <c r="AM275" s="307">
        <v>1.5987</v>
      </c>
      <c r="AN275" s="283">
        <v>0.87009999999999998</v>
      </c>
      <c r="AO275" s="283" t="s">
        <v>1652</v>
      </c>
      <c r="AP275" s="284">
        <v>1.5142</v>
      </c>
      <c r="AQ275" s="28">
        <v>1.5987</v>
      </c>
      <c r="AR275" s="267">
        <f t="shared" si="147"/>
        <v>0</v>
      </c>
      <c r="AS275" s="267">
        <f t="shared" si="148"/>
        <v>0</v>
      </c>
      <c r="AT275" s="4">
        <v>0.8701000000000001</v>
      </c>
      <c r="AU275" s="4">
        <f t="shared" si="149"/>
        <v>0</v>
      </c>
      <c r="AV275" s="5">
        <v>1.5142</v>
      </c>
      <c r="AW275" s="404">
        <f t="shared" si="150"/>
        <v>0</v>
      </c>
      <c r="AX275" s="405">
        <v>1</v>
      </c>
      <c r="AY275" s="1">
        <f t="shared" si="151"/>
        <v>1.3174999999999999</v>
      </c>
      <c r="AZ275" s="28">
        <f t="shared" si="152"/>
        <v>1.5142</v>
      </c>
      <c r="BA275" s="5">
        <f t="shared" si="152"/>
        <v>1.5987</v>
      </c>
      <c r="BB275" s="277">
        <f t="shared" si="153"/>
        <v>0</v>
      </c>
      <c r="BC275" s="492">
        <f t="shared" si="154"/>
        <v>0</v>
      </c>
      <c r="BD275" s="492">
        <f t="shared" si="155"/>
        <v>0</v>
      </c>
      <c r="BE275" s="286">
        <f t="shared" si="156"/>
        <v>2.3199999999999998E-2</v>
      </c>
      <c r="BF275" s="286">
        <v>2.3199999999999998E-2</v>
      </c>
      <c r="BG275" s="308">
        <f t="shared" si="128"/>
        <v>0</v>
      </c>
      <c r="BH275" s="287">
        <f t="shared" si="157"/>
        <v>0</v>
      </c>
      <c r="BI275" s="287">
        <f t="shared" si="129"/>
        <v>1</v>
      </c>
      <c r="BJ275" s="453"/>
    </row>
    <row r="276" spans="1:62" x14ac:dyDescent="0.2">
      <c r="A276" s="297" t="s">
        <v>591</v>
      </c>
      <c r="B276" s="298" t="s">
        <v>592</v>
      </c>
      <c r="C276" s="299" t="s">
        <v>591</v>
      </c>
      <c r="D276" s="300" t="s">
        <v>592</v>
      </c>
      <c r="E276" s="301" t="s">
        <v>593</v>
      </c>
      <c r="F276" s="302" t="s">
        <v>283</v>
      </c>
      <c r="G276" s="542">
        <v>30</v>
      </c>
      <c r="H276" s="233"/>
      <c r="I276" s="304">
        <v>0</v>
      </c>
      <c r="J276" s="304">
        <v>0</v>
      </c>
      <c r="K276" s="304">
        <v>0</v>
      </c>
      <c r="L276" s="304">
        <v>0</v>
      </c>
      <c r="M276" s="304">
        <f t="shared" si="130"/>
        <v>0</v>
      </c>
      <c r="N276" s="304">
        <f t="shared" si="131"/>
        <v>0</v>
      </c>
      <c r="O276" s="496">
        <f t="shared" si="132"/>
        <v>0</v>
      </c>
      <c r="P276" s="496">
        <f t="shared" si="133"/>
        <v>0</v>
      </c>
      <c r="Q276" s="497">
        <v>0</v>
      </c>
      <c r="R276" s="497">
        <v>0</v>
      </c>
      <c r="S276" s="266">
        <f t="shared" si="134"/>
        <v>0</v>
      </c>
      <c r="T276" s="265">
        <v>0</v>
      </c>
      <c r="U276" s="305">
        <f t="shared" si="135"/>
        <v>0</v>
      </c>
      <c r="V276" s="306">
        <f t="shared" si="136"/>
        <v>0</v>
      </c>
      <c r="W276" s="498">
        <v>0</v>
      </c>
      <c r="X276" s="499">
        <f t="shared" si="137"/>
        <v>0</v>
      </c>
      <c r="Y276" s="500">
        <f t="shared" si="138"/>
        <v>0</v>
      </c>
      <c r="Z276" s="501">
        <v>0</v>
      </c>
      <c r="AA276" s="502">
        <f t="shared" si="139"/>
        <v>0</v>
      </c>
      <c r="AB276" s="503">
        <f t="shared" si="140"/>
        <v>0</v>
      </c>
      <c r="AC276" s="504">
        <f t="shared" si="141"/>
        <v>0</v>
      </c>
      <c r="AD276" s="277">
        <f t="shared" si="142"/>
        <v>0</v>
      </c>
      <c r="AE276" s="505">
        <f t="shared" si="143"/>
        <v>0</v>
      </c>
      <c r="AF276" s="279">
        <v>0</v>
      </c>
      <c r="AG276" s="280">
        <v>0</v>
      </c>
      <c r="AH276" s="1">
        <f t="shared" si="144"/>
        <v>0</v>
      </c>
      <c r="AI276" s="1">
        <v>1.3339000000000001</v>
      </c>
      <c r="AJ276" s="2">
        <v>0.85439999999999994</v>
      </c>
      <c r="AK276" s="281">
        <f t="shared" si="145"/>
        <v>0</v>
      </c>
      <c r="AL276" s="3">
        <f t="shared" si="146"/>
        <v>1.5611999999999999</v>
      </c>
      <c r="AM276" s="307">
        <v>1.6279999999999999</v>
      </c>
      <c r="AN276" s="283">
        <v>0.85440000000000005</v>
      </c>
      <c r="AO276" s="283" t="s">
        <v>1652</v>
      </c>
      <c r="AP276" s="284">
        <v>1.5611999999999999</v>
      </c>
      <c r="AQ276" s="28">
        <v>1.6279999999999999</v>
      </c>
      <c r="AR276" s="267">
        <f t="shared" si="147"/>
        <v>0</v>
      </c>
      <c r="AS276" s="267">
        <f t="shared" si="148"/>
        <v>0</v>
      </c>
      <c r="AT276" s="4">
        <v>0.85439999999999994</v>
      </c>
      <c r="AU276" s="4">
        <f t="shared" si="149"/>
        <v>0</v>
      </c>
      <c r="AV276" s="5">
        <v>1.5611999999999999</v>
      </c>
      <c r="AW276" s="404">
        <f t="shared" si="150"/>
        <v>0</v>
      </c>
      <c r="AX276" s="405">
        <v>1</v>
      </c>
      <c r="AY276" s="1">
        <f t="shared" si="151"/>
        <v>1.3339000000000001</v>
      </c>
      <c r="AZ276" s="28">
        <f t="shared" si="152"/>
        <v>1.5611999999999999</v>
      </c>
      <c r="BA276" s="5">
        <f t="shared" si="152"/>
        <v>1.6279999999999999</v>
      </c>
      <c r="BB276" s="277">
        <f t="shared" si="153"/>
        <v>0</v>
      </c>
      <c r="BC276" s="492">
        <f t="shared" si="154"/>
        <v>0</v>
      </c>
      <c r="BD276" s="492">
        <f t="shared" si="155"/>
        <v>0</v>
      </c>
      <c r="BE276" s="286">
        <f t="shared" si="156"/>
        <v>2.35E-2</v>
      </c>
      <c r="BF276" s="286">
        <v>2.35E-2</v>
      </c>
      <c r="BG276" s="308">
        <f t="shared" si="128"/>
        <v>0</v>
      </c>
      <c r="BH276" s="287">
        <f t="shared" si="157"/>
        <v>0</v>
      </c>
      <c r="BI276" s="287">
        <f t="shared" si="129"/>
        <v>1</v>
      </c>
      <c r="BJ276" s="453"/>
    </row>
    <row r="277" spans="1:62" x14ac:dyDescent="0.2">
      <c r="A277" s="297" t="s">
        <v>594</v>
      </c>
      <c r="B277" s="298" t="s">
        <v>595</v>
      </c>
      <c r="C277" s="299" t="s">
        <v>594</v>
      </c>
      <c r="D277" s="300" t="s">
        <v>595</v>
      </c>
      <c r="E277" s="301" t="s">
        <v>596</v>
      </c>
      <c r="F277" s="302" t="s">
        <v>283</v>
      </c>
      <c r="G277" s="519">
        <v>30</v>
      </c>
      <c r="H277" s="233"/>
      <c r="I277" s="304">
        <v>5882956</v>
      </c>
      <c r="J277" s="304">
        <v>286523</v>
      </c>
      <c r="K277" s="304">
        <v>0</v>
      </c>
      <c r="L277" s="304">
        <v>0</v>
      </c>
      <c r="M277" s="304">
        <f t="shared" si="130"/>
        <v>0</v>
      </c>
      <c r="N277" s="304">
        <f t="shared" si="131"/>
        <v>5882956</v>
      </c>
      <c r="O277" s="496">
        <f t="shared" si="132"/>
        <v>286523</v>
      </c>
      <c r="P277" s="496">
        <f t="shared" si="133"/>
        <v>5596433</v>
      </c>
      <c r="Q277" s="497">
        <v>281.48</v>
      </c>
      <c r="R277" s="497">
        <v>6.370000000000001</v>
      </c>
      <c r="S277" s="266">
        <f t="shared" si="134"/>
        <v>69280</v>
      </c>
      <c r="T277" s="265">
        <v>0</v>
      </c>
      <c r="U277" s="305">
        <f t="shared" si="135"/>
        <v>5596433</v>
      </c>
      <c r="V277" s="306">
        <f t="shared" si="136"/>
        <v>19882.169999999998</v>
      </c>
      <c r="W277" s="498">
        <v>71912</v>
      </c>
      <c r="X277" s="499">
        <f t="shared" si="137"/>
        <v>255.48</v>
      </c>
      <c r="Y277" s="500">
        <f t="shared" si="138"/>
        <v>19626.689999999999</v>
      </c>
      <c r="Z277" s="501">
        <v>0</v>
      </c>
      <c r="AA277" s="502">
        <f t="shared" si="139"/>
        <v>0</v>
      </c>
      <c r="AB277" s="503">
        <f t="shared" si="140"/>
        <v>5596433</v>
      </c>
      <c r="AC277" s="504">
        <f t="shared" si="141"/>
        <v>19882.169999999998</v>
      </c>
      <c r="AD277" s="277">
        <f t="shared" si="142"/>
        <v>1.28746</v>
      </c>
      <c r="AE277" s="505">
        <f t="shared" si="143"/>
        <v>1.2875000000000001</v>
      </c>
      <c r="AF277" s="279">
        <v>1.2875000000000001</v>
      </c>
      <c r="AG277" s="280">
        <v>1</v>
      </c>
      <c r="AH277" s="1">
        <f t="shared" si="144"/>
        <v>1.2875000000000001</v>
      </c>
      <c r="AI277" s="1">
        <v>1.2875000000000001</v>
      </c>
      <c r="AJ277" s="2">
        <v>0.78069999999999995</v>
      </c>
      <c r="AK277" s="281">
        <f t="shared" si="145"/>
        <v>1.6492</v>
      </c>
      <c r="AL277" s="3">
        <f t="shared" si="146"/>
        <v>1.6492</v>
      </c>
      <c r="AM277" s="307">
        <v>1.7817000000000001</v>
      </c>
      <c r="AN277" s="283">
        <v>0.78069999999999995</v>
      </c>
      <c r="AO277" s="283" t="s">
        <v>1652</v>
      </c>
      <c r="AP277" s="284">
        <v>1.6492</v>
      </c>
      <c r="AQ277" s="28">
        <v>1.7817000000000001</v>
      </c>
      <c r="AR277" s="267">
        <f t="shared" si="147"/>
        <v>0</v>
      </c>
      <c r="AS277" s="267">
        <f t="shared" si="148"/>
        <v>0</v>
      </c>
      <c r="AT277" s="4">
        <v>0.78069999999999995</v>
      </c>
      <c r="AU277" s="4">
        <f t="shared" si="149"/>
        <v>0</v>
      </c>
      <c r="AV277" s="5">
        <v>1.6492</v>
      </c>
      <c r="AW277" s="404">
        <f t="shared" si="150"/>
        <v>0</v>
      </c>
      <c r="AX277" s="405">
        <v>0</v>
      </c>
      <c r="AY277" s="1">
        <f t="shared" si="151"/>
        <v>1.2875000000000001</v>
      </c>
      <c r="AZ277" s="28">
        <f t="shared" si="152"/>
        <v>1.6492</v>
      </c>
      <c r="BA277" s="5">
        <f t="shared" si="152"/>
        <v>1.7817000000000001</v>
      </c>
      <c r="BB277" s="277">
        <f t="shared" si="153"/>
        <v>1.1337299999999999</v>
      </c>
      <c r="BC277" s="492">
        <f t="shared" si="154"/>
        <v>2.2700000000000001E-2</v>
      </c>
      <c r="BD277" s="492">
        <f t="shared" si="155"/>
        <v>2.2700000000000001E-2</v>
      </c>
      <c r="BE277" s="286">
        <f t="shared" si="156"/>
        <v>2.2700000000000001E-2</v>
      </c>
      <c r="BF277" s="286">
        <v>2.2700000000000001E-2</v>
      </c>
      <c r="BG277" s="308">
        <f t="shared" si="128"/>
        <v>1</v>
      </c>
      <c r="BH277" s="287">
        <f t="shared" si="157"/>
        <v>0</v>
      </c>
      <c r="BI277" s="287">
        <f t="shared" si="129"/>
        <v>1</v>
      </c>
      <c r="BJ277" s="453"/>
    </row>
    <row r="278" spans="1:62" x14ac:dyDescent="0.2">
      <c r="A278" s="297" t="s">
        <v>597</v>
      </c>
      <c r="B278" s="298" t="s">
        <v>598</v>
      </c>
      <c r="C278" s="299" t="s">
        <v>597</v>
      </c>
      <c r="D278" s="300" t="s">
        <v>598</v>
      </c>
      <c r="E278" s="301" t="s">
        <v>599</v>
      </c>
      <c r="F278" s="302" t="s">
        <v>283</v>
      </c>
      <c r="G278" s="542">
        <v>30</v>
      </c>
      <c r="H278" s="233"/>
      <c r="I278" s="304">
        <v>0</v>
      </c>
      <c r="J278" s="304">
        <v>0</v>
      </c>
      <c r="K278" s="304">
        <v>0</v>
      </c>
      <c r="L278" s="304">
        <v>0</v>
      </c>
      <c r="M278" s="304">
        <f t="shared" si="130"/>
        <v>0</v>
      </c>
      <c r="N278" s="304">
        <f t="shared" si="131"/>
        <v>0</v>
      </c>
      <c r="O278" s="496">
        <f t="shared" si="132"/>
        <v>0</v>
      </c>
      <c r="P278" s="496">
        <f t="shared" si="133"/>
        <v>0</v>
      </c>
      <c r="Q278" s="497">
        <v>0</v>
      </c>
      <c r="R278" s="497">
        <v>0</v>
      </c>
      <c r="S278" s="266">
        <f t="shared" si="134"/>
        <v>0</v>
      </c>
      <c r="T278" s="265">
        <v>0</v>
      </c>
      <c r="U278" s="305">
        <f t="shared" si="135"/>
        <v>0</v>
      </c>
      <c r="V278" s="306">
        <f t="shared" si="136"/>
        <v>0</v>
      </c>
      <c r="W278" s="498">
        <v>0</v>
      </c>
      <c r="X278" s="499">
        <f t="shared" si="137"/>
        <v>0</v>
      </c>
      <c r="Y278" s="500">
        <f t="shared" si="138"/>
        <v>0</v>
      </c>
      <c r="Z278" s="501">
        <v>0</v>
      </c>
      <c r="AA278" s="502">
        <f t="shared" si="139"/>
        <v>0</v>
      </c>
      <c r="AB278" s="503">
        <f t="shared" si="140"/>
        <v>0</v>
      </c>
      <c r="AC278" s="504">
        <f t="shared" si="141"/>
        <v>0</v>
      </c>
      <c r="AD278" s="277">
        <f t="shared" si="142"/>
        <v>0</v>
      </c>
      <c r="AE278" s="505">
        <f t="shared" si="143"/>
        <v>0</v>
      </c>
      <c r="AF278" s="279">
        <v>0</v>
      </c>
      <c r="AG278" s="280">
        <v>0</v>
      </c>
      <c r="AH278" s="1">
        <f t="shared" si="144"/>
        <v>0</v>
      </c>
      <c r="AI278" s="1">
        <v>1.3174999999999999</v>
      </c>
      <c r="AJ278" s="2">
        <v>0.75980000000000003</v>
      </c>
      <c r="AK278" s="281">
        <f t="shared" si="145"/>
        <v>0</v>
      </c>
      <c r="AL278" s="3">
        <f t="shared" si="146"/>
        <v>1.734</v>
      </c>
      <c r="AM278" s="307">
        <v>1.8307</v>
      </c>
      <c r="AN278" s="283">
        <v>0.75980000000000003</v>
      </c>
      <c r="AO278" s="283" t="s">
        <v>1652</v>
      </c>
      <c r="AP278" s="284">
        <v>1.734</v>
      </c>
      <c r="AQ278" s="28">
        <v>1.8307</v>
      </c>
      <c r="AR278" s="267">
        <f t="shared" si="147"/>
        <v>0</v>
      </c>
      <c r="AS278" s="267">
        <f t="shared" si="148"/>
        <v>0</v>
      </c>
      <c r="AT278" s="4">
        <v>0.75980000000000003</v>
      </c>
      <c r="AU278" s="4">
        <f t="shared" si="149"/>
        <v>0</v>
      </c>
      <c r="AV278" s="5">
        <v>1.734</v>
      </c>
      <c r="AW278" s="404">
        <f t="shared" si="150"/>
        <v>0</v>
      </c>
      <c r="AX278" s="405">
        <v>1</v>
      </c>
      <c r="AY278" s="1">
        <f t="shared" si="151"/>
        <v>1.3174999999999999</v>
      </c>
      <c r="AZ278" s="28">
        <f t="shared" si="152"/>
        <v>1.734</v>
      </c>
      <c r="BA278" s="5">
        <f t="shared" si="152"/>
        <v>1.8307</v>
      </c>
      <c r="BB278" s="277">
        <f t="shared" si="153"/>
        <v>0</v>
      </c>
      <c r="BC278" s="492">
        <f t="shared" si="154"/>
        <v>0</v>
      </c>
      <c r="BD278" s="492">
        <f t="shared" si="155"/>
        <v>0</v>
      </c>
      <c r="BE278" s="286">
        <f t="shared" si="156"/>
        <v>2.3199999999999998E-2</v>
      </c>
      <c r="BF278" s="286">
        <v>2.3199999999999998E-2</v>
      </c>
      <c r="BG278" s="308">
        <f t="shared" si="128"/>
        <v>0</v>
      </c>
      <c r="BH278" s="287">
        <f t="shared" si="157"/>
        <v>0</v>
      </c>
      <c r="BI278" s="287">
        <f t="shared" si="129"/>
        <v>1</v>
      </c>
      <c r="BJ278" s="453"/>
    </row>
    <row r="279" spans="1:62" x14ac:dyDescent="0.2">
      <c r="A279" s="297" t="s">
        <v>600</v>
      </c>
      <c r="B279" s="298" t="s">
        <v>601</v>
      </c>
      <c r="C279" s="299" t="s">
        <v>600</v>
      </c>
      <c r="D279" s="300" t="s">
        <v>601</v>
      </c>
      <c r="E279" s="301" t="s">
        <v>602</v>
      </c>
      <c r="F279" s="302" t="s">
        <v>539</v>
      </c>
      <c r="G279" s="542">
        <v>30</v>
      </c>
      <c r="H279" s="233"/>
      <c r="I279" s="304">
        <v>3728296</v>
      </c>
      <c r="J279" s="304">
        <v>257956</v>
      </c>
      <c r="K279" s="304">
        <v>0</v>
      </c>
      <c r="L279" s="304">
        <v>0</v>
      </c>
      <c r="M279" s="304">
        <f t="shared" si="130"/>
        <v>0</v>
      </c>
      <c r="N279" s="304">
        <f t="shared" si="131"/>
        <v>3728296</v>
      </c>
      <c r="O279" s="496">
        <f t="shared" si="132"/>
        <v>257956</v>
      </c>
      <c r="P279" s="496">
        <f t="shared" si="133"/>
        <v>3470340</v>
      </c>
      <c r="Q279" s="497">
        <v>169.65</v>
      </c>
      <c r="R279" s="497">
        <v>2.1399999999999997</v>
      </c>
      <c r="S279" s="266">
        <f t="shared" si="134"/>
        <v>23275</v>
      </c>
      <c r="T279" s="265">
        <v>0</v>
      </c>
      <c r="U279" s="305">
        <f t="shared" si="135"/>
        <v>3470340</v>
      </c>
      <c r="V279" s="306">
        <f t="shared" si="136"/>
        <v>20455.88</v>
      </c>
      <c r="W279" s="498">
        <v>13622</v>
      </c>
      <c r="X279" s="499">
        <f t="shared" si="137"/>
        <v>80.290000000000006</v>
      </c>
      <c r="Y279" s="500">
        <f t="shared" si="138"/>
        <v>20375.59</v>
      </c>
      <c r="Z279" s="501">
        <v>398.59000000000015</v>
      </c>
      <c r="AA279" s="502">
        <f t="shared" si="139"/>
        <v>67621</v>
      </c>
      <c r="AB279" s="503">
        <f t="shared" si="140"/>
        <v>3537961</v>
      </c>
      <c r="AC279" s="504">
        <f t="shared" si="141"/>
        <v>20854.47</v>
      </c>
      <c r="AD279" s="277">
        <f t="shared" si="142"/>
        <v>1.3246100000000001</v>
      </c>
      <c r="AE279" s="505">
        <f t="shared" si="143"/>
        <v>1.3246</v>
      </c>
      <c r="AF279" s="279">
        <v>1.3246</v>
      </c>
      <c r="AG279" s="280">
        <v>1</v>
      </c>
      <c r="AH279" s="1">
        <f t="shared" si="144"/>
        <v>1.3246</v>
      </c>
      <c r="AI279" s="1">
        <v>1.3246</v>
      </c>
      <c r="AJ279" s="2">
        <v>0.88219999999999998</v>
      </c>
      <c r="AK279" s="281">
        <f t="shared" si="145"/>
        <v>1.5015000000000001</v>
      </c>
      <c r="AL279" s="3">
        <f t="shared" si="146"/>
        <v>1.5015000000000001</v>
      </c>
      <c r="AM279" s="307">
        <v>1.5767</v>
      </c>
      <c r="AN279" s="283">
        <v>0.88219999999999998</v>
      </c>
      <c r="AO279" s="283" t="s">
        <v>1652</v>
      </c>
      <c r="AP279" s="284">
        <v>1.5015000000000001</v>
      </c>
      <c r="AQ279" s="28">
        <v>1.5767</v>
      </c>
      <c r="AR279" s="267">
        <f t="shared" si="147"/>
        <v>0</v>
      </c>
      <c r="AS279" s="267">
        <f t="shared" si="148"/>
        <v>0</v>
      </c>
      <c r="AT279" s="4">
        <v>0.88219999999999998</v>
      </c>
      <c r="AU279" s="4">
        <f t="shared" si="149"/>
        <v>0</v>
      </c>
      <c r="AV279" s="5">
        <v>1.5015000000000001</v>
      </c>
      <c r="AW279" s="404">
        <f t="shared" si="150"/>
        <v>0</v>
      </c>
      <c r="AX279" s="405">
        <v>0</v>
      </c>
      <c r="AY279" s="1">
        <f t="shared" si="151"/>
        <v>1.3246</v>
      </c>
      <c r="AZ279" s="28">
        <f t="shared" si="152"/>
        <v>1.5015000000000001</v>
      </c>
      <c r="BA279" s="5">
        <f t="shared" si="152"/>
        <v>1.5767</v>
      </c>
      <c r="BB279" s="277">
        <f t="shared" si="153"/>
        <v>1.1664399999999999</v>
      </c>
      <c r="BC279" s="492">
        <f t="shared" si="154"/>
        <v>2.3300000000000001E-2</v>
      </c>
      <c r="BD279" s="492">
        <f t="shared" si="155"/>
        <v>2.3300000000000001E-2</v>
      </c>
      <c r="BE279" s="286">
        <f t="shared" si="156"/>
        <v>2.3300000000000001E-2</v>
      </c>
      <c r="BF279" s="286">
        <v>2.3300000000000001E-2</v>
      </c>
      <c r="BG279" s="308">
        <f t="shared" si="128"/>
        <v>1</v>
      </c>
      <c r="BH279" s="287">
        <f t="shared" si="157"/>
        <v>0</v>
      </c>
      <c r="BI279" s="287">
        <f t="shared" si="129"/>
        <v>1</v>
      </c>
      <c r="BJ279" s="453"/>
    </row>
    <row r="280" spans="1:62" x14ac:dyDescent="0.2">
      <c r="A280" s="297" t="s">
        <v>603</v>
      </c>
      <c r="B280" s="298" t="s">
        <v>604</v>
      </c>
      <c r="C280" s="299" t="s">
        <v>603</v>
      </c>
      <c r="D280" s="300" t="s">
        <v>604</v>
      </c>
      <c r="E280" s="301" t="s">
        <v>605</v>
      </c>
      <c r="F280" s="302" t="s">
        <v>539</v>
      </c>
      <c r="G280" s="519">
        <v>30</v>
      </c>
      <c r="H280" s="233"/>
      <c r="I280" s="304">
        <v>0</v>
      </c>
      <c r="J280" s="304">
        <v>0</v>
      </c>
      <c r="K280" s="304">
        <v>0</v>
      </c>
      <c r="L280" s="304">
        <v>0</v>
      </c>
      <c r="M280" s="304">
        <f t="shared" si="130"/>
        <v>0</v>
      </c>
      <c r="N280" s="304">
        <f t="shared" si="131"/>
        <v>0</v>
      </c>
      <c r="O280" s="496">
        <f t="shared" si="132"/>
        <v>0</v>
      </c>
      <c r="P280" s="496">
        <f t="shared" si="133"/>
        <v>0</v>
      </c>
      <c r="Q280" s="497">
        <v>0</v>
      </c>
      <c r="R280" s="497">
        <v>0</v>
      </c>
      <c r="S280" s="266">
        <f t="shared" si="134"/>
        <v>0</v>
      </c>
      <c r="T280" s="265">
        <v>0</v>
      </c>
      <c r="U280" s="305">
        <f t="shared" si="135"/>
        <v>0</v>
      </c>
      <c r="V280" s="306">
        <f t="shared" si="136"/>
        <v>0</v>
      </c>
      <c r="W280" s="498">
        <v>0</v>
      </c>
      <c r="X280" s="499">
        <f t="shared" si="137"/>
        <v>0</v>
      </c>
      <c r="Y280" s="500">
        <f t="shared" si="138"/>
        <v>0</v>
      </c>
      <c r="Z280" s="501">
        <v>0</v>
      </c>
      <c r="AA280" s="502">
        <f t="shared" si="139"/>
        <v>0</v>
      </c>
      <c r="AB280" s="503">
        <f t="shared" si="140"/>
        <v>0</v>
      </c>
      <c r="AC280" s="504">
        <f t="shared" si="141"/>
        <v>0</v>
      </c>
      <c r="AD280" s="277">
        <f t="shared" si="142"/>
        <v>0</v>
      </c>
      <c r="AE280" s="505">
        <f t="shared" si="143"/>
        <v>0</v>
      </c>
      <c r="AF280" s="279">
        <v>0</v>
      </c>
      <c r="AG280" s="280">
        <v>0</v>
      </c>
      <c r="AH280" s="1">
        <f t="shared" si="144"/>
        <v>0</v>
      </c>
      <c r="AI280" s="1">
        <v>1.2511000000000001</v>
      </c>
      <c r="AJ280" s="2">
        <v>0.91379999999999995</v>
      </c>
      <c r="AK280" s="281">
        <f t="shared" si="145"/>
        <v>0</v>
      </c>
      <c r="AL280" s="3">
        <f t="shared" si="146"/>
        <v>1.3691</v>
      </c>
      <c r="AM280" s="307">
        <v>1.5222</v>
      </c>
      <c r="AN280" s="283">
        <v>0.91379999999999995</v>
      </c>
      <c r="AO280" s="283" t="s">
        <v>1652</v>
      </c>
      <c r="AP280" s="284">
        <v>1.3691</v>
      </c>
      <c r="AQ280" s="28">
        <v>1.5222</v>
      </c>
      <c r="AR280" s="267">
        <f t="shared" si="147"/>
        <v>0</v>
      </c>
      <c r="AS280" s="267">
        <f t="shared" si="148"/>
        <v>0</v>
      </c>
      <c r="AT280" s="4">
        <v>0.91379999999999995</v>
      </c>
      <c r="AU280" s="4">
        <f t="shared" si="149"/>
        <v>0</v>
      </c>
      <c r="AV280" s="5">
        <v>1.3691</v>
      </c>
      <c r="AW280" s="404">
        <f t="shared" si="150"/>
        <v>0</v>
      </c>
      <c r="AX280" s="405">
        <v>1</v>
      </c>
      <c r="AY280" s="1">
        <f t="shared" si="151"/>
        <v>1.2511000000000001</v>
      </c>
      <c r="AZ280" s="28">
        <f t="shared" si="152"/>
        <v>1.3691</v>
      </c>
      <c r="BA280" s="5">
        <f t="shared" si="152"/>
        <v>1.5222</v>
      </c>
      <c r="BB280" s="277">
        <f t="shared" si="153"/>
        <v>0</v>
      </c>
      <c r="BC280" s="492">
        <f t="shared" si="154"/>
        <v>0</v>
      </c>
      <c r="BD280" s="492">
        <f t="shared" si="155"/>
        <v>0</v>
      </c>
      <c r="BE280" s="286">
        <f t="shared" si="156"/>
        <v>2.1999999999999999E-2</v>
      </c>
      <c r="BF280" s="286">
        <v>2.1999999999999999E-2</v>
      </c>
      <c r="BG280" s="308">
        <f t="shared" si="128"/>
        <v>0</v>
      </c>
      <c r="BH280" s="287">
        <f t="shared" si="157"/>
        <v>0</v>
      </c>
      <c r="BI280" s="287">
        <f t="shared" si="129"/>
        <v>1</v>
      </c>
      <c r="BJ280" s="453"/>
    </row>
    <row r="281" spans="1:62" x14ac:dyDescent="0.2">
      <c r="A281" s="32" t="s">
        <v>576</v>
      </c>
      <c r="B281" s="309" t="s">
        <v>577</v>
      </c>
      <c r="C281" s="310" t="s">
        <v>1436</v>
      </c>
      <c r="D281" s="311" t="s">
        <v>1437</v>
      </c>
      <c r="E281" s="312" t="str">
        <f t="shared" ref="E281:E292" si="158">C281&amp;A281</f>
        <v>U079T020</v>
      </c>
      <c r="F281" s="313" t="s">
        <v>283</v>
      </c>
      <c r="G281" s="507">
        <v>30</v>
      </c>
      <c r="H281" s="315"/>
      <c r="I281" s="316">
        <v>0</v>
      </c>
      <c r="J281" s="316">
        <v>0</v>
      </c>
      <c r="K281" s="316">
        <v>0</v>
      </c>
      <c r="L281" s="316">
        <v>0</v>
      </c>
      <c r="M281" s="316">
        <f t="shared" si="130"/>
        <v>0</v>
      </c>
      <c r="N281" s="316">
        <f t="shared" si="131"/>
        <v>0</v>
      </c>
      <c r="O281" s="508">
        <f t="shared" si="132"/>
        <v>0</v>
      </c>
      <c r="P281" s="508">
        <f t="shared" si="133"/>
        <v>0</v>
      </c>
      <c r="Q281" s="509">
        <v>0</v>
      </c>
      <c r="R281" s="509">
        <v>0</v>
      </c>
      <c r="S281" s="318">
        <f t="shared" si="134"/>
        <v>0</v>
      </c>
      <c r="T281" s="317">
        <v>0</v>
      </c>
      <c r="U281" s="319">
        <f t="shared" si="135"/>
        <v>0</v>
      </c>
      <c r="V281" s="320">
        <f t="shared" si="136"/>
        <v>0</v>
      </c>
      <c r="W281" s="498">
        <v>0</v>
      </c>
      <c r="X281" s="499">
        <f t="shared" si="137"/>
        <v>0</v>
      </c>
      <c r="Y281" s="500">
        <f t="shared" si="138"/>
        <v>0</v>
      </c>
      <c r="Z281" s="501">
        <v>0</v>
      </c>
      <c r="AA281" s="502">
        <f t="shared" si="139"/>
        <v>0</v>
      </c>
      <c r="AB281" s="503">
        <f t="shared" si="140"/>
        <v>0</v>
      </c>
      <c r="AC281" s="510">
        <f t="shared" si="141"/>
        <v>0</v>
      </c>
      <c r="AD281" s="321">
        <f t="shared" si="142"/>
        <v>0</v>
      </c>
      <c r="AE281" s="278">
        <f t="shared" si="143"/>
        <v>0</v>
      </c>
      <c r="AF281" s="322">
        <v>0</v>
      </c>
      <c r="AG281" s="323">
        <v>1</v>
      </c>
      <c r="AH281" s="6">
        <f t="shared" si="144"/>
        <v>1.3339000000000001</v>
      </c>
      <c r="AI281" s="6">
        <v>0</v>
      </c>
      <c r="AJ281" s="2">
        <v>0</v>
      </c>
      <c r="AK281" s="281">
        <f t="shared" si="145"/>
        <v>1.5088999999999999</v>
      </c>
      <c r="AL281" s="3">
        <f t="shared" si="146"/>
        <v>0</v>
      </c>
      <c r="AM281" s="307">
        <v>0</v>
      </c>
      <c r="AN281" s="283">
        <v>0</v>
      </c>
      <c r="AO281" s="283" t="s">
        <v>1316</v>
      </c>
      <c r="AP281" s="284">
        <v>0</v>
      </c>
      <c r="AQ281" s="28">
        <v>0</v>
      </c>
      <c r="AR281" s="267">
        <f t="shared" si="147"/>
        <v>0</v>
      </c>
      <c r="AS281" s="267">
        <f t="shared" si="148"/>
        <v>0</v>
      </c>
      <c r="AT281" s="4">
        <v>0</v>
      </c>
      <c r="AU281" s="4">
        <f t="shared" si="149"/>
        <v>0</v>
      </c>
      <c r="AV281" s="5">
        <v>0</v>
      </c>
      <c r="AW281" s="404">
        <f t="shared" si="150"/>
        <v>0</v>
      </c>
      <c r="AX281" s="405">
        <v>0</v>
      </c>
      <c r="AY281" s="6">
        <f t="shared" si="151"/>
        <v>0</v>
      </c>
      <c r="AZ281" s="28">
        <f t="shared" si="152"/>
        <v>0</v>
      </c>
      <c r="BA281" s="5">
        <f t="shared" si="152"/>
        <v>0</v>
      </c>
      <c r="BB281" s="321">
        <f t="shared" si="153"/>
        <v>0</v>
      </c>
      <c r="BC281" s="511">
        <f t="shared" si="154"/>
        <v>0</v>
      </c>
      <c r="BD281" s="511">
        <f t="shared" si="155"/>
        <v>2.35E-2</v>
      </c>
      <c r="BE281" s="286">
        <f t="shared" si="156"/>
        <v>0</v>
      </c>
      <c r="BF281" s="286">
        <v>0</v>
      </c>
      <c r="BG281" s="308">
        <f t="shared" si="128"/>
        <v>0</v>
      </c>
      <c r="BH281" s="512">
        <f t="shared" si="157"/>
        <v>1</v>
      </c>
      <c r="BI281" s="512">
        <f t="shared" si="129"/>
        <v>0</v>
      </c>
      <c r="BJ281" s="453"/>
    </row>
    <row r="282" spans="1:62" x14ac:dyDescent="0.2">
      <c r="A282" s="32" t="s">
        <v>591</v>
      </c>
      <c r="B282" s="309" t="s">
        <v>592</v>
      </c>
      <c r="C282" s="310" t="s">
        <v>1436</v>
      </c>
      <c r="D282" s="311" t="s">
        <v>1437</v>
      </c>
      <c r="E282" s="312" t="str">
        <f t="shared" si="158"/>
        <v>U079T171</v>
      </c>
      <c r="F282" s="313" t="s">
        <v>283</v>
      </c>
      <c r="G282" s="507">
        <v>30</v>
      </c>
      <c r="H282" s="315"/>
      <c r="I282" s="316">
        <v>0</v>
      </c>
      <c r="J282" s="316">
        <v>0</v>
      </c>
      <c r="K282" s="316">
        <v>0</v>
      </c>
      <c r="L282" s="316">
        <v>0</v>
      </c>
      <c r="M282" s="316">
        <f t="shared" si="130"/>
        <v>0</v>
      </c>
      <c r="N282" s="316">
        <f t="shared" si="131"/>
        <v>0</v>
      </c>
      <c r="O282" s="508">
        <f t="shared" si="132"/>
        <v>0</v>
      </c>
      <c r="P282" s="508">
        <f t="shared" si="133"/>
        <v>0</v>
      </c>
      <c r="Q282" s="509">
        <v>0</v>
      </c>
      <c r="R282" s="509">
        <v>0</v>
      </c>
      <c r="S282" s="318">
        <f t="shared" si="134"/>
        <v>0</v>
      </c>
      <c r="T282" s="317">
        <v>0</v>
      </c>
      <c r="U282" s="319">
        <f t="shared" si="135"/>
        <v>0</v>
      </c>
      <c r="V282" s="320">
        <f t="shared" si="136"/>
        <v>0</v>
      </c>
      <c r="W282" s="498">
        <v>0</v>
      </c>
      <c r="X282" s="499">
        <f t="shared" si="137"/>
        <v>0</v>
      </c>
      <c r="Y282" s="500">
        <f t="shared" si="138"/>
        <v>0</v>
      </c>
      <c r="Z282" s="501">
        <v>0</v>
      </c>
      <c r="AA282" s="502">
        <f t="shared" si="139"/>
        <v>0</v>
      </c>
      <c r="AB282" s="503">
        <f t="shared" si="140"/>
        <v>0</v>
      </c>
      <c r="AC282" s="510">
        <f t="shared" si="141"/>
        <v>0</v>
      </c>
      <c r="AD282" s="321">
        <f t="shared" si="142"/>
        <v>0</v>
      </c>
      <c r="AE282" s="278">
        <f t="shared" si="143"/>
        <v>0</v>
      </c>
      <c r="AF282" s="322">
        <v>0</v>
      </c>
      <c r="AG282" s="323">
        <v>1</v>
      </c>
      <c r="AH282" s="6">
        <f t="shared" si="144"/>
        <v>1.3339000000000001</v>
      </c>
      <c r="AI282" s="6">
        <v>0</v>
      </c>
      <c r="AJ282" s="2">
        <v>0</v>
      </c>
      <c r="AK282" s="281">
        <f t="shared" si="145"/>
        <v>1.5611999999999999</v>
      </c>
      <c r="AL282" s="3">
        <f t="shared" si="146"/>
        <v>0</v>
      </c>
      <c r="AM282" s="307">
        <v>0</v>
      </c>
      <c r="AN282" s="283">
        <v>0</v>
      </c>
      <c r="AO282" s="283" t="s">
        <v>1316</v>
      </c>
      <c r="AP282" s="284">
        <v>0</v>
      </c>
      <c r="AQ282" s="28">
        <v>0</v>
      </c>
      <c r="AR282" s="267">
        <f t="shared" si="147"/>
        <v>0</v>
      </c>
      <c r="AS282" s="267">
        <f t="shared" si="148"/>
        <v>0</v>
      </c>
      <c r="AT282" s="4">
        <v>0</v>
      </c>
      <c r="AU282" s="4">
        <f t="shared" si="149"/>
        <v>0</v>
      </c>
      <c r="AV282" s="5">
        <v>0</v>
      </c>
      <c r="AW282" s="404">
        <f t="shared" si="150"/>
        <v>0</v>
      </c>
      <c r="AX282" s="405">
        <v>0</v>
      </c>
      <c r="AY282" s="6">
        <f t="shared" si="151"/>
        <v>0</v>
      </c>
      <c r="AZ282" s="28">
        <f t="shared" si="152"/>
        <v>0</v>
      </c>
      <c r="BA282" s="5">
        <f t="shared" si="152"/>
        <v>0</v>
      </c>
      <c r="BB282" s="321">
        <f t="shared" si="153"/>
        <v>0</v>
      </c>
      <c r="BC282" s="511">
        <f t="shared" si="154"/>
        <v>0</v>
      </c>
      <c r="BD282" s="511">
        <f t="shared" si="155"/>
        <v>2.35E-2</v>
      </c>
      <c r="BE282" s="286">
        <f t="shared" si="156"/>
        <v>0</v>
      </c>
      <c r="BF282" s="286">
        <v>0</v>
      </c>
      <c r="BG282" s="308">
        <f t="shared" si="128"/>
        <v>0</v>
      </c>
      <c r="BH282" s="512">
        <f t="shared" si="157"/>
        <v>1</v>
      </c>
      <c r="BI282" s="512">
        <f t="shared" si="129"/>
        <v>0</v>
      </c>
      <c r="BJ282" s="453"/>
    </row>
    <row r="283" spans="1:62" x14ac:dyDescent="0.2">
      <c r="A283" s="358" t="s">
        <v>1436</v>
      </c>
      <c r="B283" s="359" t="s">
        <v>1438</v>
      </c>
      <c r="C283" s="471" t="s">
        <v>1436</v>
      </c>
      <c r="D283" s="472" t="s">
        <v>1437</v>
      </c>
      <c r="E283" s="362" t="str">
        <f t="shared" si="158"/>
        <v>U079U079</v>
      </c>
      <c r="F283" s="363" t="s">
        <v>283</v>
      </c>
      <c r="G283" s="513">
        <v>30</v>
      </c>
      <c r="H283" s="315"/>
      <c r="I283" s="364">
        <v>12968515</v>
      </c>
      <c r="J283" s="364">
        <v>1300516</v>
      </c>
      <c r="K283" s="364">
        <v>0</v>
      </c>
      <c r="L283" s="364">
        <v>0</v>
      </c>
      <c r="M283" s="364">
        <f t="shared" si="130"/>
        <v>0</v>
      </c>
      <c r="N283" s="364">
        <f t="shared" si="131"/>
        <v>12968515</v>
      </c>
      <c r="O283" s="514">
        <f t="shared" si="132"/>
        <v>1300516</v>
      </c>
      <c r="P283" s="514">
        <f t="shared" si="133"/>
        <v>11667999</v>
      </c>
      <c r="Q283" s="515">
        <v>566.44000000000005</v>
      </c>
      <c r="R283" s="515">
        <v>15.44</v>
      </c>
      <c r="S283" s="366">
        <f t="shared" si="134"/>
        <v>167925</v>
      </c>
      <c r="T283" s="365">
        <v>0</v>
      </c>
      <c r="U283" s="367">
        <f t="shared" si="135"/>
        <v>11667999</v>
      </c>
      <c r="V283" s="368">
        <f t="shared" si="136"/>
        <v>20598.830000000002</v>
      </c>
      <c r="W283" s="498">
        <v>456821</v>
      </c>
      <c r="X283" s="499">
        <f t="shared" si="137"/>
        <v>806.48</v>
      </c>
      <c r="Y283" s="500">
        <f t="shared" si="138"/>
        <v>19792.350000000002</v>
      </c>
      <c r="Z283" s="501">
        <v>0</v>
      </c>
      <c r="AA283" s="502">
        <f t="shared" si="139"/>
        <v>0</v>
      </c>
      <c r="AB283" s="503">
        <f t="shared" si="140"/>
        <v>11667999</v>
      </c>
      <c r="AC283" s="516">
        <f t="shared" si="141"/>
        <v>20598.830000000002</v>
      </c>
      <c r="AD283" s="369">
        <f t="shared" si="142"/>
        <v>1.33386</v>
      </c>
      <c r="AE283" s="370">
        <f t="shared" si="143"/>
        <v>1.3339000000000001</v>
      </c>
      <c r="AF283" s="371">
        <v>1.3339000000000001</v>
      </c>
      <c r="AG283" s="372">
        <v>0</v>
      </c>
      <c r="AH283" s="373">
        <f t="shared" si="144"/>
        <v>0</v>
      </c>
      <c r="AI283" s="373">
        <v>0</v>
      </c>
      <c r="AJ283" s="2">
        <v>0</v>
      </c>
      <c r="AK283" s="281">
        <f t="shared" si="145"/>
        <v>0</v>
      </c>
      <c r="AL283" s="3">
        <f t="shared" si="146"/>
        <v>0</v>
      </c>
      <c r="AM283" s="307">
        <v>0</v>
      </c>
      <c r="AN283" s="283">
        <v>0</v>
      </c>
      <c r="AO283" s="283" t="s">
        <v>1316</v>
      </c>
      <c r="AP283" s="284">
        <v>0</v>
      </c>
      <c r="AQ283" s="28">
        <v>0</v>
      </c>
      <c r="AR283" s="267">
        <f t="shared" si="147"/>
        <v>0</v>
      </c>
      <c r="AS283" s="267">
        <f t="shared" si="148"/>
        <v>0</v>
      </c>
      <c r="AT283" s="4">
        <v>0</v>
      </c>
      <c r="AU283" s="4">
        <f t="shared" si="149"/>
        <v>0</v>
      </c>
      <c r="AV283" s="5">
        <v>0</v>
      </c>
      <c r="AW283" s="404">
        <f t="shared" si="150"/>
        <v>0</v>
      </c>
      <c r="AX283" s="405">
        <v>0</v>
      </c>
      <c r="AY283" s="373">
        <f t="shared" si="151"/>
        <v>0</v>
      </c>
      <c r="AZ283" s="28">
        <f t="shared" si="152"/>
        <v>0</v>
      </c>
      <c r="BA283" s="5">
        <f t="shared" si="152"/>
        <v>0</v>
      </c>
      <c r="BB283" s="369">
        <f t="shared" si="153"/>
        <v>1.17459</v>
      </c>
      <c r="BC283" s="517">
        <f t="shared" si="154"/>
        <v>2.35E-2</v>
      </c>
      <c r="BD283" s="517">
        <f t="shared" si="155"/>
        <v>0</v>
      </c>
      <c r="BE283" s="286">
        <f t="shared" si="156"/>
        <v>0</v>
      </c>
      <c r="BF283" s="286">
        <v>0</v>
      </c>
      <c r="BG283" s="308">
        <f t="shared" si="128"/>
        <v>0</v>
      </c>
      <c r="BH283" s="518">
        <f t="shared" si="157"/>
        <v>0</v>
      </c>
      <c r="BI283" s="518">
        <f t="shared" si="129"/>
        <v>0</v>
      </c>
      <c r="BJ283" s="453"/>
    </row>
    <row r="284" spans="1:62" x14ac:dyDescent="0.2">
      <c r="A284" s="32" t="s">
        <v>582</v>
      </c>
      <c r="B284" s="309" t="s">
        <v>583</v>
      </c>
      <c r="C284" s="310" t="s">
        <v>1439</v>
      </c>
      <c r="D284" s="311" t="s">
        <v>1440</v>
      </c>
      <c r="E284" s="312" t="str">
        <f t="shared" si="158"/>
        <v>U080T085</v>
      </c>
      <c r="F284" s="313" t="s">
        <v>147</v>
      </c>
      <c r="G284" s="520">
        <v>30</v>
      </c>
      <c r="H284" s="315"/>
      <c r="I284" s="316">
        <v>0</v>
      </c>
      <c r="J284" s="316">
        <v>0</v>
      </c>
      <c r="K284" s="316">
        <v>0</v>
      </c>
      <c r="L284" s="316">
        <v>0</v>
      </c>
      <c r="M284" s="316">
        <f t="shared" si="130"/>
        <v>0</v>
      </c>
      <c r="N284" s="316">
        <f t="shared" si="131"/>
        <v>0</v>
      </c>
      <c r="O284" s="508">
        <f t="shared" si="132"/>
        <v>0</v>
      </c>
      <c r="P284" s="508">
        <f t="shared" si="133"/>
        <v>0</v>
      </c>
      <c r="Q284" s="509">
        <v>0</v>
      </c>
      <c r="R284" s="509">
        <v>0</v>
      </c>
      <c r="S284" s="318">
        <f t="shared" si="134"/>
        <v>0</v>
      </c>
      <c r="T284" s="317">
        <v>0</v>
      </c>
      <c r="U284" s="319">
        <f t="shared" si="135"/>
        <v>0</v>
      </c>
      <c r="V284" s="320">
        <f t="shared" si="136"/>
        <v>0</v>
      </c>
      <c r="W284" s="498">
        <v>0</v>
      </c>
      <c r="X284" s="499">
        <f t="shared" si="137"/>
        <v>0</v>
      </c>
      <c r="Y284" s="500">
        <f t="shared" si="138"/>
        <v>0</v>
      </c>
      <c r="Z284" s="501">
        <v>0</v>
      </c>
      <c r="AA284" s="502">
        <f t="shared" si="139"/>
        <v>0</v>
      </c>
      <c r="AB284" s="503">
        <f t="shared" si="140"/>
        <v>0</v>
      </c>
      <c r="AC284" s="510">
        <f t="shared" si="141"/>
        <v>0</v>
      </c>
      <c r="AD284" s="321">
        <f t="shared" si="142"/>
        <v>0</v>
      </c>
      <c r="AE284" s="278">
        <f t="shared" si="143"/>
        <v>0</v>
      </c>
      <c r="AF284" s="322">
        <v>0</v>
      </c>
      <c r="AG284" s="323">
        <v>1</v>
      </c>
      <c r="AH284" s="6">
        <f t="shared" si="144"/>
        <v>1.0833999999999999</v>
      </c>
      <c r="AI284" s="6">
        <v>0</v>
      </c>
      <c r="AJ284" s="2">
        <v>0</v>
      </c>
      <c r="AK284" s="281">
        <f t="shared" si="145"/>
        <v>1.2972999999999999</v>
      </c>
      <c r="AL284" s="3">
        <f t="shared" si="146"/>
        <v>0</v>
      </c>
      <c r="AM284" s="307">
        <v>0</v>
      </c>
      <c r="AN284" s="283">
        <v>0</v>
      </c>
      <c r="AO284" s="283" t="s">
        <v>1316</v>
      </c>
      <c r="AP284" s="284">
        <v>0</v>
      </c>
      <c r="AQ284" s="28">
        <v>0</v>
      </c>
      <c r="AR284" s="267">
        <f t="shared" si="147"/>
        <v>0</v>
      </c>
      <c r="AS284" s="267">
        <f t="shared" si="148"/>
        <v>0</v>
      </c>
      <c r="AT284" s="4">
        <v>0</v>
      </c>
      <c r="AU284" s="4">
        <f t="shared" si="149"/>
        <v>0</v>
      </c>
      <c r="AV284" s="5">
        <v>0</v>
      </c>
      <c r="AW284" s="404">
        <f t="shared" si="150"/>
        <v>0</v>
      </c>
      <c r="AX284" s="405">
        <v>0</v>
      </c>
      <c r="AY284" s="6">
        <f t="shared" si="151"/>
        <v>0</v>
      </c>
      <c r="AZ284" s="28">
        <f t="shared" si="152"/>
        <v>0</v>
      </c>
      <c r="BA284" s="5">
        <f t="shared" si="152"/>
        <v>0</v>
      </c>
      <c r="BB284" s="321">
        <f t="shared" si="153"/>
        <v>0</v>
      </c>
      <c r="BC284" s="511">
        <f t="shared" si="154"/>
        <v>0</v>
      </c>
      <c r="BD284" s="511">
        <f t="shared" si="155"/>
        <v>0.02</v>
      </c>
      <c r="BE284" s="286">
        <f t="shared" si="156"/>
        <v>0</v>
      </c>
      <c r="BF284" s="286">
        <v>0</v>
      </c>
      <c r="BG284" s="308">
        <f t="shared" si="128"/>
        <v>0</v>
      </c>
      <c r="BH284" s="512">
        <f t="shared" si="157"/>
        <v>1</v>
      </c>
      <c r="BI284" s="512">
        <f t="shared" si="129"/>
        <v>0</v>
      </c>
      <c r="BJ284" s="453"/>
    </row>
    <row r="285" spans="1:62" x14ac:dyDescent="0.2">
      <c r="A285" s="32" t="s">
        <v>585</v>
      </c>
      <c r="B285" s="309" t="s">
        <v>586</v>
      </c>
      <c r="C285" s="310" t="s">
        <v>1439</v>
      </c>
      <c r="D285" s="311" t="s">
        <v>1440</v>
      </c>
      <c r="E285" s="312" t="str">
        <f t="shared" si="158"/>
        <v>U080T091</v>
      </c>
      <c r="F285" s="313" t="s">
        <v>147</v>
      </c>
      <c r="G285" s="520">
        <v>30</v>
      </c>
      <c r="H285" s="315"/>
      <c r="I285" s="316">
        <v>0</v>
      </c>
      <c r="J285" s="316">
        <v>0</v>
      </c>
      <c r="K285" s="316">
        <v>0</v>
      </c>
      <c r="L285" s="316">
        <v>0</v>
      </c>
      <c r="M285" s="316">
        <f t="shared" si="130"/>
        <v>0</v>
      </c>
      <c r="N285" s="316">
        <f t="shared" si="131"/>
        <v>0</v>
      </c>
      <c r="O285" s="508">
        <f t="shared" si="132"/>
        <v>0</v>
      </c>
      <c r="P285" s="508">
        <f t="shared" si="133"/>
        <v>0</v>
      </c>
      <c r="Q285" s="509">
        <v>0</v>
      </c>
      <c r="R285" s="509">
        <v>0</v>
      </c>
      <c r="S285" s="318">
        <f t="shared" si="134"/>
        <v>0</v>
      </c>
      <c r="T285" s="317">
        <v>0</v>
      </c>
      <c r="U285" s="319">
        <f t="shared" si="135"/>
        <v>0</v>
      </c>
      <c r="V285" s="320">
        <f t="shared" si="136"/>
        <v>0</v>
      </c>
      <c r="W285" s="498">
        <v>0</v>
      </c>
      <c r="X285" s="499">
        <f t="shared" si="137"/>
        <v>0</v>
      </c>
      <c r="Y285" s="500">
        <f t="shared" si="138"/>
        <v>0</v>
      </c>
      <c r="Z285" s="501">
        <v>0</v>
      </c>
      <c r="AA285" s="502">
        <f t="shared" si="139"/>
        <v>0</v>
      </c>
      <c r="AB285" s="503">
        <f t="shared" si="140"/>
        <v>0</v>
      </c>
      <c r="AC285" s="510">
        <f t="shared" si="141"/>
        <v>0</v>
      </c>
      <c r="AD285" s="321">
        <f t="shared" si="142"/>
        <v>0</v>
      </c>
      <c r="AE285" s="278">
        <f t="shared" si="143"/>
        <v>0</v>
      </c>
      <c r="AF285" s="322">
        <v>0</v>
      </c>
      <c r="AG285" s="323">
        <v>1</v>
      </c>
      <c r="AH285" s="6">
        <f t="shared" si="144"/>
        <v>1.0833999999999999</v>
      </c>
      <c r="AI285" s="6">
        <v>0</v>
      </c>
      <c r="AJ285" s="2">
        <v>0</v>
      </c>
      <c r="AK285" s="281">
        <f t="shared" si="145"/>
        <v>1.3225</v>
      </c>
      <c r="AL285" s="3">
        <f t="shared" si="146"/>
        <v>0</v>
      </c>
      <c r="AM285" s="307">
        <v>0</v>
      </c>
      <c r="AN285" s="283">
        <v>0</v>
      </c>
      <c r="AO285" s="283" t="s">
        <v>1316</v>
      </c>
      <c r="AP285" s="284">
        <v>0</v>
      </c>
      <c r="AQ285" s="28">
        <v>0</v>
      </c>
      <c r="AR285" s="267">
        <f t="shared" si="147"/>
        <v>0</v>
      </c>
      <c r="AS285" s="267">
        <f t="shared" si="148"/>
        <v>0</v>
      </c>
      <c r="AT285" s="4">
        <v>0</v>
      </c>
      <c r="AU285" s="4">
        <f t="shared" si="149"/>
        <v>0</v>
      </c>
      <c r="AV285" s="5">
        <v>0</v>
      </c>
      <c r="AW285" s="404">
        <f t="shared" si="150"/>
        <v>0</v>
      </c>
      <c r="AX285" s="405">
        <v>0</v>
      </c>
      <c r="AY285" s="6">
        <f t="shared" si="151"/>
        <v>0</v>
      </c>
      <c r="AZ285" s="28">
        <f t="shared" si="152"/>
        <v>0</v>
      </c>
      <c r="BA285" s="5">
        <f t="shared" si="152"/>
        <v>0</v>
      </c>
      <c r="BB285" s="321">
        <f t="shared" si="153"/>
        <v>0</v>
      </c>
      <c r="BC285" s="511">
        <f t="shared" si="154"/>
        <v>0</v>
      </c>
      <c r="BD285" s="511">
        <f t="shared" si="155"/>
        <v>0.02</v>
      </c>
      <c r="BE285" s="286">
        <f t="shared" si="156"/>
        <v>0</v>
      </c>
      <c r="BF285" s="286">
        <v>0</v>
      </c>
      <c r="BG285" s="308">
        <f t="shared" si="128"/>
        <v>0</v>
      </c>
      <c r="BH285" s="512">
        <f t="shared" si="157"/>
        <v>1</v>
      </c>
      <c r="BI285" s="512">
        <f t="shared" si="129"/>
        <v>0</v>
      </c>
      <c r="BJ285" s="453"/>
    </row>
    <row r="286" spans="1:62" x14ac:dyDescent="0.2">
      <c r="A286" s="358" t="s">
        <v>1439</v>
      </c>
      <c r="B286" s="359" t="s">
        <v>1441</v>
      </c>
      <c r="C286" s="471" t="s">
        <v>1439</v>
      </c>
      <c r="D286" s="472" t="s">
        <v>1440</v>
      </c>
      <c r="E286" s="362" t="str">
        <f t="shared" si="158"/>
        <v>U080U080</v>
      </c>
      <c r="F286" s="363" t="s">
        <v>147</v>
      </c>
      <c r="G286" s="513">
        <v>30</v>
      </c>
      <c r="H286" s="315"/>
      <c r="I286" s="364">
        <v>1826774</v>
      </c>
      <c r="J286" s="364">
        <v>271040</v>
      </c>
      <c r="K286" s="364">
        <v>0</v>
      </c>
      <c r="L286" s="364">
        <v>0</v>
      </c>
      <c r="M286" s="364">
        <f t="shared" si="130"/>
        <v>0</v>
      </c>
      <c r="N286" s="364">
        <f t="shared" si="131"/>
        <v>1826774</v>
      </c>
      <c r="O286" s="514">
        <f t="shared" si="132"/>
        <v>271040</v>
      </c>
      <c r="P286" s="514">
        <f t="shared" si="133"/>
        <v>1555734</v>
      </c>
      <c r="Q286" s="515">
        <v>92.99</v>
      </c>
      <c r="R286" s="515">
        <v>2.63</v>
      </c>
      <c r="S286" s="366">
        <f t="shared" si="134"/>
        <v>28604</v>
      </c>
      <c r="T286" s="365">
        <v>0</v>
      </c>
      <c r="U286" s="367">
        <f t="shared" si="135"/>
        <v>1555734</v>
      </c>
      <c r="V286" s="368">
        <f t="shared" si="136"/>
        <v>16730.12</v>
      </c>
      <c r="W286" s="498">
        <v>1853</v>
      </c>
      <c r="X286" s="499">
        <f t="shared" si="137"/>
        <v>19.93</v>
      </c>
      <c r="Y286" s="500">
        <f t="shared" si="138"/>
        <v>16710.189999999999</v>
      </c>
      <c r="Z286" s="501" t="s">
        <v>13</v>
      </c>
      <c r="AA286" s="502" t="str">
        <f t="shared" si="139"/>
        <v>Exempt</v>
      </c>
      <c r="AB286" s="503">
        <f t="shared" si="140"/>
        <v>1555734</v>
      </c>
      <c r="AC286" s="516">
        <f t="shared" si="141"/>
        <v>16730.12</v>
      </c>
      <c r="AD286" s="369">
        <f t="shared" si="142"/>
        <v>1.08335</v>
      </c>
      <c r="AE286" s="370">
        <f t="shared" si="143"/>
        <v>1.0833999999999999</v>
      </c>
      <c r="AF286" s="371">
        <v>1.0833999999999999</v>
      </c>
      <c r="AG286" s="372">
        <v>0</v>
      </c>
      <c r="AH286" s="373">
        <f t="shared" si="144"/>
        <v>0</v>
      </c>
      <c r="AI286" s="373">
        <v>0</v>
      </c>
      <c r="AJ286" s="2">
        <v>0</v>
      </c>
      <c r="AK286" s="281">
        <f t="shared" si="145"/>
        <v>0</v>
      </c>
      <c r="AL286" s="3">
        <f t="shared" si="146"/>
        <v>0</v>
      </c>
      <c r="AM286" s="307">
        <v>0</v>
      </c>
      <c r="AN286" s="283">
        <v>0</v>
      </c>
      <c r="AO286" s="283" t="s">
        <v>1316</v>
      </c>
      <c r="AP286" s="284">
        <v>0</v>
      </c>
      <c r="AQ286" s="28">
        <v>0</v>
      </c>
      <c r="AR286" s="267">
        <f t="shared" si="147"/>
        <v>0</v>
      </c>
      <c r="AS286" s="267">
        <f t="shared" si="148"/>
        <v>0</v>
      </c>
      <c r="AT286" s="4">
        <v>0</v>
      </c>
      <c r="AU286" s="4">
        <f t="shared" si="149"/>
        <v>0</v>
      </c>
      <c r="AV286" s="5">
        <v>0</v>
      </c>
      <c r="AW286" s="404">
        <f t="shared" si="150"/>
        <v>0</v>
      </c>
      <c r="AX286" s="405">
        <v>0</v>
      </c>
      <c r="AY286" s="373">
        <f t="shared" si="151"/>
        <v>0</v>
      </c>
      <c r="AZ286" s="28">
        <f t="shared" si="152"/>
        <v>0</v>
      </c>
      <c r="BA286" s="5">
        <f t="shared" si="152"/>
        <v>0</v>
      </c>
      <c r="BB286" s="369">
        <f t="shared" si="153"/>
        <v>1</v>
      </c>
      <c r="BC286" s="517">
        <f t="shared" si="154"/>
        <v>0.02</v>
      </c>
      <c r="BD286" s="517">
        <f t="shared" si="155"/>
        <v>0</v>
      </c>
      <c r="BE286" s="286">
        <f t="shared" si="156"/>
        <v>0</v>
      </c>
      <c r="BF286" s="286">
        <v>0</v>
      </c>
      <c r="BG286" s="308">
        <f t="shared" si="128"/>
        <v>0</v>
      </c>
      <c r="BH286" s="518">
        <f t="shared" si="157"/>
        <v>0</v>
      </c>
      <c r="BI286" s="518">
        <f t="shared" si="129"/>
        <v>0</v>
      </c>
      <c r="BJ286" s="453"/>
    </row>
    <row r="287" spans="1:62" x14ac:dyDescent="0.2">
      <c r="A287" s="32" t="s">
        <v>588</v>
      </c>
      <c r="B287" s="309" t="s">
        <v>589</v>
      </c>
      <c r="C287" s="310" t="s">
        <v>1442</v>
      </c>
      <c r="D287" s="311" t="s">
        <v>1444</v>
      </c>
      <c r="E287" s="312" t="str">
        <f t="shared" si="158"/>
        <v>U081T168</v>
      </c>
      <c r="F287" s="313" t="s">
        <v>283</v>
      </c>
      <c r="G287" s="520">
        <v>30</v>
      </c>
      <c r="H287" s="315"/>
      <c r="I287" s="316">
        <v>0</v>
      </c>
      <c r="J287" s="316">
        <v>0</v>
      </c>
      <c r="K287" s="316">
        <v>0</v>
      </c>
      <c r="L287" s="316">
        <v>0</v>
      </c>
      <c r="M287" s="316">
        <f t="shared" si="130"/>
        <v>0</v>
      </c>
      <c r="N287" s="316">
        <f t="shared" si="131"/>
        <v>0</v>
      </c>
      <c r="O287" s="508">
        <f t="shared" si="132"/>
        <v>0</v>
      </c>
      <c r="P287" s="508">
        <f t="shared" si="133"/>
        <v>0</v>
      </c>
      <c r="Q287" s="509">
        <v>0</v>
      </c>
      <c r="R287" s="509">
        <v>0</v>
      </c>
      <c r="S287" s="318">
        <f t="shared" si="134"/>
        <v>0</v>
      </c>
      <c r="T287" s="317">
        <v>0</v>
      </c>
      <c r="U287" s="319">
        <f t="shared" si="135"/>
        <v>0</v>
      </c>
      <c r="V287" s="320">
        <f t="shared" si="136"/>
        <v>0</v>
      </c>
      <c r="W287" s="498">
        <v>0</v>
      </c>
      <c r="X287" s="499">
        <f t="shared" si="137"/>
        <v>0</v>
      </c>
      <c r="Y287" s="500">
        <f t="shared" si="138"/>
        <v>0</v>
      </c>
      <c r="Z287" s="501">
        <v>0</v>
      </c>
      <c r="AA287" s="502">
        <f t="shared" si="139"/>
        <v>0</v>
      </c>
      <c r="AB287" s="503">
        <f t="shared" si="140"/>
        <v>0</v>
      </c>
      <c r="AC287" s="510">
        <f t="shared" si="141"/>
        <v>0</v>
      </c>
      <c r="AD287" s="321">
        <f t="shared" si="142"/>
        <v>0</v>
      </c>
      <c r="AE287" s="278">
        <f t="shared" si="143"/>
        <v>0</v>
      </c>
      <c r="AF287" s="322">
        <v>0</v>
      </c>
      <c r="AG287" s="323">
        <v>1</v>
      </c>
      <c r="AH287" s="6">
        <f t="shared" si="144"/>
        <v>1.3174999999999999</v>
      </c>
      <c r="AI287" s="6">
        <v>0</v>
      </c>
      <c r="AJ287" s="2">
        <v>0</v>
      </c>
      <c r="AK287" s="281">
        <f t="shared" si="145"/>
        <v>1.5142</v>
      </c>
      <c r="AL287" s="3">
        <f t="shared" si="146"/>
        <v>0</v>
      </c>
      <c r="AM287" s="307">
        <v>0</v>
      </c>
      <c r="AN287" s="283">
        <v>0</v>
      </c>
      <c r="AO287" s="283" t="s">
        <v>1316</v>
      </c>
      <c r="AP287" s="284">
        <v>0</v>
      </c>
      <c r="AQ287" s="28">
        <v>0</v>
      </c>
      <c r="AR287" s="267">
        <f t="shared" si="147"/>
        <v>0</v>
      </c>
      <c r="AS287" s="267">
        <f t="shared" si="148"/>
        <v>0</v>
      </c>
      <c r="AT287" s="4">
        <v>0</v>
      </c>
      <c r="AU287" s="4">
        <f t="shared" si="149"/>
        <v>0</v>
      </c>
      <c r="AV287" s="5">
        <v>0</v>
      </c>
      <c r="AW287" s="404">
        <f t="shared" si="150"/>
        <v>0</v>
      </c>
      <c r="AX287" s="405">
        <v>0</v>
      </c>
      <c r="AY287" s="6">
        <f t="shared" si="151"/>
        <v>0</v>
      </c>
      <c r="AZ287" s="28">
        <f t="shared" si="152"/>
        <v>0</v>
      </c>
      <c r="BA287" s="5">
        <f t="shared" si="152"/>
        <v>0</v>
      </c>
      <c r="BB287" s="321">
        <f t="shared" si="153"/>
        <v>0</v>
      </c>
      <c r="BC287" s="511">
        <f t="shared" si="154"/>
        <v>0</v>
      </c>
      <c r="BD287" s="511">
        <f t="shared" si="155"/>
        <v>2.3199999999999998E-2</v>
      </c>
      <c r="BE287" s="286">
        <f t="shared" si="156"/>
        <v>0</v>
      </c>
      <c r="BF287" s="286">
        <v>0</v>
      </c>
      <c r="BG287" s="308">
        <f t="shared" si="128"/>
        <v>0</v>
      </c>
      <c r="BH287" s="512">
        <f t="shared" si="157"/>
        <v>1</v>
      </c>
      <c r="BI287" s="512">
        <f t="shared" si="129"/>
        <v>0</v>
      </c>
      <c r="BJ287" s="453"/>
    </row>
    <row r="288" spans="1:62" x14ac:dyDescent="0.2">
      <c r="A288" s="32" t="s">
        <v>597</v>
      </c>
      <c r="B288" s="309" t="s">
        <v>598</v>
      </c>
      <c r="C288" s="310" t="s">
        <v>1442</v>
      </c>
      <c r="D288" s="311" t="s">
        <v>1444</v>
      </c>
      <c r="E288" s="312" t="str">
        <f t="shared" si="158"/>
        <v>U081T197</v>
      </c>
      <c r="F288" s="313" t="s">
        <v>283</v>
      </c>
      <c r="G288" s="520">
        <v>30</v>
      </c>
      <c r="H288" s="315"/>
      <c r="I288" s="316">
        <v>0</v>
      </c>
      <c r="J288" s="316">
        <v>0</v>
      </c>
      <c r="K288" s="316">
        <v>0</v>
      </c>
      <c r="L288" s="316">
        <v>0</v>
      </c>
      <c r="M288" s="316">
        <f t="shared" si="130"/>
        <v>0</v>
      </c>
      <c r="N288" s="316">
        <f t="shared" si="131"/>
        <v>0</v>
      </c>
      <c r="O288" s="508">
        <f t="shared" si="132"/>
        <v>0</v>
      </c>
      <c r="P288" s="508">
        <f t="shared" si="133"/>
        <v>0</v>
      </c>
      <c r="Q288" s="509">
        <v>0</v>
      </c>
      <c r="R288" s="509">
        <v>0</v>
      </c>
      <c r="S288" s="318">
        <f t="shared" si="134"/>
        <v>0</v>
      </c>
      <c r="T288" s="317">
        <v>0</v>
      </c>
      <c r="U288" s="319">
        <f t="shared" si="135"/>
        <v>0</v>
      </c>
      <c r="V288" s="320">
        <f t="shared" si="136"/>
        <v>0</v>
      </c>
      <c r="W288" s="498">
        <v>0</v>
      </c>
      <c r="X288" s="499">
        <f t="shared" si="137"/>
        <v>0</v>
      </c>
      <c r="Y288" s="500">
        <f t="shared" si="138"/>
        <v>0</v>
      </c>
      <c r="Z288" s="501">
        <v>0</v>
      </c>
      <c r="AA288" s="502">
        <f t="shared" si="139"/>
        <v>0</v>
      </c>
      <c r="AB288" s="503">
        <f t="shared" si="140"/>
        <v>0</v>
      </c>
      <c r="AC288" s="510">
        <f t="shared" si="141"/>
        <v>0</v>
      </c>
      <c r="AD288" s="321">
        <f t="shared" si="142"/>
        <v>0</v>
      </c>
      <c r="AE288" s="278">
        <f t="shared" si="143"/>
        <v>0</v>
      </c>
      <c r="AF288" s="322">
        <v>0</v>
      </c>
      <c r="AG288" s="323">
        <v>1</v>
      </c>
      <c r="AH288" s="6">
        <f t="shared" si="144"/>
        <v>1.3174999999999999</v>
      </c>
      <c r="AI288" s="6">
        <v>0</v>
      </c>
      <c r="AJ288" s="2">
        <v>0</v>
      </c>
      <c r="AK288" s="281">
        <f t="shared" si="145"/>
        <v>1.734</v>
      </c>
      <c r="AL288" s="3">
        <f t="shared" si="146"/>
        <v>0</v>
      </c>
      <c r="AM288" s="307">
        <v>0</v>
      </c>
      <c r="AN288" s="283">
        <v>0</v>
      </c>
      <c r="AO288" s="283" t="s">
        <v>1316</v>
      </c>
      <c r="AP288" s="284">
        <v>0</v>
      </c>
      <c r="AQ288" s="28">
        <v>0</v>
      </c>
      <c r="AR288" s="267">
        <f t="shared" si="147"/>
        <v>0</v>
      </c>
      <c r="AS288" s="267">
        <f t="shared" si="148"/>
        <v>0</v>
      </c>
      <c r="AT288" s="4">
        <v>0</v>
      </c>
      <c r="AU288" s="4">
        <f t="shared" si="149"/>
        <v>0</v>
      </c>
      <c r="AV288" s="5">
        <v>0</v>
      </c>
      <c r="AW288" s="404">
        <f t="shared" si="150"/>
        <v>0</v>
      </c>
      <c r="AX288" s="405">
        <v>0</v>
      </c>
      <c r="AY288" s="6">
        <f t="shared" si="151"/>
        <v>0</v>
      </c>
      <c r="AZ288" s="28">
        <f t="shared" si="152"/>
        <v>0</v>
      </c>
      <c r="BA288" s="5">
        <f t="shared" si="152"/>
        <v>0</v>
      </c>
      <c r="BB288" s="321">
        <f t="shared" si="153"/>
        <v>0</v>
      </c>
      <c r="BC288" s="511">
        <f t="shared" si="154"/>
        <v>0</v>
      </c>
      <c r="BD288" s="511">
        <f t="shared" si="155"/>
        <v>2.3199999999999998E-2</v>
      </c>
      <c r="BE288" s="286">
        <f t="shared" si="156"/>
        <v>0</v>
      </c>
      <c r="BF288" s="286">
        <v>0</v>
      </c>
      <c r="BG288" s="308">
        <f t="shared" si="128"/>
        <v>0</v>
      </c>
      <c r="BH288" s="512">
        <f t="shared" si="157"/>
        <v>1</v>
      </c>
      <c r="BI288" s="512">
        <f t="shared" si="129"/>
        <v>0</v>
      </c>
      <c r="BJ288" s="453"/>
    </row>
    <row r="289" spans="1:62" x14ac:dyDescent="0.2">
      <c r="A289" s="358" t="s">
        <v>1442</v>
      </c>
      <c r="B289" s="359" t="s">
        <v>1444</v>
      </c>
      <c r="C289" s="471" t="s">
        <v>1442</v>
      </c>
      <c r="D289" s="472" t="s">
        <v>1444</v>
      </c>
      <c r="E289" s="362" t="str">
        <f t="shared" si="158"/>
        <v>U081U081</v>
      </c>
      <c r="F289" s="363" t="s">
        <v>283</v>
      </c>
      <c r="G289" s="513">
        <v>30</v>
      </c>
      <c r="H289" s="315"/>
      <c r="I289" s="364">
        <v>4652963</v>
      </c>
      <c r="J289" s="364">
        <v>973607</v>
      </c>
      <c r="K289" s="364">
        <v>0</v>
      </c>
      <c r="L289" s="364">
        <v>0</v>
      </c>
      <c r="M289" s="364">
        <f t="shared" si="130"/>
        <v>0</v>
      </c>
      <c r="N289" s="364">
        <f t="shared" si="131"/>
        <v>4652963</v>
      </c>
      <c r="O289" s="514">
        <f t="shared" si="132"/>
        <v>973607</v>
      </c>
      <c r="P289" s="514">
        <f t="shared" si="133"/>
        <v>3679356</v>
      </c>
      <c r="Q289" s="515">
        <v>180.83999999999997</v>
      </c>
      <c r="R289" s="515">
        <v>3.96</v>
      </c>
      <c r="S289" s="366">
        <f t="shared" si="134"/>
        <v>43069</v>
      </c>
      <c r="T289" s="365">
        <v>0</v>
      </c>
      <c r="U289" s="367">
        <f t="shared" si="135"/>
        <v>3679356</v>
      </c>
      <c r="V289" s="368">
        <f t="shared" si="136"/>
        <v>20345.919999999998</v>
      </c>
      <c r="W289" s="498">
        <v>24757</v>
      </c>
      <c r="X289" s="499">
        <f t="shared" si="137"/>
        <v>136.9</v>
      </c>
      <c r="Y289" s="500">
        <f t="shared" si="138"/>
        <v>20209.019999999997</v>
      </c>
      <c r="Z289" s="501">
        <v>232.0199999999968</v>
      </c>
      <c r="AA289" s="502">
        <f t="shared" si="139"/>
        <v>41958</v>
      </c>
      <c r="AB289" s="503">
        <f t="shared" si="140"/>
        <v>3721314</v>
      </c>
      <c r="AC289" s="516">
        <f t="shared" si="141"/>
        <v>20577.939999999999</v>
      </c>
      <c r="AD289" s="369">
        <f t="shared" si="142"/>
        <v>1.31748</v>
      </c>
      <c r="AE289" s="370">
        <f t="shared" si="143"/>
        <v>1.3174999999999999</v>
      </c>
      <c r="AF289" s="371">
        <v>1.3174999999999999</v>
      </c>
      <c r="AG289" s="372">
        <v>0</v>
      </c>
      <c r="AH289" s="373">
        <f t="shared" si="144"/>
        <v>0</v>
      </c>
      <c r="AI289" s="373">
        <v>0</v>
      </c>
      <c r="AJ289" s="2">
        <v>0</v>
      </c>
      <c r="AK289" s="281">
        <f t="shared" si="145"/>
        <v>0</v>
      </c>
      <c r="AL289" s="3">
        <f t="shared" si="146"/>
        <v>0</v>
      </c>
      <c r="AM289" s="307">
        <v>0</v>
      </c>
      <c r="AN289" s="283">
        <v>0</v>
      </c>
      <c r="AO289" s="283" t="s">
        <v>1316</v>
      </c>
      <c r="AP289" s="284">
        <v>0</v>
      </c>
      <c r="AQ289" s="28">
        <v>0</v>
      </c>
      <c r="AR289" s="267">
        <f t="shared" si="147"/>
        <v>0</v>
      </c>
      <c r="AS289" s="267">
        <f t="shared" si="148"/>
        <v>0</v>
      </c>
      <c r="AT289" s="4">
        <v>0</v>
      </c>
      <c r="AU289" s="4">
        <f t="shared" si="149"/>
        <v>0</v>
      </c>
      <c r="AV289" s="5">
        <v>0</v>
      </c>
      <c r="AW289" s="404">
        <f t="shared" si="150"/>
        <v>0</v>
      </c>
      <c r="AX289" s="405">
        <v>0</v>
      </c>
      <c r="AY289" s="373">
        <f t="shared" si="151"/>
        <v>0</v>
      </c>
      <c r="AZ289" s="28">
        <f t="shared" si="152"/>
        <v>0</v>
      </c>
      <c r="BA289" s="5">
        <f t="shared" si="152"/>
        <v>0</v>
      </c>
      <c r="BB289" s="369">
        <f t="shared" si="153"/>
        <v>1.1601699999999999</v>
      </c>
      <c r="BC289" s="517">
        <f t="shared" si="154"/>
        <v>2.3199999999999998E-2</v>
      </c>
      <c r="BD289" s="517">
        <f t="shared" si="155"/>
        <v>0</v>
      </c>
      <c r="BE289" s="286">
        <f t="shared" si="156"/>
        <v>0</v>
      </c>
      <c r="BF289" s="286">
        <v>0</v>
      </c>
      <c r="BG289" s="308">
        <f t="shared" si="128"/>
        <v>0</v>
      </c>
      <c r="BH289" s="518">
        <f t="shared" si="157"/>
        <v>0</v>
      </c>
      <c r="BI289" s="518">
        <f t="shared" si="129"/>
        <v>0</v>
      </c>
      <c r="BJ289" s="453"/>
    </row>
    <row r="290" spans="1:62" x14ac:dyDescent="0.2">
      <c r="A290" s="32" t="s">
        <v>579</v>
      </c>
      <c r="B290" s="309" t="s">
        <v>580</v>
      </c>
      <c r="C290" s="310" t="s">
        <v>1445</v>
      </c>
      <c r="D290" s="311" t="s">
        <v>1447</v>
      </c>
      <c r="E290" s="312" t="str">
        <f t="shared" si="158"/>
        <v>U082T046</v>
      </c>
      <c r="F290" s="313" t="s">
        <v>539</v>
      </c>
      <c r="G290" s="520">
        <v>30</v>
      </c>
      <c r="H290" s="315"/>
      <c r="I290" s="316">
        <v>0</v>
      </c>
      <c r="J290" s="316">
        <v>0</v>
      </c>
      <c r="K290" s="316">
        <v>0</v>
      </c>
      <c r="L290" s="316">
        <v>0</v>
      </c>
      <c r="M290" s="316">
        <f t="shared" si="130"/>
        <v>0</v>
      </c>
      <c r="N290" s="316">
        <f t="shared" si="131"/>
        <v>0</v>
      </c>
      <c r="O290" s="508">
        <f t="shared" si="132"/>
        <v>0</v>
      </c>
      <c r="P290" s="508">
        <f t="shared" si="133"/>
        <v>0</v>
      </c>
      <c r="Q290" s="509">
        <v>0</v>
      </c>
      <c r="R290" s="509">
        <v>0</v>
      </c>
      <c r="S290" s="318">
        <f t="shared" si="134"/>
        <v>0</v>
      </c>
      <c r="T290" s="317">
        <v>0</v>
      </c>
      <c r="U290" s="319">
        <f t="shared" si="135"/>
        <v>0</v>
      </c>
      <c r="V290" s="320">
        <f t="shared" si="136"/>
        <v>0</v>
      </c>
      <c r="W290" s="498">
        <v>0</v>
      </c>
      <c r="X290" s="499">
        <f t="shared" si="137"/>
        <v>0</v>
      </c>
      <c r="Y290" s="500">
        <f t="shared" si="138"/>
        <v>0</v>
      </c>
      <c r="Z290" s="501">
        <v>0</v>
      </c>
      <c r="AA290" s="502">
        <f t="shared" si="139"/>
        <v>0</v>
      </c>
      <c r="AB290" s="503">
        <f t="shared" si="140"/>
        <v>0</v>
      </c>
      <c r="AC290" s="510">
        <f t="shared" si="141"/>
        <v>0</v>
      </c>
      <c r="AD290" s="321">
        <f t="shared" si="142"/>
        <v>0</v>
      </c>
      <c r="AE290" s="278">
        <f t="shared" si="143"/>
        <v>0</v>
      </c>
      <c r="AF290" s="322">
        <v>0</v>
      </c>
      <c r="AG290" s="323">
        <v>1</v>
      </c>
      <c r="AH290" s="6">
        <f t="shared" si="144"/>
        <v>1.2511000000000001</v>
      </c>
      <c r="AI290" s="6">
        <v>0</v>
      </c>
      <c r="AJ290" s="2">
        <v>0</v>
      </c>
      <c r="AK290" s="281">
        <f t="shared" si="145"/>
        <v>1.6087</v>
      </c>
      <c r="AL290" s="3">
        <f t="shared" si="146"/>
        <v>0</v>
      </c>
      <c r="AM290" s="307">
        <v>0</v>
      </c>
      <c r="AN290" s="283">
        <v>0</v>
      </c>
      <c r="AO290" s="283" t="s">
        <v>1316</v>
      </c>
      <c r="AP290" s="284">
        <v>0</v>
      </c>
      <c r="AQ290" s="28">
        <v>0</v>
      </c>
      <c r="AR290" s="267">
        <f t="shared" si="147"/>
        <v>0</v>
      </c>
      <c r="AS290" s="267">
        <f t="shared" si="148"/>
        <v>0</v>
      </c>
      <c r="AT290" s="4">
        <v>0</v>
      </c>
      <c r="AU290" s="4">
        <f t="shared" si="149"/>
        <v>0</v>
      </c>
      <c r="AV290" s="5">
        <v>0</v>
      </c>
      <c r="AW290" s="404">
        <f t="shared" si="150"/>
        <v>0</v>
      </c>
      <c r="AX290" s="405">
        <v>0</v>
      </c>
      <c r="AY290" s="6">
        <f t="shared" si="151"/>
        <v>0</v>
      </c>
      <c r="AZ290" s="28">
        <f t="shared" si="152"/>
        <v>0</v>
      </c>
      <c r="BA290" s="5">
        <f t="shared" si="152"/>
        <v>0</v>
      </c>
      <c r="BB290" s="321">
        <f t="shared" si="153"/>
        <v>0</v>
      </c>
      <c r="BC290" s="511">
        <f t="shared" si="154"/>
        <v>0</v>
      </c>
      <c r="BD290" s="511">
        <f t="shared" si="155"/>
        <v>2.1999999999999999E-2</v>
      </c>
      <c r="BE290" s="286">
        <f t="shared" si="156"/>
        <v>0</v>
      </c>
      <c r="BF290" s="286">
        <v>0</v>
      </c>
      <c r="BG290" s="308">
        <f t="shared" si="128"/>
        <v>0</v>
      </c>
      <c r="BH290" s="512">
        <f t="shared" si="157"/>
        <v>1</v>
      </c>
      <c r="BI290" s="512">
        <f t="shared" si="129"/>
        <v>0</v>
      </c>
      <c r="BJ290" s="453"/>
    </row>
    <row r="291" spans="1:62" x14ac:dyDescent="0.2">
      <c r="A291" s="32" t="s">
        <v>603</v>
      </c>
      <c r="B291" s="309" t="s">
        <v>604</v>
      </c>
      <c r="C291" s="310" t="s">
        <v>1445</v>
      </c>
      <c r="D291" s="311" t="s">
        <v>1447</v>
      </c>
      <c r="E291" s="312" t="str">
        <f t="shared" si="158"/>
        <v>U082T210</v>
      </c>
      <c r="F291" s="313" t="s">
        <v>539</v>
      </c>
      <c r="G291" s="520">
        <v>30</v>
      </c>
      <c r="H291" s="315"/>
      <c r="I291" s="316">
        <v>0</v>
      </c>
      <c r="J291" s="316">
        <v>0</v>
      </c>
      <c r="K291" s="316">
        <v>0</v>
      </c>
      <c r="L291" s="316">
        <v>0</v>
      </c>
      <c r="M291" s="316">
        <f t="shared" si="130"/>
        <v>0</v>
      </c>
      <c r="N291" s="316">
        <f t="shared" si="131"/>
        <v>0</v>
      </c>
      <c r="O291" s="508">
        <f t="shared" si="132"/>
        <v>0</v>
      </c>
      <c r="P291" s="508">
        <f t="shared" si="133"/>
        <v>0</v>
      </c>
      <c r="Q291" s="509">
        <v>0</v>
      </c>
      <c r="R291" s="509">
        <v>0</v>
      </c>
      <c r="S291" s="318">
        <f t="shared" si="134"/>
        <v>0</v>
      </c>
      <c r="T291" s="317">
        <v>0</v>
      </c>
      <c r="U291" s="319">
        <f t="shared" si="135"/>
        <v>0</v>
      </c>
      <c r="V291" s="320">
        <f t="shared" si="136"/>
        <v>0</v>
      </c>
      <c r="W291" s="498">
        <v>0</v>
      </c>
      <c r="X291" s="499">
        <f t="shared" si="137"/>
        <v>0</v>
      </c>
      <c r="Y291" s="500">
        <f t="shared" si="138"/>
        <v>0</v>
      </c>
      <c r="Z291" s="501">
        <v>0</v>
      </c>
      <c r="AA291" s="502">
        <f t="shared" si="139"/>
        <v>0</v>
      </c>
      <c r="AB291" s="503">
        <f t="shared" si="140"/>
        <v>0</v>
      </c>
      <c r="AC291" s="510">
        <f t="shared" si="141"/>
        <v>0</v>
      </c>
      <c r="AD291" s="321">
        <f t="shared" si="142"/>
        <v>0</v>
      </c>
      <c r="AE291" s="278">
        <f t="shared" si="143"/>
        <v>0</v>
      </c>
      <c r="AF291" s="322">
        <v>0</v>
      </c>
      <c r="AG291" s="323">
        <v>1</v>
      </c>
      <c r="AH291" s="6">
        <f t="shared" si="144"/>
        <v>1.2511000000000001</v>
      </c>
      <c r="AI291" s="6">
        <v>0</v>
      </c>
      <c r="AJ291" s="2">
        <v>0</v>
      </c>
      <c r="AK291" s="281">
        <f t="shared" si="145"/>
        <v>1.3691</v>
      </c>
      <c r="AL291" s="3">
        <f t="shared" si="146"/>
        <v>0</v>
      </c>
      <c r="AM291" s="307">
        <v>0</v>
      </c>
      <c r="AN291" s="283">
        <v>0</v>
      </c>
      <c r="AO291" s="283" t="s">
        <v>1316</v>
      </c>
      <c r="AP291" s="284">
        <v>0</v>
      </c>
      <c r="AQ291" s="28">
        <v>0</v>
      </c>
      <c r="AR291" s="267">
        <f t="shared" si="147"/>
        <v>0</v>
      </c>
      <c r="AS291" s="267">
        <f t="shared" si="148"/>
        <v>0</v>
      </c>
      <c r="AT291" s="4">
        <v>0</v>
      </c>
      <c r="AU291" s="4">
        <f t="shared" si="149"/>
        <v>0</v>
      </c>
      <c r="AV291" s="5">
        <v>0</v>
      </c>
      <c r="AW291" s="404">
        <f t="shared" si="150"/>
        <v>0</v>
      </c>
      <c r="AX291" s="405">
        <v>0</v>
      </c>
      <c r="AY291" s="6">
        <f t="shared" si="151"/>
        <v>0</v>
      </c>
      <c r="AZ291" s="28">
        <f t="shared" si="152"/>
        <v>0</v>
      </c>
      <c r="BA291" s="5">
        <f t="shared" si="152"/>
        <v>0</v>
      </c>
      <c r="BB291" s="321">
        <f t="shared" si="153"/>
        <v>0</v>
      </c>
      <c r="BC291" s="511">
        <f t="shared" si="154"/>
        <v>0</v>
      </c>
      <c r="BD291" s="511">
        <f t="shared" si="155"/>
        <v>2.1999999999999999E-2</v>
      </c>
      <c r="BE291" s="286">
        <f t="shared" si="156"/>
        <v>0</v>
      </c>
      <c r="BF291" s="286">
        <v>0</v>
      </c>
      <c r="BG291" s="308">
        <f t="shared" si="128"/>
        <v>0</v>
      </c>
      <c r="BH291" s="512">
        <f t="shared" si="157"/>
        <v>1</v>
      </c>
      <c r="BI291" s="512">
        <f t="shared" si="129"/>
        <v>0</v>
      </c>
      <c r="BJ291" s="453"/>
    </row>
    <row r="292" spans="1:62" x14ac:dyDescent="0.2">
      <c r="A292" s="358" t="s">
        <v>1445</v>
      </c>
      <c r="B292" s="359" t="s">
        <v>1447</v>
      </c>
      <c r="C292" s="471" t="s">
        <v>1445</v>
      </c>
      <c r="D292" s="472" t="s">
        <v>1447</v>
      </c>
      <c r="E292" s="362" t="str">
        <f t="shared" si="158"/>
        <v>U082U082</v>
      </c>
      <c r="F292" s="363" t="s">
        <v>539</v>
      </c>
      <c r="G292" s="513">
        <v>30</v>
      </c>
      <c r="H292" s="315"/>
      <c r="I292" s="364">
        <v>7683387</v>
      </c>
      <c r="J292" s="364">
        <v>669509</v>
      </c>
      <c r="K292" s="364">
        <v>0</v>
      </c>
      <c r="L292" s="364">
        <v>0</v>
      </c>
      <c r="M292" s="364">
        <f t="shared" si="130"/>
        <v>0</v>
      </c>
      <c r="N292" s="364">
        <f t="shared" si="131"/>
        <v>7683387</v>
      </c>
      <c r="O292" s="514">
        <f t="shared" si="132"/>
        <v>669509</v>
      </c>
      <c r="P292" s="514">
        <f t="shared" si="133"/>
        <v>7013878</v>
      </c>
      <c r="Q292" s="515">
        <v>363.03</v>
      </c>
      <c r="R292" s="515">
        <v>12</v>
      </c>
      <c r="S292" s="366">
        <f t="shared" si="134"/>
        <v>130512</v>
      </c>
      <c r="T292" s="365">
        <v>0</v>
      </c>
      <c r="U292" s="367">
        <f t="shared" si="135"/>
        <v>7013878</v>
      </c>
      <c r="V292" s="368">
        <f t="shared" si="136"/>
        <v>19320.38</v>
      </c>
      <c r="W292" s="498">
        <v>79079</v>
      </c>
      <c r="X292" s="499">
        <f t="shared" si="137"/>
        <v>217.83</v>
      </c>
      <c r="Y292" s="500">
        <f t="shared" si="138"/>
        <v>19102.55</v>
      </c>
      <c r="Z292" s="501">
        <v>0</v>
      </c>
      <c r="AA292" s="502">
        <f t="shared" si="139"/>
        <v>0</v>
      </c>
      <c r="AB292" s="503">
        <f t="shared" si="140"/>
        <v>7013878</v>
      </c>
      <c r="AC292" s="516">
        <f t="shared" si="141"/>
        <v>19320.38</v>
      </c>
      <c r="AD292" s="369">
        <f t="shared" si="142"/>
        <v>1.25108</v>
      </c>
      <c r="AE292" s="370">
        <f t="shared" si="143"/>
        <v>1.2511000000000001</v>
      </c>
      <c r="AF292" s="371">
        <v>1.2511000000000001</v>
      </c>
      <c r="AG292" s="372">
        <v>0</v>
      </c>
      <c r="AH292" s="373">
        <f t="shared" si="144"/>
        <v>0</v>
      </c>
      <c r="AI292" s="373">
        <v>0</v>
      </c>
      <c r="AJ292" s="2">
        <v>0</v>
      </c>
      <c r="AK292" s="281">
        <f t="shared" si="145"/>
        <v>0</v>
      </c>
      <c r="AL292" s="3">
        <f t="shared" si="146"/>
        <v>0</v>
      </c>
      <c r="AM292" s="307">
        <v>0</v>
      </c>
      <c r="AN292" s="283">
        <v>0</v>
      </c>
      <c r="AO292" s="283" t="s">
        <v>1316</v>
      </c>
      <c r="AP292" s="284">
        <v>0</v>
      </c>
      <c r="AQ292" s="28">
        <v>0</v>
      </c>
      <c r="AR292" s="267">
        <f t="shared" si="147"/>
        <v>0</v>
      </c>
      <c r="AS292" s="267">
        <f t="shared" si="148"/>
        <v>0</v>
      </c>
      <c r="AT292" s="4">
        <v>0</v>
      </c>
      <c r="AU292" s="4">
        <f t="shared" si="149"/>
        <v>0</v>
      </c>
      <c r="AV292" s="5">
        <v>0</v>
      </c>
      <c r="AW292" s="404">
        <f t="shared" si="150"/>
        <v>0</v>
      </c>
      <c r="AX292" s="405">
        <v>0</v>
      </c>
      <c r="AY292" s="373">
        <f t="shared" si="151"/>
        <v>0</v>
      </c>
      <c r="AZ292" s="28">
        <f t="shared" si="152"/>
        <v>0</v>
      </c>
      <c r="BA292" s="5">
        <f t="shared" si="152"/>
        <v>0</v>
      </c>
      <c r="BB292" s="369">
        <f t="shared" si="153"/>
        <v>1.1016900000000001</v>
      </c>
      <c r="BC292" s="517">
        <f t="shared" si="154"/>
        <v>2.1999999999999999E-2</v>
      </c>
      <c r="BD292" s="517">
        <f t="shared" si="155"/>
        <v>0</v>
      </c>
      <c r="BE292" s="286">
        <f t="shared" si="156"/>
        <v>0</v>
      </c>
      <c r="BF292" s="286">
        <v>0</v>
      </c>
      <c r="BG292" s="308">
        <f t="shared" si="128"/>
        <v>0</v>
      </c>
      <c r="BH292" s="518">
        <f t="shared" si="157"/>
        <v>0</v>
      </c>
      <c r="BI292" s="518">
        <f t="shared" si="129"/>
        <v>0</v>
      </c>
      <c r="BJ292" s="453"/>
    </row>
    <row r="293" spans="1:62" x14ac:dyDescent="0.2">
      <c r="A293" s="297" t="s">
        <v>606</v>
      </c>
      <c r="B293" s="298" t="s">
        <v>607</v>
      </c>
      <c r="C293" s="299" t="s">
        <v>606</v>
      </c>
      <c r="D293" s="300" t="s">
        <v>607</v>
      </c>
      <c r="E293" s="301" t="s">
        <v>608</v>
      </c>
      <c r="F293" s="302" t="s">
        <v>303</v>
      </c>
      <c r="G293" s="519">
        <v>31</v>
      </c>
      <c r="H293" s="233"/>
      <c r="I293" s="304">
        <v>2732008</v>
      </c>
      <c r="J293" s="304">
        <v>365378</v>
      </c>
      <c r="K293" s="304">
        <v>0</v>
      </c>
      <c r="L293" s="304">
        <v>0</v>
      </c>
      <c r="M293" s="304">
        <f t="shared" si="130"/>
        <v>0</v>
      </c>
      <c r="N293" s="304">
        <f t="shared" si="131"/>
        <v>2732008</v>
      </c>
      <c r="O293" s="496">
        <f t="shared" si="132"/>
        <v>365378</v>
      </c>
      <c r="P293" s="496">
        <f t="shared" si="133"/>
        <v>2366630</v>
      </c>
      <c r="Q293" s="497">
        <v>126.83</v>
      </c>
      <c r="R293" s="497">
        <v>0</v>
      </c>
      <c r="S293" s="266">
        <f t="shared" si="134"/>
        <v>0</v>
      </c>
      <c r="T293" s="265">
        <v>0</v>
      </c>
      <c r="U293" s="305">
        <f t="shared" si="135"/>
        <v>2366630</v>
      </c>
      <c r="V293" s="306">
        <f t="shared" si="136"/>
        <v>18659.86</v>
      </c>
      <c r="W293" s="498">
        <v>12570</v>
      </c>
      <c r="X293" s="499">
        <f t="shared" si="137"/>
        <v>99.11</v>
      </c>
      <c r="Y293" s="500">
        <f t="shared" si="138"/>
        <v>18560.75</v>
      </c>
      <c r="Z293" s="501">
        <v>0</v>
      </c>
      <c r="AA293" s="502">
        <f t="shared" si="139"/>
        <v>0</v>
      </c>
      <c r="AB293" s="503">
        <f t="shared" si="140"/>
        <v>2366630</v>
      </c>
      <c r="AC293" s="504">
        <f t="shared" si="141"/>
        <v>18659.86</v>
      </c>
      <c r="AD293" s="277">
        <f t="shared" si="142"/>
        <v>1.20831</v>
      </c>
      <c r="AE293" s="505">
        <f t="shared" si="143"/>
        <v>1.2082999999999999</v>
      </c>
      <c r="AF293" s="279">
        <v>1.2082999999999999</v>
      </c>
      <c r="AG293" s="280">
        <v>0.84099999999999997</v>
      </c>
      <c r="AH293" s="1">
        <f t="shared" si="144"/>
        <v>1.0162</v>
      </c>
      <c r="AI293" s="1">
        <v>1.2124999999999999</v>
      </c>
      <c r="AJ293" s="2">
        <v>0.85840000000000005</v>
      </c>
      <c r="AK293" s="281">
        <f t="shared" si="145"/>
        <v>1.1838</v>
      </c>
      <c r="AL293" s="3">
        <f t="shared" si="146"/>
        <v>1.4125000000000001</v>
      </c>
      <c r="AM293" s="307">
        <v>1.6205000000000001</v>
      </c>
      <c r="AN293" s="283">
        <v>0.85840000000000005</v>
      </c>
      <c r="AO293" s="283" t="s">
        <v>1652</v>
      </c>
      <c r="AP293" s="284">
        <v>1.4125000000000001</v>
      </c>
      <c r="AQ293" s="28">
        <v>1.6205000000000001</v>
      </c>
      <c r="AR293" s="267">
        <f t="shared" si="147"/>
        <v>0</v>
      </c>
      <c r="AS293" s="267">
        <f t="shared" si="148"/>
        <v>0</v>
      </c>
      <c r="AT293" s="4">
        <v>0.85840000000000005</v>
      </c>
      <c r="AU293" s="4">
        <f t="shared" si="149"/>
        <v>0</v>
      </c>
      <c r="AV293" s="5">
        <v>1.4125000000000001</v>
      </c>
      <c r="AW293" s="404">
        <f t="shared" si="150"/>
        <v>0</v>
      </c>
      <c r="AX293" s="405">
        <v>0</v>
      </c>
      <c r="AY293" s="1">
        <f t="shared" si="151"/>
        <v>1.2124999999999999</v>
      </c>
      <c r="AZ293" s="28">
        <f t="shared" si="152"/>
        <v>1.4125000000000001</v>
      </c>
      <c r="BA293" s="5">
        <f t="shared" si="152"/>
        <v>1.6205000000000001</v>
      </c>
      <c r="BB293" s="277">
        <f t="shared" si="153"/>
        <v>1.06403</v>
      </c>
      <c r="BC293" s="492">
        <f t="shared" si="154"/>
        <v>2.1299999999999999E-2</v>
      </c>
      <c r="BD293" s="492">
        <f t="shared" si="155"/>
        <v>1.7899999999999999E-2</v>
      </c>
      <c r="BE293" s="286">
        <f t="shared" si="156"/>
        <v>2.1399999999999999E-2</v>
      </c>
      <c r="BF293" s="286">
        <v>2.1399999999999999E-2</v>
      </c>
      <c r="BG293" s="308">
        <f t="shared" si="128"/>
        <v>0</v>
      </c>
      <c r="BH293" s="287">
        <f t="shared" si="157"/>
        <v>0</v>
      </c>
      <c r="BI293" s="287">
        <f t="shared" si="129"/>
        <v>2</v>
      </c>
      <c r="BJ293" s="453"/>
    </row>
    <row r="294" spans="1:62" x14ac:dyDescent="0.2">
      <c r="A294" s="297" t="s">
        <v>609</v>
      </c>
      <c r="B294" s="298" t="s">
        <v>610</v>
      </c>
      <c r="C294" s="299" t="s">
        <v>609</v>
      </c>
      <c r="D294" s="300" t="s">
        <v>610</v>
      </c>
      <c r="E294" s="301" t="s">
        <v>611</v>
      </c>
      <c r="F294" s="302" t="s">
        <v>612</v>
      </c>
      <c r="G294" s="519">
        <v>31</v>
      </c>
      <c r="H294" s="233"/>
      <c r="I294" s="304">
        <v>2664868</v>
      </c>
      <c r="J294" s="304">
        <v>397026</v>
      </c>
      <c r="K294" s="304">
        <v>0</v>
      </c>
      <c r="L294" s="304">
        <v>0</v>
      </c>
      <c r="M294" s="304">
        <f t="shared" si="130"/>
        <v>0</v>
      </c>
      <c r="N294" s="304">
        <f t="shared" si="131"/>
        <v>2664868</v>
      </c>
      <c r="O294" s="496">
        <f t="shared" si="132"/>
        <v>397026</v>
      </c>
      <c r="P294" s="496">
        <f t="shared" si="133"/>
        <v>2267842</v>
      </c>
      <c r="Q294" s="497">
        <v>114.24</v>
      </c>
      <c r="R294" s="497">
        <v>0</v>
      </c>
      <c r="S294" s="266">
        <f t="shared" si="134"/>
        <v>0</v>
      </c>
      <c r="T294" s="265">
        <v>0</v>
      </c>
      <c r="U294" s="305">
        <f t="shared" si="135"/>
        <v>2267842</v>
      </c>
      <c r="V294" s="306">
        <f t="shared" si="136"/>
        <v>19851.560000000001</v>
      </c>
      <c r="W294" s="498">
        <v>16520</v>
      </c>
      <c r="X294" s="499">
        <f t="shared" si="137"/>
        <v>144.61000000000001</v>
      </c>
      <c r="Y294" s="500">
        <f t="shared" si="138"/>
        <v>19706.95</v>
      </c>
      <c r="Z294" s="501">
        <v>0</v>
      </c>
      <c r="AA294" s="502">
        <f t="shared" si="139"/>
        <v>0</v>
      </c>
      <c r="AB294" s="503">
        <f t="shared" si="140"/>
        <v>2267842</v>
      </c>
      <c r="AC294" s="504">
        <f t="shared" si="141"/>
        <v>19851.560000000001</v>
      </c>
      <c r="AD294" s="277">
        <f t="shared" si="142"/>
        <v>1.2854699999999999</v>
      </c>
      <c r="AE294" s="505">
        <f t="shared" si="143"/>
        <v>1.2855000000000001</v>
      </c>
      <c r="AF294" s="279">
        <v>1.2855000000000001</v>
      </c>
      <c r="AG294" s="280">
        <v>0.73909999999999998</v>
      </c>
      <c r="AH294" s="1">
        <f t="shared" si="144"/>
        <v>0.95009999999999994</v>
      </c>
      <c r="AI294" s="1">
        <v>1.2722</v>
      </c>
      <c r="AJ294" s="2">
        <v>0.83360000000000001</v>
      </c>
      <c r="AK294" s="281">
        <f t="shared" si="145"/>
        <v>1.1397999999999999</v>
      </c>
      <c r="AL294" s="3">
        <f t="shared" si="146"/>
        <v>1.5262</v>
      </c>
      <c r="AM294" s="307">
        <v>1.6687000000000001</v>
      </c>
      <c r="AN294" s="283">
        <v>0.83360000000000001</v>
      </c>
      <c r="AO294" s="283" t="s">
        <v>1652</v>
      </c>
      <c r="AP294" s="284">
        <v>1.5262</v>
      </c>
      <c r="AQ294" s="28">
        <v>1.6687000000000001</v>
      </c>
      <c r="AR294" s="267">
        <f t="shared" si="147"/>
        <v>0</v>
      </c>
      <c r="AS294" s="267">
        <f t="shared" si="148"/>
        <v>0</v>
      </c>
      <c r="AT294" s="4">
        <v>0.83360000000000001</v>
      </c>
      <c r="AU294" s="4">
        <f t="shared" si="149"/>
        <v>0</v>
      </c>
      <c r="AV294" s="5">
        <v>1.5262</v>
      </c>
      <c r="AW294" s="404">
        <f t="shared" si="150"/>
        <v>0</v>
      </c>
      <c r="AX294" s="405">
        <v>0</v>
      </c>
      <c r="AY294" s="1">
        <f t="shared" si="151"/>
        <v>1.2722</v>
      </c>
      <c r="AZ294" s="28">
        <f t="shared" si="152"/>
        <v>1.5262</v>
      </c>
      <c r="BA294" s="5">
        <f t="shared" si="152"/>
        <v>1.6687000000000001</v>
      </c>
      <c r="BB294" s="277">
        <f t="shared" si="153"/>
        <v>1.13198</v>
      </c>
      <c r="BC294" s="492">
        <f t="shared" si="154"/>
        <v>2.2599999999999999E-2</v>
      </c>
      <c r="BD294" s="492">
        <f t="shared" si="155"/>
        <v>1.67E-2</v>
      </c>
      <c r="BE294" s="286">
        <f t="shared" si="156"/>
        <v>2.24E-2</v>
      </c>
      <c r="BF294" s="286">
        <v>2.24E-2</v>
      </c>
      <c r="BG294" s="308">
        <f t="shared" si="128"/>
        <v>0</v>
      </c>
      <c r="BH294" s="287">
        <f t="shared" si="157"/>
        <v>0</v>
      </c>
      <c r="BI294" s="287">
        <f t="shared" si="129"/>
        <v>2</v>
      </c>
      <c r="BJ294" s="453"/>
    </row>
    <row r="295" spans="1:62" x14ac:dyDescent="0.2">
      <c r="A295" s="297" t="s">
        <v>613</v>
      </c>
      <c r="B295" s="298" t="s">
        <v>614</v>
      </c>
      <c r="C295" s="299" t="s">
        <v>613</v>
      </c>
      <c r="D295" s="300" t="s">
        <v>614</v>
      </c>
      <c r="E295" s="301" t="s">
        <v>615</v>
      </c>
      <c r="F295" s="302" t="s">
        <v>612</v>
      </c>
      <c r="G295" s="519">
        <v>31</v>
      </c>
      <c r="H295" s="233"/>
      <c r="I295" s="304">
        <v>4452712</v>
      </c>
      <c r="J295" s="304">
        <v>532669</v>
      </c>
      <c r="K295" s="304">
        <v>0</v>
      </c>
      <c r="L295" s="304">
        <v>0</v>
      </c>
      <c r="M295" s="304">
        <f t="shared" si="130"/>
        <v>0</v>
      </c>
      <c r="N295" s="304">
        <f t="shared" si="131"/>
        <v>4452712</v>
      </c>
      <c r="O295" s="496">
        <f t="shared" si="132"/>
        <v>532669</v>
      </c>
      <c r="P295" s="496">
        <f t="shared" si="133"/>
        <v>3920043</v>
      </c>
      <c r="Q295" s="497">
        <v>176.31</v>
      </c>
      <c r="R295" s="497">
        <v>5.67</v>
      </c>
      <c r="S295" s="266">
        <f t="shared" si="134"/>
        <v>61667</v>
      </c>
      <c r="T295" s="265">
        <v>0</v>
      </c>
      <c r="U295" s="305">
        <f t="shared" si="135"/>
        <v>3920043</v>
      </c>
      <c r="V295" s="306">
        <f t="shared" si="136"/>
        <v>22233.81</v>
      </c>
      <c r="W295" s="498">
        <v>12718</v>
      </c>
      <c r="X295" s="499">
        <f t="shared" si="137"/>
        <v>72.13</v>
      </c>
      <c r="Y295" s="500">
        <f t="shared" si="138"/>
        <v>22161.68</v>
      </c>
      <c r="Z295" s="501">
        <v>2184.6800000000003</v>
      </c>
      <c r="AA295" s="502">
        <f t="shared" si="139"/>
        <v>385181</v>
      </c>
      <c r="AB295" s="503">
        <f t="shared" si="140"/>
        <v>4305224</v>
      </c>
      <c r="AC295" s="504">
        <f t="shared" si="141"/>
        <v>24418.49</v>
      </c>
      <c r="AD295" s="277">
        <f t="shared" si="142"/>
        <v>1.43973</v>
      </c>
      <c r="AE295" s="505">
        <f t="shared" si="143"/>
        <v>1.4397</v>
      </c>
      <c r="AF295" s="279">
        <v>1.4397</v>
      </c>
      <c r="AG295" s="280">
        <v>1</v>
      </c>
      <c r="AH295" s="1">
        <f t="shared" si="144"/>
        <v>1.4397</v>
      </c>
      <c r="AI295" s="1">
        <v>1.4397</v>
      </c>
      <c r="AJ295" s="2">
        <v>0.90980000000000005</v>
      </c>
      <c r="AK295" s="281">
        <f t="shared" si="145"/>
        <v>1.5824</v>
      </c>
      <c r="AL295" s="3">
        <f t="shared" si="146"/>
        <v>1.5824</v>
      </c>
      <c r="AM295" s="307">
        <v>1.5288999999999999</v>
      </c>
      <c r="AN295" s="283">
        <v>0.90980000000000005</v>
      </c>
      <c r="AO295" s="283" t="s">
        <v>1652</v>
      </c>
      <c r="AP295" s="284">
        <v>1.5824</v>
      </c>
      <c r="AQ295" s="28">
        <v>1.5288999999999999</v>
      </c>
      <c r="AR295" s="267">
        <f t="shared" si="147"/>
        <v>0</v>
      </c>
      <c r="AS295" s="267">
        <f t="shared" si="148"/>
        <v>0</v>
      </c>
      <c r="AT295" s="4">
        <v>0.90980000000000005</v>
      </c>
      <c r="AU295" s="4">
        <f t="shared" si="149"/>
        <v>0</v>
      </c>
      <c r="AV295" s="5">
        <v>1.5824</v>
      </c>
      <c r="AW295" s="404">
        <f t="shared" si="150"/>
        <v>0</v>
      </c>
      <c r="AX295" s="405">
        <v>0</v>
      </c>
      <c r="AY295" s="1">
        <f t="shared" si="151"/>
        <v>1.4397</v>
      </c>
      <c r="AZ295" s="28">
        <f t="shared" si="152"/>
        <v>1.5824</v>
      </c>
      <c r="BA295" s="5">
        <f t="shared" si="152"/>
        <v>1.5288999999999999</v>
      </c>
      <c r="BB295" s="277">
        <f t="shared" si="153"/>
        <v>1.2678199999999999</v>
      </c>
      <c r="BC295" s="492">
        <f t="shared" si="154"/>
        <v>2.5399999999999999E-2</v>
      </c>
      <c r="BD295" s="492">
        <f t="shared" si="155"/>
        <v>2.5399999999999999E-2</v>
      </c>
      <c r="BE295" s="286">
        <f t="shared" si="156"/>
        <v>2.5399999999999999E-2</v>
      </c>
      <c r="BF295" s="286">
        <v>2.5399999999999999E-2</v>
      </c>
      <c r="BG295" s="308">
        <f t="shared" si="128"/>
        <v>1</v>
      </c>
      <c r="BH295" s="287">
        <f t="shared" si="157"/>
        <v>0</v>
      </c>
      <c r="BI295" s="287">
        <f t="shared" si="129"/>
        <v>1</v>
      </c>
      <c r="BJ295" s="453"/>
    </row>
    <row r="296" spans="1:62" x14ac:dyDescent="0.2">
      <c r="A296" s="297" t="s">
        <v>616</v>
      </c>
      <c r="B296" s="298" t="s">
        <v>617</v>
      </c>
      <c r="C296" s="299" t="s">
        <v>616</v>
      </c>
      <c r="D296" s="300" t="s">
        <v>617</v>
      </c>
      <c r="E296" s="301" t="s">
        <v>618</v>
      </c>
      <c r="F296" s="302" t="s">
        <v>612</v>
      </c>
      <c r="G296" s="519">
        <v>31</v>
      </c>
      <c r="H296" s="233"/>
      <c r="I296" s="304">
        <v>7471330</v>
      </c>
      <c r="J296" s="304">
        <v>1923439</v>
      </c>
      <c r="K296" s="304">
        <v>0</v>
      </c>
      <c r="L296" s="304">
        <v>0</v>
      </c>
      <c r="M296" s="304">
        <f t="shared" si="130"/>
        <v>0</v>
      </c>
      <c r="N296" s="304">
        <f t="shared" si="131"/>
        <v>7471330</v>
      </c>
      <c r="O296" s="496">
        <f t="shared" si="132"/>
        <v>1923439</v>
      </c>
      <c r="P296" s="496">
        <f t="shared" si="133"/>
        <v>5547891</v>
      </c>
      <c r="Q296" s="497">
        <v>340.05</v>
      </c>
      <c r="R296" s="497">
        <v>0</v>
      </c>
      <c r="S296" s="266">
        <f t="shared" si="134"/>
        <v>0</v>
      </c>
      <c r="T296" s="265">
        <v>0</v>
      </c>
      <c r="U296" s="305">
        <f t="shared" si="135"/>
        <v>5547891</v>
      </c>
      <c r="V296" s="306">
        <f t="shared" si="136"/>
        <v>16314.93</v>
      </c>
      <c r="W296" s="498">
        <v>41742</v>
      </c>
      <c r="X296" s="499">
        <f t="shared" si="137"/>
        <v>122.75</v>
      </c>
      <c r="Y296" s="500">
        <f t="shared" si="138"/>
        <v>16192.18</v>
      </c>
      <c r="Z296" s="501">
        <v>0</v>
      </c>
      <c r="AA296" s="502">
        <f t="shared" si="139"/>
        <v>0</v>
      </c>
      <c r="AB296" s="503">
        <f t="shared" si="140"/>
        <v>5547891</v>
      </c>
      <c r="AC296" s="504">
        <f t="shared" si="141"/>
        <v>16314.93</v>
      </c>
      <c r="AD296" s="277">
        <f t="shared" si="142"/>
        <v>1.05646</v>
      </c>
      <c r="AE296" s="505">
        <f t="shared" si="143"/>
        <v>1.0565</v>
      </c>
      <c r="AF296" s="279">
        <v>1.0565</v>
      </c>
      <c r="AG296" s="280">
        <v>0.51319999999999999</v>
      </c>
      <c r="AH296" s="1">
        <f t="shared" si="144"/>
        <v>0.54220000000000002</v>
      </c>
      <c r="AI296" s="1">
        <v>1.1581999999999999</v>
      </c>
      <c r="AJ296" s="2">
        <v>0.87409999999999999</v>
      </c>
      <c r="AK296" s="281">
        <f t="shared" si="145"/>
        <v>0.62029999999999996</v>
      </c>
      <c r="AL296" s="3">
        <f t="shared" si="146"/>
        <v>1.325</v>
      </c>
      <c r="AM296" s="307">
        <v>1.5913999999999999</v>
      </c>
      <c r="AN296" s="283">
        <v>0.87409999999999999</v>
      </c>
      <c r="AO296" s="283" t="s">
        <v>1652</v>
      </c>
      <c r="AP296" s="284">
        <v>1.325</v>
      </c>
      <c r="AQ296" s="28">
        <v>1.5913999999999999</v>
      </c>
      <c r="AR296" s="267">
        <f t="shared" si="147"/>
        <v>0</v>
      </c>
      <c r="AS296" s="267">
        <f t="shared" si="148"/>
        <v>0</v>
      </c>
      <c r="AT296" s="4">
        <v>0.87409999999999999</v>
      </c>
      <c r="AU296" s="4">
        <f t="shared" si="149"/>
        <v>0</v>
      </c>
      <c r="AV296" s="5">
        <v>1.325</v>
      </c>
      <c r="AW296" s="404">
        <f t="shared" si="150"/>
        <v>0</v>
      </c>
      <c r="AX296" s="405">
        <v>0</v>
      </c>
      <c r="AY296" s="1">
        <f t="shared" si="151"/>
        <v>1.1581999999999999</v>
      </c>
      <c r="AZ296" s="28">
        <f t="shared" si="152"/>
        <v>1.325</v>
      </c>
      <c r="BA296" s="5">
        <f t="shared" si="152"/>
        <v>1.5913999999999999</v>
      </c>
      <c r="BB296" s="277">
        <f t="shared" si="153"/>
        <v>1</v>
      </c>
      <c r="BC296" s="492">
        <f t="shared" si="154"/>
        <v>0.02</v>
      </c>
      <c r="BD296" s="492">
        <f t="shared" si="155"/>
        <v>1.03E-2</v>
      </c>
      <c r="BE296" s="286">
        <f t="shared" si="156"/>
        <v>2.1100000000000001E-2</v>
      </c>
      <c r="BF296" s="286">
        <v>2.1100000000000001E-2</v>
      </c>
      <c r="BG296" s="308">
        <f t="shared" si="128"/>
        <v>0</v>
      </c>
      <c r="BH296" s="287">
        <f t="shared" si="157"/>
        <v>0</v>
      </c>
      <c r="BI296" s="287">
        <f t="shared" si="129"/>
        <v>3</v>
      </c>
      <c r="BJ296" s="453"/>
    </row>
    <row r="297" spans="1:62" x14ac:dyDescent="0.2">
      <c r="A297" s="297" t="s">
        <v>619</v>
      </c>
      <c r="B297" s="298" t="s">
        <v>620</v>
      </c>
      <c r="C297" s="299" t="s">
        <v>619</v>
      </c>
      <c r="D297" s="300" t="s">
        <v>620</v>
      </c>
      <c r="E297" s="301" t="s">
        <v>621</v>
      </c>
      <c r="F297" s="302" t="s">
        <v>612</v>
      </c>
      <c r="G297" s="303">
        <v>31</v>
      </c>
      <c r="H297" s="233"/>
      <c r="I297" s="304">
        <v>907563</v>
      </c>
      <c r="J297" s="304">
        <v>16900</v>
      </c>
      <c r="K297" s="304">
        <v>0</v>
      </c>
      <c r="L297" s="304">
        <v>0</v>
      </c>
      <c r="M297" s="304">
        <f t="shared" si="130"/>
        <v>0</v>
      </c>
      <c r="N297" s="304">
        <f t="shared" si="131"/>
        <v>907563</v>
      </c>
      <c r="O297" s="496">
        <f t="shared" si="132"/>
        <v>16900</v>
      </c>
      <c r="P297" s="496">
        <f t="shared" si="133"/>
        <v>890663</v>
      </c>
      <c r="Q297" s="497">
        <v>54.26</v>
      </c>
      <c r="R297" s="497">
        <v>0</v>
      </c>
      <c r="S297" s="266">
        <f t="shared" si="134"/>
        <v>0</v>
      </c>
      <c r="T297" s="265">
        <v>0</v>
      </c>
      <c r="U297" s="305">
        <f t="shared" si="135"/>
        <v>890663</v>
      </c>
      <c r="V297" s="306">
        <f t="shared" si="136"/>
        <v>16414.73</v>
      </c>
      <c r="W297" s="498">
        <v>681</v>
      </c>
      <c r="X297" s="499">
        <f t="shared" si="137"/>
        <v>12.55</v>
      </c>
      <c r="Y297" s="500">
        <f t="shared" si="138"/>
        <v>16402.18</v>
      </c>
      <c r="Z297" s="501">
        <v>0</v>
      </c>
      <c r="AA297" s="502">
        <f t="shared" si="139"/>
        <v>0</v>
      </c>
      <c r="AB297" s="503">
        <f t="shared" si="140"/>
        <v>890663</v>
      </c>
      <c r="AC297" s="504">
        <f t="shared" si="141"/>
        <v>16414.73</v>
      </c>
      <c r="AD297" s="277">
        <f t="shared" si="142"/>
        <v>1.0629200000000001</v>
      </c>
      <c r="AE297" s="505">
        <f t="shared" si="143"/>
        <v>1.0629</v>
      </c>
      <c r="AF297" s="279">
        <v>1.0629</v>
      </c>
      <c r="AG297" s="280">
        <v>0.62209999999999999</v>
      </c>
      <c r="AH297" s="1">
        <f t="shared" si="144"/>
        <v>0.66120000000000001</v>
      </c>
      <c r="AI297" s="1">
        <v>1.1377999999999999</v>
      </c>
      <c r="AJ297" s="2">
        <v>0.74560000000000004</v>
      </c>
      <c r="AK297" s="281">
        <f t="shared" si="145"/>
        <v>0.88680000000000003</v>
      </c>
      <c r="AL297" s="3">
        <f t="shared" si="146"/>
        <v>1.526</v>
      </c>
      <c r="AM297" s="307">
        <v>1.8655999999999999</v>
      </c>
      <c r="AN297" s="283">
        <v>0.74560000000000004</v>
      </c>
      <c r="AO297" s="283" t="s">
        <v>1652</v>
      </c>
      <c r="AP297" s="284">
        <v>1.526</v>
      </c>
      <c r="AQ297" s="28">
        <v>1.8655999999999999</v>
      </c>
      <c r="AR297" s="267">
        <f t="shared" si="147"/>
        <v>0</v>
      </c>
      <c r="AS297" s="267">
        <f t="shared" si="148"/>
        <v>0</v>
      </c>
      <c r="AT297" s="4">
        <v>0.74560000000000004</v>
      </c>
      <c r="AU297" s="4">
        <f t="shared" si="149"/>
        <v>0</v>
      </c>
      <c r="AV297" s="5">
        <v>1.526</v>
      </c>
      <c r="AW297" s="404">
        <f t="shared" si="150"/>
        <v>0</v>
      </c>
      <c r="AX297" s="405">
        <v>0</v>
      </c>
      <c r="AY297" s="1">
        <f t="shared" si="151"/>
        <v>1.1377999999999999</v>
      </c>
      <c r="AZ297" s="28">
        <f t="shared" si="152"/>
        <v>1.526</v>
      </c>
      <c r="BA297" s="5">
        <f t="shared" si="152"/>
        <v>1.8655999999999999</v>
      </c>
      <c r="BB297" s="277">
        <f t="shared" si="153"/>
        <v>1</v>
      </c>
      <c r="BC297" s="492">
        <f t="shared" si="154"/>
        <v>0.02</v>
      </c>
      <c r="BD297" s="492">
        <f t="shared" si="155"/>
        <v>1.24E-2</v>
      </c>
      <c r="BE297" s="286">
        <f t="shared" si="156"/>
        <v>2.07E-2</v>
      </c>
      <c r="BF297" s="286">
        <v>2.07E-2</v>
      </c>
      <c r="BG297" s="308">
        <f t="shared" si="128"/>
        <v>0</v>
      </c>
      <c r="BH297" s="287">
        <f t="shared" si="157"/>
        <v>0</v>
      </c>
      <c r="BI297" s="287">
        <f t="shared" si="129"/>
        <v>3</v>
      </c>
      <c r="BJ297" s="453"/>
    </row>
    <row r="298" spans="1:62" x14ac:dyDescent="0.2">
      <c r="A298" s="297" t="s">
        <v>622</v>
      </c>
      <c r="B298" s="298" t="s">
        <v>623</v>
      </c>
      <c r="C298" s="299" t="s">
        <v>622</v>
      </c>
      <c r="D298" s="300" t="s">
        <v>623</v>
      </c>
      <c r="E298" s="301" t="s">
        <v>624</v>
      </c>
      <c r="F298" s="302" t="s">
        <v>612</v>
      </c>
      <c r="G298" s="303">
        <v>31</v>
      </c>
      <c r="H298" s="233"/>
      <c r="I298" s="304">
        <v>1159217</v>
      </c>
      <c r="J298" s="304">
        <v>58276</v>
      </c>
      <c r="K298" s="304">
        <v>0</v>
      </c>
      <c r="L298" s="304">
        <v>0</v>
      </c>
      <c r="M298" s="304">
        <f t="shared" si="130"/>
        <v>0</v>
      </c>
      <c r="N298" s="304">
        <f t="shared" si="131"/>
        <v>1159217</v>
      </c>
      <c r="O298" s="496">
        <f t="shared" si="132"/>
        <v>58276</v>
      </c>
      <c r="P298" s="496">
        <f t="shared" si="133"/>
        <v>1100941</v>
      </c>
      <c r="Q298" s="497">
        <v>41.18</v>
      </c>
      <c r="R298" s="497">
        <v>0</v>
      </c>
      <c r="S298" s="266">
        <f t="shared" si="134"/>
        <v>0</v>
      </c>
      <c r="T298" s="265">
        <v>0</v>
      </c>
      <c r="U298" s="305">
        <f t="shared" si="135"/>
        <v>1100941</v>
      </c>
      <c r="V298" s="306">
        <f t="shared" si="136"/>
        <v>26734.85</v>
      </c>
      <c r="W298" s="498">
        <v>3606</v>
      </c>
      <c r="X298" s="499">
        <f t="shared" si="137"/>
        <v>87.57</v>
      </c>
      <c r="Y298" s="500">
        <f t="shared" si="138"/>
        <v>26647.279999999999</v>
      </c>
      <c r="Z298" s="501">
        <v>6670.2799999999988</v>
      </c>
      <c r="AA298" s="502">
        <f t="shared" si="139"/>
        <v>274682</v>
      </c>
      <c r="AB298" s="503">
        <f t="shared" si="140"/>
        <v>1375623</v>
      </c>
      <c r="AC298" s="504">
        <f t="shared" si="141"/>
        <v>33405.129999999997</v>
      </c>
      <c r="AD298" s="277">
        <f t="shared" si="142"/>
        <v>1.7312000000000001</v>
      </c>
      <c r="AE298" s="505">
        <f t="shared" si="143"/>
        <v>1.7312000000000001</v>
      </c>
      <c r="AF298" s="279">
        <v>1.7312000000000001</v>
      </c>
      <c r="AG298" s="280">
        <v>0.50480000000000003</v>
      </c>
      <c r="AH298" s="1">
        <f t="shared" si="144"/>
        <v>0.87390000000000001</v>
      </c>
      <c r="AI298" s="1">
        <v>1.5022</v>
      </c>
      <c r="AJ298" s="2">
        <v>0.95629999999999993</v>
      </c>
      <c r="AK298" s="281">
        <f t="shared" si="145"/>
        <v>0.91379999999999995</v>
      </c>
      <c r="AL298" s="3">
        <f t="shared" si="146"/>
        <v>1.5708</v>
      </c>
      <c r="AM298" s="307">
        <v>1.4545999999999999</v>
      </c>
      <c r="AN298" s="283">
        <v>0.95630000000000004</v>
      </c>
      <c r="AO298" s="283" t="s">
        <v>1652</v>
      </c>
      <c r="AP298" s="284">
        <v>1.5708</v>
      </c>
      <c r="AQ298" s="28">
        <v>1.4545999999999999</v>
      </c>
      <c r="AR298" s="267">
        <f t="shared" si="147"/>
        <v>0</v>
      </c>
      <c r="AS298" s="267">
        <f t="shared" si="148"/>
        <v>0</v>
      </c>
      <c r="AT298" s="4">
        <v>0.95629999999999993</v>
      </c>
      <c r="AU298" s="4">
        <f t="shared" si="149"/>
        <v>0</v>
      </c>
      <c r="AV298" s="5">
        <v>1.5708</v>
      </c>
      <c r="AW298" s="404">
        <f t="shared" si="150"/>
        <v>0</v>
      </c>
      <c r="AX298" s="405">
        <v>0</v>
      </c>
      <c r="AY298" s="1">
        <f t="shared" si="151"/>
        <v>1.5022</v>
      </c>
      <c r="AZ298" s="28">
        <f t="shared" si="152"/>
        <v>1.5708</v>
      </c>
      <c r="BA298" s="5">
        <f t="shared" si="152"/>
        <v>1.4545999999999999</v>
      </c>
      <c r="BB298" s="277">
        <f t="shared" si="153"/>
        <v>1.5244800000000001</v>
      </c>
      <c r="BC298" s="492">
        <f t="shared" si="154"/>
        <v>3.0499999999999999E-2</v>
      </c>
      <c r="BD298" s="492">
        <f t="shared" si="155"/>
        <v>1.54E-2</v>
      </c>
      <c r="BE298" s="286">
        <f t="shared" si="156"/>
        <v>2.6400000000000003E-2</v>
      </c>
      <c r="BF298" s="286">
        <v>2.6400000000000003E-2</v>
      </c>
      <c r="BG298" s="308">
        <f t="shared" si="128"/>
        <v>0</v>
      </c>
      <c r="BH298" s="287">
        <f t="shared" si="157"/>
        <v>0</v>
      </c>
      <c r="BI298" s="287">
        <f t="shared" si="129"/>
        <v>3</v>
      </c>
      <c r="BJ298" s="453"/>
    </row>
    <row r="299" spans="1:62" x14ac:dyDescent="0.2">
      <c r="A299" s="297" t="s">
        <v>625</v>
      </c>
      <c r="B299" s="298" t="s">
        <v>626</v>
      </c>
      <c r="C299" s="299" t="s">
        <v>625</v>
      </c>
      <c r="D299" s="300" t="s">
        <v>626</v>
      </c>
      <c r="E299" s="301" t="s">
        <v>627</v>
      </c>
      <c r="F299" s="302" t="s">
        <v>612</v>
      </c>
      <c r="G299" s="303">
        <v>31</v>
      </c>
      <c r="H299" s="233"/>
      <c r="I299" s="304">
        <v>2186336</v>
      </c>
      <c r="J299" s="304">
        <v>412277</v>
      </c>
      <c r="K299" s="304">
        <v>0</v>
      </c>
      <c r="L299" s="304">
        <v>0</v>
      </c>
      <c r="M299" s="304">
        <f t="shared" si="130"/>
        <v>0</v>
      </c>
      <c r="N299" s="304">
        <f t="shared" si="131"/>
        <v>2186336</v>
      </c>
      <c r="O299" s="496">
        <f t="shared" si="132"/>
        <v>412277</v>
      </c>
      <c r="P299" s="496">
        <f t="shared" si="133"/>
        <v>1774059</v>
      </c>
      <c r="Q299" s="497">
        <v>85.02</v>
      </c>
      <c r="R299" s="497">
        <v>0</v>
      </c>
      <c r="S299" s="266">
        <f t="shared" si="134"/>
        <v>0</v>
      </c>
      <c r="T299" s="265">
        <v>0</v>
      </c>
      <c r="U299" s="305">
        <f t="shared" si="135"/>
        <v>1774059</v>
      </c>
      <c r="V299" s="306">
        <f t="shared" si="136"/>
        <v>20866.37</v>
      </c>
      <c r="W299" s="498">
        <v>6495</v>
      </c>
      <c r="X299" s="499">
        <f t="shared" si="137"/>
        <v>76.39</v>
      </c>
      <c r="Y299" s="500">
        <f t="shared" si="138"/>
        <v>20789.98</v>
      </c>
      <c r="Z299" s="501">
        <v>812.97999999999956</v>
      </c>
      <c r="AA299" s="502">
        <f t="shared" si="139"/>
        <v>69120</v>
      </c>
      <c r="AB299" s="503">
        <f t="shared" si="140"/>
        <v>1843179</v>
      </c>
      <c r="AC299" s="504">
        <f t="shared" si="141"/>
        <v>21679.35</v>
      </c>
      <c r="AD299" s="277">
        <f t="shared" si="142"/>
        <v>1.3511899999999999</v>
      </c>
      <c r="AE299" s="505">
        <f t="shared" si="143"/>
        <v>1.3512</v>
      </c>
      <c r="AF299" s="279">
        <v>1.3512</v>
      </c>
      <c r="AG299" s="280">
        <v>0.64390000000000003</v>
      </c>
      <c r="AH299" s="1">
        <f t="shared" si="144"/>
        <v>0.87</v>
      </c>
      <c r="AI299" s="1">
        <v>1.3096000000000001</v>
      </c>
      <c r="AJ299" s="2">
        <v>0.82420000000000004</v>
      </c>
      <c r="AK299" s="281">
        <f t="shared" si="145"/>
        <v>1.0556000000000001</v>
      </c>
      <c r="AL299" s="3">
        <f t="shared" si="146"/>
        <v>1.5889</v>
      </c>
      <c r="AM299" s="307">
        <v>1.6877</v>
      </c>
      <c r="AN299" s="283">
        <v>0.82420000000000004</v>
      </c>
      <c r="AO299" s="283" t="s">
        <v>1652</v>
      </c>
      <c r="AP299" s="284">
        <v>1.5889</v>
      </c>
      <c r="AQ299" s="28">
        <v>1.6877</v>
      </c>
      <c r="AR299" s="267">
        <f t="shared" si="147"/>
        <v>0</v>
      </c>
      <c r="AS299" s="267">
        <f t="shared" si="148"/>
        <v>0</v>
      </c>
      <c r="AT299" s="4">
        <v>0.82420000000000004</v>
      </c>
      <c r="AU299" s="4">
        <f t="shared" si="149"/>
        <v>0</v>
      </c>
      <c r="AV299" s="5">
        <v>1.5889</v>
      </c>
      <c r="AW299" s="404">
        <f t="shared" si="150"/>
        <v>0</v>
      </c>
      <c r="AX299" s="405">
        <v>0</v>
      </c>
      <c r="AY299" s="1">
        <f t="shared" si="151"/>
        <v>1.3096000000000001</v>
      </c>
      <c r="AZ299" s="28">
        <f t="shared" si="152"/>
        <v>1.5889</v>
      </c>
      <c r="BA299" s="5">
        <f t="shared" si="152"/>
        <v>1.6877</v>
      </c>
      <c r="BB299" s="277">
        <f t="shared" si="153"/>
        <v>1.1898500000000001</v>
      </c>
      <c r="BC299" s="492">
        <f t="shared" si="154"/>
        <v>2.3800000000000002E-2</v>
      </c>
      <c r="BD299" s="492">
        <f t="shared" si="155"/>
        <v>1.5299999999999999E-2</v>
      </c>
      <c r="BE299" s="286">
        <f t="shared" si="156"/>
        <v>2.3E-2</v>
      </c>
      <c r="BF299" s="286">
        <v>2.3E-2</v>
      </c>
      <c r="BG299" s="308">
        <f t="shared" si="128"/>
        <v>0</v>
      </c>
      <c r="BH299" s="287">
        <f t="shared" si="157"/>
        <v>0</v>
      </c>
      <c r="BI299" s="287">
        <f t="shared" si="129"/>
        <v>2</v>
      </c>
      <c r="BJ299" s="453"/>
    </row>
    <row r="300" spans="1:62" x14ac:dyDescent="0.2">
      <c r="A300" s="297" t="s">
        <v>628</v>
      </c>
      <c r="B300" s="298" t="s">
        <v>629</v>
      </c>
      <c r="C300" s="299" t="s">
        <v>628</v>
      </c>
      <c r="D300" s="300" t="s">
        <v>629</v>
      </c>
      <c r="E300" s="301" t="s">
        <v>630</v>
      </c>
      <c r="F300" s="302" t="s">
        <v>612</v>
      </c>
      <c r="G300" s="303">
        <v>31</v>
      </c>
      <c r="H300" s="233"/>
      <c r="I300" s="304">
        <v>679622</v>
      </c>
      <c r="J300" s="304">
        <v>87800</v>
      </c>
      <c r="K300" s="304">
        <v>0</v>
      </c>
      <c r="L300" s="304">
        <v>0</v>
      </c>
      <c r="M300" s="304">
        <f t="shared" si="130"/>
        <v>0</v>
      </c>
      <c r="N300" s="304">
        <f t="shared" si="131"/>
        <v>679622</v>
      </c>
      <c r="O300" s="496">
        <f t="shared" si="132"/>
        <v>87800</v>
      </c>
      <c r="P300" s="496">
        <f t="shared" si="133"/>
        <v>591822</v>
      </c>
      <c r="Q300" s="497">
        <v>40.49</v>
      </c>
      <c r="R300" s="497">
        <v>0</v>
      </c>
      <c r="S300" s="266">
        <f t="shared" si="134"/>
        <v>0</v>
      </c>
      <c r="T300" s="265">
        <v>0</v>
      </c>
      <c r="U300" s="305">
        <f t="shared" si="135"/>
        <v>591822</v>
      </c>
      <c r="V300" s="306">
        <f t="shared" si="136"/>
        <v>14616.5</v>
      </c>
      <c r="W300" s="498">
        <v>506</v>
      </c>
      <c r="X300" s="499">
        <f t="shared" si="137"/>
        <v>12.5</v>
      </c>
      <c r="Y300" s="500">
        <f t="shared" si="138"/>
        <v>14604</v>
      </c>
      <c r="Z300" s="501">
        <v>0</v>
      </c>
      <c r="AA300" s="502">
        <f t="shared" si="139"/>
        <v>0</v>
      </c>
      <c r="AB300" s="503">
        <f t="shared" si="140"/>
        <v>591822</v>
      </c>
      <c r="AC300" s="504">
        <f t="shared" si="141"/>
        <v>14616.5</v>
      </c>
      <c r="AD300" s="277">
        <f t="shared" si="142"/>
        <v>1</v>
      </c>
      <c r="AE300" s="505">
        <f t="shared" si="143"/>
        <v>1</v>
      </c>
      <c r="AF300" s="279">
        <v>1</v>
      </c>
      <c r="AG300" s="280">
        <v>0.66659999999999997</v>
      </c>
      <c r="AH300" s="1">
        <f t="shared" si="144"/>
        <v>0.66659999999999997</v>
      </c>
      <c r="AI300" s="1">
        <v>1.0874999999999999</v>
      </c>
      <c r="AJ300" s="2">
        <v>0.83219999999999994</v>
      </c>
      <c r="AK300" s="281">
        <f t="shared" si="145"/>
        <v>0.80100000000000005</v>
      </c>
      <c r="AL300" s="3">
        <f t="shared" si="146"/>
        <v>1.3068</v>
      </c>
      <c r="AM300" s="307">
        <v>1.6715</v>
      </c>
      <c r="AN300" s="283">
        <v>0.83220000000000005</v>
      </c>
      <c r="AO300" s="283" t="s">
        <v>1652</v>
      </c>
      <c r="AP300" s="284">
        <v>1.3068</v>
      </c>
      <c r="AQ300" s="28">
        <v>1.6715</v>
      </c>
      <c r="AR300" s="267">
        <f t="shared" si="147"/>
        <v>0</v>
      </c>
      <c r="AS300" s="267">
        <f t="shared" si="148"/>
        <v>0</v>
      </c>
      <c r="AT300" s="4">
        <v>0.83219999999999994</v>
      </c>
      <c r="AU300" s="4">
        <f t="shared" si="149"/>
        <v>0</v>
      </c>
      <c r="AV300" s="5">
        <v>1.3068</v>
      </c>
      <c r="AW300" s="404">
        <f t="shared" si="150"/>
        <v>0</v>
      </c>
      <c r="AX300" s="405">
        <v>0</v>
      </c>
      <c r="AY300" s="1">
        <f t="shared" si="151"/>
        <v>1.0874999999999999</v>
      </c>
      <c r="AZ300" s="28">
        <f t="shared" si="152"/>
        <v>1.3068</v>
      </c>
      <c r="BA300" s="5">
        <f t="shared" si="152"/>
        <v>1.6715</v>
      </c>
      <c r="BB300" s="277">
        <f t="shared" si="153"/>
        <v>1</v>
      </c>
      <c r="BC300" s="492">
        <f t="shared" si="154"/>
        <v>0.02</v>
      </c>
      <c r="BD300" s="492">
        <f t="shared" si="155"/>
        <v>1.3299999999999999E-2</v>
      </c>
      <c r="BE300" s="286">
        <f t="shared" si="156"/>
        <v>2.07E-2</v>
      </c>
      <c r="BF300" s="286">
        <v>2.07E-2</v>
      </c>
      <c r="BG300" s="308">
        <f t="shared" si="128"/>
        <v>0</v>
      </c>
      <c r="BH300" s="287">
        <f t="shared" si="157"/>
        <v>0</v>
      </c>
      <c r="BI300" s="287">
        <f t="shared" si="129"/>
        <v>3</v>
      </c>
      <c r="BJ300" s="453"/>
    </row>
    <row r="301" spans="1:62" x14ac:dyDescent="0.2">
      <c r="A301" s="297" t="s">
        <v>631</v>
      </c>
      <c r="B301" s="298" t="s">
        <v>632</v>
      </c>
      <c r="C301" s="299" t="s">
        <v>631</v>
      </c>
      <c r="D301" s="300" t="s">
        <v>632</v>
      </c>
      <c r="E301" s="301" t="s">
        <v>633</v>
      </c>
      <c r="F301" s="302" t="s">
        <v>612</v>
      </c>
      <c r="G301" s="303">
        <v>31</v>
      </c>
      <c r="H301" s="233"/>
      <c r="I301" s="304">
        <v>7760702</v>
      </c>
      <c r="J301" s="304">
        <v>814100</v>
      </c>
      <c r="K301" s="304">
        <v>0</v>
      </c>
      <c r="L301" s="304">
        <v>0</v>
      </c>
      <c r="M301" s="304">
        <f t="shared" si="130"/>
        <v>0</v>
      </c>
      <c r="N301" s="304">
        <f t="shared" si="131"/>
        <v>7760702</v>
      </c>
      <c r="O301" s="496">
        <f t="shared" si="132"/>
        <v>814100</v>
      </c>
      <c r="P301" s="496">
        <f t="shared" si="133"/>
        <v>6946602</v>
      </c>
      <c r="Q301" s="497">
        <v>301.94</v>
      </c>
      <c r="R301" s="497">
        <v>0</v>
      </c>
      <c r="S301" s="266">
        <f t="shared" si="134"/>
        <v>0</v>
      </c>
      <c r="T301" s="265">
        <v>0</v>
      </c>
      <c r="U301" s="305">
        <f t="shared" si="135"/>
        <v>6946602</v>
      </c>
      <c r="V301" s="306">
        <f t="shared" si="136"/>
        <v>23006.560000000001</v>
      </c>
      <c r="W301" s="498">
        <v>26648</v>
      </c>
      <c r="X301" s="499">
        <f t="shared" si="137"/>
        <v>88.26</v>
      </c>
      <c r="Y301" s="500">
        <f t="shared" si="138"/>
        <v>22918.300000000003</v>
      </c>
      <c r="Z301" s="501">
        <v>2941.3000000000029</v>
      </c>
      <c r="AA301" s="502">
        <f t="shared" si="139"/>
        <v>888096</v>
      </c>
      <c r="AB301" s="503">
        <f t="shared" si="140"/>
        <v>7834698</v>
      </c>
      <c r="AC301" s="504">
        <f t="shared" si="141"/>
        <v>25947.86</v>
      </c>
      <c r="AD301" s="277">
        <f t="shared" si="142"/>
        <v>1.48977</v>
      </c>
      <c r="AE301" s="505">
        <f t="shared" si="143"/>
        <v>1.4898</v>
      </c>
      <c r="AF301" s="279">
        <v>1.4898</v>
      </c>
      <c r="AG301" s="280">
        <v>0.49909999999999999</v>
      </c>
      <c r="AH301" s="1">
        <f t="shared" si="144"/>
        <v>0.74360000000000004</v>
      </c>
      <c r="AI301" s="1">
        <v>1.3797999999999999</v>
      </c>
      <c r="AJ301" s="2">
        <v>0.8276</v>
      </c>
      <c r="AK301" s="281">
        <f t="shared" si="145"/>
        <v>0.89849999999999997</v>
      </c>
      <c r="AL301" s="3">
        <f t="shared" si="146"/>
        <v>1.6672</v>
      </c>
      <c r="AM301" s="307">
        <v>1.6808000000000001</v>
      </c>
      <c r="AN301" s="283">
        <v>0.8276</v>
      </c>
      <c r="AO301" s="283" t="s">
        <v>1652</v>
      </c>
      <c r="AP301" s="284">
        <v>1.6672</v>
      </c>
      <c r="AQ301" s="28">
        <v>1.6808000000000001</v>
      </c>
      <c r="AR301" s="267">
        <f t="shared" si="147"/>
        <v>0</v>
      </c>
      <c r="AS301" s="267">
        <f t="shared" si="148"/>
        <v>0</v>
      </c>
      <c r="AT301" s="4">
        <v>0.8276</v>
      </c>
      <c r="AU301" s="4">
        <f t="shared" si="149"/>
        <v>0</v>
      </c>
      <c r="AV301" s="5">
        <v>1.6672</v>
      </c>
      <c r="AW301" s="404">
        <f t="shared" si="150"/>
        <v>0</v>
      </c>
      <c r="AX301" s="405">
        <v>0</v>
      </c>
      <c r="AY301" s="1">
        <f t="shared" si="151"/>
        <v>1.3797999999999999</v>
      </c>
      <c r="AZ301" s="28">
        <f t="shared" si="152"/>
        <v>1.6672</v>
      </c>
      <c r="BA301" s="5">
        <f t="shared" si="152"/>
        <v>1.6808000000000001</v>
      </c>
      <c r="BB301" s="277">
        <f t="shared" si="153"/>
        <v>1.31189</v>
      </c>
      <c r="BC301" s="492">
        <f t="shared" si="154"/>
        <v>2.6200000000000001E-2</v>
      </c>
      <c r="BD301" s="492">
        <f t="shared" si="155"/>
        <v>1.3100000000000001E-2</v>
      </c>
      <c r="BE301" s="286">
        <f t="shared" si="156"/>
        <v>2.4300000000000002E-2</v>
      </c>
      <c r="BF301" s="286">
        <v>2.4300000000000002E-2</v>
      </c>
      <c r="BG301" s="308">
        <f t="shared" si="128"/>
        <v>0</v>
      </c>
      <c r="BH301" s="287">
        <f t="shared" si="157"/>
        <v>0</v>
      </c>
      <c r="BI301" s="287">
        <f t="shared" si="129"/>
        <v>3</v>
      </c>
      <c r="BJ301" s="453"/>
    </row>
    <row r="302" spans="1:62" x14ac:dyDescent="0.2">
      <c r="A302" s="297" t="s">
        <v>634</v>
      </c>
      <c r="B302" s="298" t="s">
        <v>635</v>
      </c>
      <c r="C302" s="299" t="s">
        <v>634</v>
      </c>
      <c r="D302" s="300" t="s">
        <v>635</v>
      </c>
      <c r="E302" s="301" t="s">
        <v>636</v>
      </c>
      <c r="F302" s="302" t="s">
        <v>612</v>
      </c>
      <c r="G302" s="303">
        <v>31</v>
      </c>
      <c r="H302" s="233"/>
      <c r="I302" s="304">
        <v>3396454</v>
      </c>
      <c r="J302" s="304">
        <v>366495</v>
      </c>
      <c r="K302" s="304">
        <v>0</v>
      </c>
      <c r="L302" s="304">
        <v>0</v>
      </c>
      <c r="M302" s="304">
        <f t="shared" si="130"/>
        <v>0</v>
      </c>
      <c r="N302" s="304">
        <f t="shared" si="131"/>
        <v>3396454</v>
      </c>
      <c r="O302" s="496">
        <f t="shared" si="132"/>
        <v>366495</v>
      </c>
      <c r="P302" s="496">
        <f t="shared" si="133"/>
        <v>3029959</v>
      </c>
      <c r="Q302" s="497">
        <v>144.19</v>
      </c>
      <c r="R302" s="497">
        <v>0</v>
      </c>
      <c r="S302" s="266">
        <f t="shared" si="134"/>
        <v>0</v>
      </c>
      <c r="T302" s="265">
        <v>0</v>
      </c>
      <c r="U302" s="305">
        <f t="shared" si="135"/>
        <v>3029959</v>
      </c>
      <c r="V302" s="306">
        <f t="shared" si="136"/>
        <v>21013.66</v>
      </c>
      <c r="W302" s="498">
        <v>9341</v>
      </c>
      <c r="X302" s="499">
        <f t="shared" si="137"/>
        <v>64.78</v>
      </c>
      <c r="Y302" s="500">
        <f t="shared" si="138"/>
        <v>20948.88</v>
      </c>
      <c r="Z302" s="501">
        <v>971.88000000000102</v>
      </c>
      <c r="AA302" s="502">
        <f t="shared" si="139"/>
        <v>140135</v>
      </c>
      <c r="AB302" s="503">
        <f t="shared" si="140"/>
        <v>3170094</v>
      </c>
      <c r="AC302" s="504">
        <f t="shared" si="141"/>
        <v>21985.54</v>
      </c>
      <c r="AD302" s="277">
        <f t="shared" si="142"/>
        <v>1.3607199999999999</v>
      </c>
      <c r="AE302" s="505">
        <f t="shared" si="143"/>
        <v>1.3607</v>
      </c>
      <c r="AF302" s="279">
        <v>1.3607</v>
      </c>
      <c r="AG302" s="280">
        <v>0.65569999999999995</v>
      </c>
      <c r="AH302" s="1">
        <f t="shared" si="144"/>
        <v>0.89219999999999999</v>
      </c>
      <c r="AI302" s="1">
        <v>1.3171999999999999</v>
      </c>
      <c r="AJ302" s="2">
        <v>0.9</v>
      </c>
      <c r="AK302" s="281">
        <f t="shared" si="145"/>
        <v>0.99129999999999996</v>
      </c>
      <c r="AL302" s="3">
        <f t="shared" si="146"/>
        <v>1.4636</v>
      </c>
      <c r="AM302" s="307">
        <v>1.5456000000000001</v>
      </c>
      <c r="AN302" s="283">
        <v>0.9</v>
      </c>
      <c r="AO302" s="283" t="s">
        <v>1652</v>
      </c>
      <c r="AP302" s="284">
        <v>1.4636</v>
      </c>
      <c r="AQ302" s="28">
        <v>1.5456000000000001</v>
      </c>
      <c r="AR302" s="267">
        <f t="shared" si="147"/>
        <v>0</v>
      </c>
      <c r="AS302" s="267">
        <f t="shared" si="148"/>
        <v>0</v>
      </c>
      <c r="AT302" s="4">
        <v>0.9</v>
      </c>
      <c r="AU302" s="4">
        <f t="shared" si="149"/>
        <v>0</v>
      </c>
      <c r="AV302" s="5">
        <v>1.4636</v>
      </c>
      <c r="AW302" s="404">
        <f t="shared" si="150"/>
        <v>0</v>
      </c>
      <c r="AX302" s="405">
        <v>0</v>
      </c>
      <c r="AY302" s="1">
        <f t="shared" si="151"/>
        <v>1.3171999999999999</v>
      </c>
      <c r="AZ302" s="28">
        <f t="shared" si="152"/>
        <v>1.4636</v>
      </c>
      <c r="BA302" s="5">
        <f t="shared" si="152"/>
        <v>1.5456000000000001</v>
      </c>
      <c r="BB302" s="277">
        <f t="shared" si="153"/>
        <v>1.19825</v>
      </c>
      <c r="BC302" s="492">
        <f t="shared" si="154"/>
        <v>2.4E-2</v>
      </c>
      <c r="BD302" s="492">
        <f t="shared" si="155"/>
        <v>1.5699999999999999E-2</v>
      </c>
      <c r="BE302" s="286">
        <f t="shared" si="156"/>
        <v>2.3199999999999998E-2</v>
      </c>
      <c r="BF302" s="286">
        <v>2.3199999999999998E-2</v>
      </c>
      <c r="BG302" s="308">
        <f t="shared" si="128"/>
        <v>0</v>
      </c>
      <c r="BH302" s="287">
        <f t="shared" si="157"/>
        <v>0</v>
      </c>
      <c r="BI302" s="287">
        <f t="shared" si="129"/>
        <v>2</v>
      </c>
      <c r="BJ302" s="453"/>
    </row>
    <row r="303" spans="1:62" x14ac:dyDescent="0.2">
      <c r="A303" s="297" t="s">
        <v>637</v>
      </c>
      <c r="B303" s="298" t="s">
        <v>638</v>
      </c>
      <c r="C303" s="299" t="s">
        <v>637</v>
      </c>
      <c r="D303" s="300" t="s">
        <v>638</v>
      </c>
      <c r="E303" s="301" t="s">
        <v>639</v>
      </c>
      <c r="F303" s="302" t="s">
        <v>612</v>
      </c>
      <c r="G303" s="519">
        <v>31</v>
      </c>
      <c r="H303" s="233"/>
      <c r="I303" s="304">
        <v>4135362</v>
      </c>
      <c r="J303" s="304">
        <v>605345</v>
      </c>
      <c r="K303" s="304">
        <v>0</v>
      </c>
      <c r="L303" s="304">
        <v>0</v>
      </c>
      <c r="M303" s="304">
        <f t="shared" si="130"/>
        <v>0</v>
      </c>
      <c r="N303" s="304">
        <f t="shared" si="131"/>
        <v>4135362</v>
      </c>
      <c r="O303" s="496">
        <f t="shared" si="132"/>
        <v>605345</v>
      </c>
      <c r="P303" s="496">
        <f t="shared" si="133"/>
        <v>3530017</v>
      </c>
      <c r="Q303" s="497">
        <v>181.7</v>
      </c>
      <c r="R303" s="497">
        <v>0</v>
      </c>
      <c r="S303" s="266">
        <f t="shared" si="134"/>
        <v>0</v>
      </c>
      <c r="T303" s="265">
        <v>0</v>
      </c>
      <c r="U303" s="305">
        <f t="shared" si="135"/>
        <v>3530017</v>
      </c>
      <c r="V303" s="306">
        <f t="shared" si="136"/>
        <v>19427.72</v>
      </c>
      <c r="W303" s="498">
        <v>13739</v>
      </c>
      <c r="X303" s="499">
        <f t="shared" si="137"/>
        <v>75.61</v>
      </c>
      <c r="Y303" s="500">
        <f t="shared" si="138"/>
        <v>19352.11</v>
      </c>
      <c r="Z303" s="501">
        <v>0</v>
      </c>
      <c r="AA303" s="502">
        <f t="shared" si="139"/>
        <v>0</v>
      </c>
      <c r="AB303" s="503">
        <f t="shared" si="140"/>
        <v>3530017</v>
      </c>
      <c r="AC303" s="504">
        <f t="shared" si="141"/>
        <v>19427.72</v>
      </c>
      <c r="AD303" s="277">
        <f t="shared" si="142"/>
        <v>1.25803</v>
      </c>
      <c r="AE303" s="505">
        <f t="shared" si="143"/>
        <v>1.258</v>
      </c>
      <c r="AF303" s="279">
        <v>1.258</v>
      </c>
      <c r="AG303" s="280">
        <v>0.66690000000000005</v>
      </c>
      <c r="AH303" s="1">
        <f t="shared" si="144"/>
        <v>0.83899999999999997</v>
      </c>
      <c r="AI303" s="1">
        <v>1.2502</v>
      </c>
      <c r="AJ303" s="2">
        <v>0.84810000000000008</v>
      </c>
      <c r="AK303" s="281">
        <f t="shared" si="145"/>
        <v>0.98929999999999996</v>
      </c>
      <c r="AL303" s="3">
        <f t="shared" si="146"/>
        <v>1.4741</v>
      </c>
      <c r="AM303" s="307">
        <v>1.6400999999999999</v>
      </c>
      <c r="AN303" s="283">
        <v>0.84809999999999997</v>
      </c>
      <c r="AO303" s="283" t="s">
        <v>1652</v>
      </c>
      <c r="AP303" s="284">
        <v>1.4741</v>
      </c>
      <c r="AQ303" s="28">
        <v>1.6400999999999999</v>
      </c>
      <c r="AR303" s="267">
        <f t="shared" si="147"/>
        <v>0</v>
      </c>
      <c r="AS303" s="267">
        <f t="shared" si="148"/>
        <v>0</v>
      </c>
      <c r="AT303" s="4">
        <v>0.84810000000000008</v>
      </c>
      <c r="AU303" s="4">
        <f t="shared" si="149"/>
        <v>0</v>
      </c>
      <c r="AV303" s="5">
        <v>1.4741</v>
      </c>
      <c r="AW303" s="404">
        <f t="shared" si="150"/>
        <v>0</v>
      </c>
      <c r="AX303" s="405">
        <v>0</v>
      </c>
      <c r="AY303" s="1">
        <f t="shared" si="151"/>
        <v>1.2502</v>
      </c>
      <c r="AZ303" s="28">
        <f t="shared" si="152"/>
        <v>1.4741</v>
      </c>
      <c r="BA303" s="5">
        <f t="shared" si="152"/>
        <v>1.6400999999999999</v>
      </c>
      <c r="BB303" s="277">
        <f t="shared" si="153"/>
        <v>1.10781</v>
      </c>
      <c r="BC303" s="492">
        <f t="shared" si="154"/>
        <v>2.2200000000000001E-2</v>
      </c>
      <c r="BD303" s="492">
        <f t="shared" si="155"/>
        <v>1.4800000000000001E-2</v>
      </c>
      <c r="BE303" s="286">
        <f t="shared" si="156"/>
        <v>2.1999999999999999E-2</v>
      </c>
      <c r="BF303" s="286">
        <v>2.1999999999999999E-2</v>
      </c>
      <c r="BG303" s="308">
        <f t="shared" si="128"/>
        <v>0</v>
      </c>
      <c r="BH303" s="287">
        <f t="shared" si="157"/>
        <v>0</v>
      </c>
      <c r="BI303" s="287">
        <f t="shared" si="129"/>
        <v>2</v>
      </c>
      <c r="BJ303" s="453"/>
    </row>
    <row r="304" spans="1:62" x14ac:dyDescent="0.2">
      <c r="A304" s="297" t="s">
        <v>640</v>
      </c>
      <c r="B304" s="298" t="s">
        <v>641</v>
      </c>
      <c r="C304" s="299" t="s">
        <v>640</v>
      </c>
      <c r="D304" s="300" t="s">
        <v>641</v>
      </c>
      <c r="E304" s="301" t="s">
        <v>642</v>
      </c>
      <c r="F304" s="302" t="s">
        <v>612</v>
      </c>
      <c r="G304" s="519">
        <v>31</v>
      </c>
      <c r="H304" s="233"/>
      <c r="I304" s="304">
        <v>664688</v>
      </c>
      <c r="J304" s="304">
        <v>34208</v>
      </c>
      <c r="K304" s="304">
        <v>0</v>
      </c>
      <c r="L304" s="304">
        <v>0</v>
      </c>
      <c r="M304" s="304">
        <f t="shared" si="130"/>
        <v>0</v>
      </c>
      <c r="N304" s="304">
        <f t="shared" si="131"/>
        <v>664688</v>
      </c>
      <c r="O304" s="496">
        <f t="shared" si="132"/>
        <v>34208</v>
      </c>
      <c r="P304" s="496">
        <f t="shared" si="133"/>
        <v>630480</v>
      </c>
      <c r="Q304" s="497">
        <v>36.33</v>
      </c>
      <c r="R304" s="497">
        <v>0</v>
      </c>
      <c r="S304" s="266">
        <f t="shared" si="134"/>
        <v>0</v>
      </c>
      <c r="T304" s="265">
        <v>0</v>
      </c>
      <c r="U304" s="305">
        <f t="shared" si="135"/>
        <v>630480</v>
      </c>
      <c r="V304" s="306">
        <f t="shared" si="136"/>
        <v>17354.25</v>
      </c>
      <c r="W304" s="498">
        <v>3545</v>
      </c>
      <c r="X304" s="499">
        <f t="shared" si="137"/>
        <v>97.58</v>
      </c>
      <c r="Y304" s="500">
        <f t="shared" si="138"/>
        <v>17256.669999999998</v>
      </c>
      <c r="Z304" s="501">
        <v>0</v>
      </c>
      <c r="AA304" s="502">
        <f t="shared" si="139"/>
        <v>0</v>
      </c>
      <c r="AB304" s="503">
        <f t="shared" si="140"/>
        <v>630480</v>
      </c>
      <c r="AC304" s="504">
        <f t="shared" si="141"/>
        <v>17354.25</v>
      </c>
      <c r="AD304" s="277">
        <f t="shared" si="142"/>
        <v>1.1237600000000001</v>
      </c>
      <c r="AE304" s="505">
        <f t="shared" si="143"/>
        <v>1.1237999999999999</v>
      </c>
      <c r="AF304" s="279">
        <v>1.1237999999999999</v>
      </c>
      <c r="AG304" s="280">
        <v>0.60860000000000003</v>
      </c>
      <c r="AH304" s="1">
        <f t="shared" si="144"/>
        <v>0.68389999999999995</v>
      </c>
      <c r="AI304" s="1">
        <v>1.1783999999999999</v>
      </c>
      <c r="AJ304" s="2">
        <v>0.88890000000000002</v>
      </c>
      <c r="AK304" s="281">
        <f t="shared" si="145"/>
        <v>0.76939999999999997</v>
      </c>
      <c r="AL304" s="3">
        <f t="shared" si="146"/>
        <v>1.3257000000000001</v>
      </c>
      <c r="AM304" s="307">
        <v>1.5649</v>
      </c>
      <c r="AN304" s="283">
        <v>0.88890000000000002</v>
      </c>
      <c r="AO304" s="283" t="s">
        <v>1652</v>
      </c>
      <c r="AP304" s="284">
        <v>1.3257000000000001</v>
      </c>
      <c r="AQ304" s="28">
        <v>1.5649</v>
      </c>
      <c r="AR304" s="267">
        <f t="shared" si="147"/>
        <v>0</v>
      </c>
      <c r="AS304" s="267">
        <f t="shared" si="148"/>
        <v>0</v>
      </c>
      <c r="AT304" s="4">
        <v>0.88890000000000002</v>
      </c>
      <c r="AU304" s="4">
        <f t="shared" si="149"/>
        <v>0</v>
      </c>
      <c r="AV304" s="5">
        <v>1.3257000000000001</v>
      </c>
      <c r="AW304" s="404">
        <f t="shared" si="150"/>
        <v>0</v>
      </c>
      <c r="AX304" s="405">
        <v>0</v>
      </c>
      <c r="AY304" s="1">
        <f t="shared" si="151"/>
        <v>1.1783999999999999</v>
      </c>
      <c r="AZ304" s="28">
        <f t="shared" si="152"/>
        <v>1.3257000000000001</v>
      </c>
      <c r="BA304" s="5">
        <f t="shared" si="152"/>
        <v>1.5649</v>
      </c>
      <c r="BB304" s="277">
        <f t="shared" si="153"/>
        <v>1</v>
      </c>
      <c r="BC304" s="492">
        <f t="shared" si="154"/>
        <v>0.02</v>
      </c>
      <c r="BD304" s="492">
        <f t="shared" si="155"/>
        <v>1.2200000000000001E-2</v>
      </c>
      <c r="BE304" s="286">
        <f t="shared" si="156"/>
        <v>2.0900000000000002E-2</v>
      </c>
      <c r="BF304" s="286">
        <v>2.0900000000000002E-2</v>
      </c>
      <c r="BG304" s="308">
        <f t="shared" si="128"/>
        <v>0</v>
      </c>
      <c r="BH304" s="287">
        <f t="shared" si="157"/>
        <v>0</v>
      </c>
      <c r="BI304" s="287">
        <f t="shared" si="129"/>
        <v>3</v>
      </c>
      <c r="BJ304" s="453"/>
    </row>
    <row r="305" spans="1:62" x14ac:dyDescent="0.2">
      <c r="A305" s="397" t="s">
        <v>616</v>
      </c>
      <c r="B305" s="398" t="s">
        <v>617</v>
      </c>
      <c r="C305" s="310" t="s">
        <v>646</v>
      </c>
      <c r="D305" s="311" t="s">
        <v>653</v>
      </c>
      <c r="E305" s="312" t="s">
        <v>648</v>
      </c>
      <c r="F305" s="313" t="s">
        <v>612</v>
      </c>
      <c r="G305" s="520">
        <v>31</v>
      </c>
      <c r="H305" s="315"/>
      <c r="I305" s="316">
        <v>0</v>
      </c>
      <c r="J305" s="316">
        <v>0</v>
      </c>
      <c r="K305" s="316">
        <v>0</v>
      </c>
      <c r="L305" s="316">
        <v>0</v>
      </c>
      <c r="M305" s="316">
        <f t="shared" si="130"/>
        <v>0</v>
      </c>
      <c r="N305" s="316">
        <f t="shared" si="131"/>
        <v>0</v>
      </c>
      <c r="O305" s="508">
        <f t="shared" si="132"/>
        <v>0</v>
      </c>
      <c r="P305" s="508">
        <f t="shared" si="133"/>
        <v>0</v>
      </c>
      <c r="Q305" s="509">
        <v>0</v>
      </c>
      <c r="R305" s="509">
        <v>0</v>
      </c>
      <c r="S305" s="318">
        <f t="shared" si="134"/>
        <v>0</v>
      </c>
      <c r="T305" s="317">
        <v>0</v>
      </c>
      <c r="U305" s="319">
        <f t="shared" si="135"/>
        <v>0</v>
      </c>
      <c r="V305" s="320">
        <f t="shared" si="136"/>
        <v>0</v>
      </c>
      <c r="W305" s="498">
        <v>0</v>
      </c>
      <c r="X305" s="499">
        <f t="shared" si="137"/>
        <v>0</v>
      </c>
      <c r="Y305" s="500">
        <f t="shared" si="138"/>
        <v>0</v>
      </c>
      <c r="Z305" s="501">
        <v>0</v>
      </c>
      <c r="AA305" s="502">
        <f t="shared" si="139"/>
        <v>0</v>
      </c>
      <c r="AB305" s="503">
        <f t="shared" si="140"/>
        <v>0</v>
      </c>
      <c r="AC305" s="510">
        <f t="shared" si="141"/>
        <v>0</v>
      </c>
      <c r="AD305" s="321">
        <f t="shared" si="142"/>
        <v>0</v>
      </c>
      <c r="AE305" s="278">
        <f t="shared" si="143"/>
        <v>0</v>
      </c>
      <c r="AF305" s="322">
        <v>0</v>
      </c>
      <c r="AG305" s="323">
        <v>0.16350000000000001</v>
      </c>
      <c r="AH305" s="6">
        <f t="shared" si="144"/>
        <v>0.21690000000000001</v>
      </c>
      <c r="AI305" s="6">
        <v>0</v>
      </c>
      <c r="AJ305" s="2">
        <v>0</v>
      </c>
      <c r="AK305" s="281">
        <f t="shared" si="145"/>
        <v>0.24809999999999999</v>
      </c>
      <c r="AL305" s="3">
        <f t="shared" si="146"/>
        <v>0</v>
      </c>
      <c r="AM305" s="307">
        <v>0</v>
      </c>
      <c r="AN305" s="283">
        <v>0</v>
      </c>
      <c r="AO305" s="283" t="s">
        <v>1316</v>
      </c>
      <c r="AP305" s="284">
        <v>0</v>
      </c>
      <c r="AQ305" s="28">
        <v>0</v>
      </c>
      <c r="AR305" s="267">
        <f t="shared" si="147"/>
        <v>0</v>
      </c>
      <c r="AS305" s="267">
        <f t="shared" si="148"/>
        <v>0</v>
      </c>
      <c r="AT305" s="4">
        <v>0</v>
      </c>
      <c r="AU305" s="4">
        <f t="shared" si="149"/>
        <v>0</v>
      </c>
      <c r="AV305" s="5">
        <v>0</v>
      </c>
      <c r="AW305" s="404">
        <f t="shared" si="150"/>
        <v>0</v>
      </c>
      <c r="AX305" s="405">
        <v>0</v>
      </c>
      <c r="AY305" s="6">
        <f t="shared" si="151"/>
        <v>0</v>
      </c>
      <c r="AZ305" s="28">
        <f t="shared" si="152"/>
        <v>0</v>
      </c>
      <c r="BA305" s="5">
        <f t="shared" si="152"/>
        <v>0</v>
      </c>
      <c r="BB305" s="321">
        <f t="shared" si="153"/>
        <v>0</v>
      </c>
      <c r="BC305" s="511">
        <f t="shared" si="154"/>
        <v>0</v>
      </c>
      <c r="BD305" s="511">
        <f t="shared" si="155"/>
        <v>3.8E-3</v>
      </c>
      <c r="BE305" s="286">
        <f t="shared" si="156"/>
        <v>0</v>
      </c>
      <c r="BF305" s="286">
        <v>0</v>
      </c>
      <c r="BG305" s="308">
        <f t="shared" si="128"/>
        <v>0</v>
      </c>
      <c r="BH305" s="512">
        <f t="shared" si="157"/>
        <v>1</v>
      </c>
      <c r="BI305" s="512">
        <f t="shared" si="129"/>
        <v>0</v>
      </c>
      <c r="BJ305" s="453"/>
    </row>
    <row r="306" spans="1:62" ht="12.75" customHeight="1" x14ac:dyDescent="0.2">
      <c r="A306" s="397" t="s">
        <v>619</v>
      </c>
      <c r="B306" s="398" t="s">
        <v>620</v>
      </c>
      <c r="C306" s="310" t="s">
        <v>646</v>
      </c>
      <c r="D306" s="311" t="s">
        <v>653</v>
      </c>
      <c r="E306" s="312" t="s">
        <v>649</v>
      </c>
      <c r="F306" s="313" t="s">
        <v>612</v>
      </c>
      <c r="G306" s="520">
        <v>31</v>
      </c>
      <c r="H306" s="315"/>
      <c r="I306" s="316">
        <v>0</v>
      </c>
      <c r="J306" s="316">
        <v>0</v>
      </c>
      <c r="K306" s="316">
        <v>0</v>
      </c>
      <c r="L306" s="316">
        <v>0</v>
      </c>
      <c r="M306" s="316">
        <f t="shared" si="130"/>
        <v>0</v>
      </c>
      <c r="N306" s="316">
        <f t="shared" si="131"/>
        <v>0</v>
      </c>
      <c r="O306" s="508">
        <f t="shared" si="132"/>
        <v>0</v>
      </c>
      <c r="P306" s="508">
        <f t="shared" si="133"/>
        <v>0</v>
      </c>
      <c r="Q306" s="509">
        <v>0</v>
      </c>
      <c r="R306" s="509">
        <v>0</v>
      </c>
      <c r="S306" s="318">
        <f t="shared" si="134"/>
        <v>0</v>
      </c>
      <c r="T306" s="317">
        <v>0</v>
      </c>
      <c r="U306" s="319">
        <f t="shared" si="135"/>
        <v>0</v>
      </c>
      <c r="V306" s="320">
        <f t="shared" si="136"/>
        <v>0</v>
      </c>
      <c r="W306" s="498">
        <v>0</v>
      </c>
      <c r="X306" s="499">
        <f t="shared" si="137"/>
        <v>0</v>
      </c>
      <c r="Y306" s="500">
        <f t="shared" si="138"/>
        <v>0</v>
      </c>
      <c r="Z306" s="501">
        <v>0</v>
      </c>
      <c r="AA306" s="502">
        <f t="shared" si="139"/>
        <v>0</v>
      </c>
      <c r="AB306" s="503">
        <f t="shared" si="140"/>
        <v>0</v>
      </c>
      <c r="AC306" s="510">
        <f t="shared" si="141"/>
        <v>0</v>
      </c>
      <c r="AD306" s="321">
        <f t="shared" si="142"/>
        <v>0</v>
      </c>
      <c r="AE306" s="278">
        <f t="shared" si="143"/>
        <v>0</v>
      </c>
      <c r="AF306" s="322">
        <v>0</v>
      </c>
      <c r="AG306" s="323">
        <v>0.1089</v>
      </c>
      <c r="AH306" s="6">
        <f t="shared" si="144"/>
        <v>0.14449999999999999</v>
      </c>
      <c r="AI306" s="6">
        <v>0</v>
      </c>
      <c r="AJ306" s="2">
        <v>0</v>
      </c>
      <c r="AK306" s="281">
        <f t="shared" si="145"/>
        <v>0.1938</v>
      </c>
      <c r="AL306" s="3">
        <f t="shared" si="146"/>
        <v>0</v>
      </c>
      <c r="AM306" s="307">
        <v>0</v>
      </c>
      <c r="AN306" s="283">
        <v>0</v>
      </c>
      <c r="AO306" s="283" t="s">
        <v>1316</v>
      </c>
      <c r="AP306" s="284">
        <v>0</v>
      </c>
      <c r="AQ306" s="28">
        <v>0</v>
      </c>
      <c r="AR306" s="267">
        <f t="shared" si="147"/>
        <v>0</v>
      </c>
      <c r="AS306" s="267">
        <f t="shared" si="148"/>
        <v>0</v>
      </c>
      <c r="AT306" s="4">
        <v>0</v>
      </c>
      <c r="AU306" s="4">
        <f t="shared" si="149"/>
        <v>0</v>
      </c>
      <c r="AV306" s="5">
        <v>0</v>
      </c>
      <c r="AW306" s="404">
        <f t="shared" si="150"/>
        <v>0</v>
      </c>
      <c r="AX306" s="405">
        <v>0</v>
      </c>
      <c r="AY306" s="6">
        <f t="shared" si="151"/>
        <v>0</v>
      </c>
      <c r="AZ306" s="28">
        <f t="shared" si="152"/>
        <v>0</v>
      </c>
      <c r="BA306" s="5">
        <f t="shared" si="152"/>
        <v>0</v>
      </c>
      <c r="BB306" s="321">
        <f t="shared" si="153"/>
        <v>0</v>
      </c>
      <c r="BC306" s="511">
        <f t="shared" si="154"/>
        <v>0</v>
      </c>
      <c r="BD306" s="511">
        <f t="shared" si="155"/>
        <v>2.5000000000000001E-3</v>
      </c>
      <c r="BE306" s="286">
        <f t="shared" si="156"/>
        <v>0</v>
      </c>
      <c r="BF306" s="286">
        <v>0</v>
      </c>
      <c r="BG306" s="308">
        <f t="shared" si="128"/>
        <v>0</v>
      </c>
      <c r="BH306" s="512">
        <f t="shared" si="157"/>
        <v>1</v>
      </c>
      <c r="BI306" s="512">
        <f t="shared" si="129"/>
        <v>0</v>
      </c>
      <c r="BJ306" s="453"/>
    </row>
    <row r="307" spans="1:62" x14ac:dyDescent="0.2">
      <c r="A307" s="397" t="s">
        <v>622</v>
      </c>
      <c r="B307" s="398" t="s">
        <v>623</v>
      </c>
      <c r="C307" s="310" t="s">
        <v>646</v>
      </c>
      <c r="D307" s="311" t="s">
        <v>653</v>
      </c>
      <c r="E307" s="312" t="s">
        <v>650</v>
      </c>
      <c r="F307" s="313" t="s">
        <v>612</v>
      </c>
      <c r="G307" s="520">
        <v>31</v>
      </c>
      <c r="H307" s="315"/>
      <c r="I307" s="316">
        <v>0</v>
      </c>
      <c r="J307" s="316">
        <v>0</v>
      </c>
      <c r="K307" s="316">
        <v>0</v>
      </c>
      <c r="L307" s="316">
        <v>0</v>
      </c>
      <c r="M307" s="316">
        <f t="shared" si="130"/>
        <v>0</v>
      </c>
      <c r="N307" s="316">
        <f t="shared" si="131"/>
        <v>0</v>
      </c>
      <c r="O307" s="508">
        <f t="shared" si="132"/>
        <v>0</v>
      </c>
      <c r="P307" s="508">
        <f t="shared" si="133"/>
        <v>0</v>
      </c>
      <c r="Q307" s="509">
        <v>0</v>
      </c>
      <c r="R307" s="509">
        <v>0</v>
      </c>
      <c r="S307" s="318">
        <f t="shared" si="134"/>
        <v>0</v>
      </c>
      <c r="T307" s="317">
        <v>0</v>
      </c>
      <c r="U307" s="319">
        <f t="shared" si="135"/>
        <v>0</v>
      </c>
      <c r="V307" s="320">
        <f t="shared" si="136"/>
        <v>0</v>
      </c>
      <c r="W307" s="498">
        <v>0</v>
      </c>
      <c r="X307" s="499">
        <f t="shared" si="137"/>
        <v>0</v>
      </c>
      <c r="Y307" s="500">
        <f t="shared" si="138"/>
        <v>0</v>
      </c>
      <c r="Z307" s="501">
        <v>0</v>
      </c>
      <c r="AA307" s="502">
        <f t="shared" si="139"/>
        <v>0</v>
      </c>
      <c r="AB307" s="503">
        <f t="shared" si="140"/>
        <v>0</v>
      </c>
      <c r="AC307" s="510">
        <f t="shared" si="141"/>
        <v>0</v>
      </c>
      <c r="AD307" s="321">
        <f t="shared" si="142"/>
        <v>0</v>
      </c>
      <c r="AE307" s="278">
        <f t="shared" si="143"/>
        <v>0</v>
      </c>
      <c r="AF307" s="322">
        <v>0</v>
      </c>
      <c r="AG307" s="323">
        <v>0.185</v>
      </c>
      <c r="AH307" s="6">
        <f t="shared" si="144"/>
        <v>0.24540000000000001</v>
      </c>
      <c r="AI307" s="6">
        <v>0</v>
      </c>
      <c r="AJ307" s="2">
        <v>0</v>
      </c>
      <c r="AK307" s="281">
        <f t="shared" si="145"/>
        <v>0.25659999999999999</v>
      </c>
      <c r="AL307" s="3">
        <f t="shared" si="146"/>
        <v>0</v>
      </c>
      <c r="AM307" s="307">
        <v>0</v>
      </c>
      <c r="AN307" s="283">
        <v>0</v>
      </c>
      <c r="AO307" s="283" t="s">
        <v>1316</v>
      </c>
      <c r="AP307" s="284">
        <v>0</v>
      </c>
      <c r="AQ307" s="28">
        <v>0</v>
      </c>
      <c r="AR307" s="267">
        <f t="shared" si="147"/>
        <v>0</v>
      </c>
      <c r="AS307" s="267">
        <f t="shared" si="148"/>
        <v>0</v>
      </c>
      <c r="AT307" s="4">
        <v>0</v>
      </c>
      <c r="AU307" s="4">
        <f t="shared" si="149"/>
        <v>0</v>
      </c>
      <c r="AV307" s="5">
        <v>0</v>
      </c>
      <c r="AW307" s="404">
        <f t="shared" si="150"/>
        <v>0</v>
      </c>
      <c r="AX307" s="405">
        <v>0</v>
      </c>
      <c r="AY307" s="6">
        <f t="shared" si="151"/>
        <v>0</v>
      </c>
      <c r="AZ307" s="28">
        <f t="shared" si="152"/>
        <v>0</v>
      </c>
      <c r="BA307" s="5">
        <f t="shared" si="152"/>
        <v>0</v>
      </c>
      <c r="BB307" s="321">
        <f t="shared" si="153"/>
        <v>0</v>
      </c>
      <c r="BC307" s="511">
        <f t="shared" si="154"/>
        <v>0</v>
      </c>
      <c r="BD307" s="511">
        <f t="shared" si="155"/>
        <v>4.3E-3</v>
      </c>
      <c r="BE307" s="286">
        <f t="shared" si="156"/>
        <v>0</v>
      </c>
      <c r="BF307" s="286">
        <v>0</v>
      </c>
      <c r="BG307" s="308">
        <f t="shared" si="128"/>
        <v>0</v>
      </c>
      <c r="BH307" s="512">
        <f t="shared" si="157"/>
        <v>1</v>
      </c>
      <c r="BI307" s="512">
        <f t="shared" si="129"/>
        <v>0</v>
      </c>
      <c r="BJ307" s="453"/>
    </row>
    <row r="308" spans="1:62" x14ac:dyDescent="0.2">
      <c r="A308" s="397" t="s">
        <v>628</v>
      </c>
      <c r="B308" s="398" t="s">
        <v>629</v>
      </c>
      <c r="C308" s="310" t="s">
        <v>646</v>
      </c>
      <c r="D308" s="311" t="s">
        <v>653</v>
      </c>
      <c r="E308" s="312" t="s">
        <v>651</v>
      </c>
      <c r="F308" s="313" t="s">
        <v>612</v>
      </c>
      <c r="G308" s="520">
        <v>31</v>
      </c>
      <c r="H308" s="315"/>
      <c r="I308" s="316">
        <v>0</v>
      </c>
      <c r="J308" s="316">
        <v>0</v>
      </c>
      <c r="K308" s="316">
        <v>0</v>
      </c>
      <c r="L308" s="316">
        <v>0</v>
      </c>
      <c r="M308" s="316">
        <f t="shared" si="130"/>
        <v>0</v>
      </c>
      <c r="N308" s="316">
        <f t="shared" si="131"/>
        <v>0</v>
      </c>
      <c r="O308" s="508">
        <f t="shared" si="132"/>
        <v>0</v>
      </c>
      <c r="P308" s="508">
        <f t="shared" si="133"/>
        <v>0</v>
      </c>
      <c r="Q308" s="509">
        <v>0</v>
      </c>
      <c r="R308" s="509">
        <v>0</v>
      </c>
      <c r="S308" s="318">
        <f t="shared" si="134"/>
        <v>0</v>
      </c>
      <c r="T308" s="317">
        <v>0</v>
      </c>
      <c r="U308" s="319">
        <f t="shared" si="135"/>
        <v>0</v>
      </c>
      <c r="V308" s="320">
        <f t="shared" si="136"/>
        <v>0</v>
      </c>
      <c r="W308" s="498">
        <v>0</v>
      </c>
      <c r="X308" s="499">
        <f t="shared" si="137"/>
        <v>0</v>
      </c>
      <c r="Y308" s="500">
        <f t="shared" si="138"/>
        <v>0</v>
      </c>
      <c r="Z308" s="501">
        <v>0</v>
      </c>
      <c r="AA308" s="502">
        <f t="shared" si="139"/>
        <v>0</v>
      </c>
      <c r="AB308" s="503">
        <f t="shared" si="140"/>
        <v>0</v>
      </c>
      <c r="AC308" s="510">
        <f t="shared" si="141"/>
        <v>0</v>
      </c>
      <c r="AD308" s="321">
        <f t="shared" si="142"/>
        <v>0</v>
      </c>
      <c r="AE308" s="278">
        <f t="shared" si="143"/>
        <v>0</v>
      </c>
      <c r="AF308" s="322">
        <v>0</v>
      </c>
      <c r="AG308" s="323">
        <v>0.10100000000000001</v>
      </c>
      <c r="AH308" s="6">
        <f t="shared" si="144"/>
        <v>0.13400000000000001</v>
      </c>
      <c r="AI308" s="6">
        <v>0</v>
      </c>
      <c r="AJ308" s="2">
        <v>0</v>
      </c>
      <c r="AK308" s="281">
        <f t="shared" si="145"/>
        <v>0.161</v>
      </c>
      <c r="AL308" s="3">
        <f t="shared" si="146"/>
        <v>0</v>
      </c>
      <c r="AM308" s="307">
        <v>0</v>
      </c>
      <c r="AN308" s="283">
        <v>0</v>
      </c>
      <c r="AO308" s="283" t="s">
        <v>1316</v>
      </c>
      <c r="AP308" s="284">
        <v>0</v>
      </c>
      <c r="AQ308" s="28">
        <v>0</v>
      </c>
      <c r="AR308" s="267">
        <f t="shared" si="147"/>
        <v>0</v>
      </c>
      <c r="AS308" s="267">
        <f t="shared" si="148"/>
        <v>0</v>
      </c>
      <c r="AT308" s="4">
        <v>0</v>
      </c>
      <c r="AU308" s="4">
        <f t="shared" si="149"/>
        <v>0</v>
      </c>
      <c r="AV308" s="5">
        <v>0</v>
      </c>
      <c r="AW308" s="404">
        <f t="shared" si="150"/>
        <v>0</v>
      </c>
      <c r="AX308" s="405">
        <v>0</v>
      </c>
      <c r="AY308" s="6">
        <f t="shared" si="151"/>
        <v>0</v>
      </c>
      <c r="AZ308" s="28">
        <f t="shared" si="152"/>
        <v>0</v>
      </c>
      <c r="BA308" s="5">
        <f t="shared" si="152"/>
        <v>0</v>
      </c>
      <c r="BB308" s="321">
        <f t="shared" si="153"/>
        <v>0</v>
      </c>
      <c r="BC308" s="511">
        <f t="shared" si="154"/>
        <v>0</v>
      </c>
      <c r="BD308" s="511">
        <f t="shared" si="155"/>
        <v>2.3999999999999998E-3</v>
      </c>
      <c r="BE308" s="286">
        <f t="shared" si="156"/>
        <v>0</v>
      </c>
      <c r="BF308" s="286">
        <v>0</v>
      </c>
      <c r="BG308" s="308">
        <f t="shared" si="128"/>
        <v>0</v>
      </c>
      <c r="BH308" s="512">
        <f t="shared" si="157"/>
        <v>1</v>
      </c>
      <c r="BI308" s="512">
        <f t="shared" si="129"/>
        <v>0</v>
      </c>
      <c r="BJ308" s="453"/>
    </row>
    <row r="309" spans="1:62" x14ac:dyDescent="0.2">
      <c r="A309" s="397" t="s">
        <v>631</v>
      </c>
      <c r="B309" s="398" t="s">
        <v>632</v>
      </c>
      <c r="C309" s="310" t="s">
        <v>646</v>
      </c>
      <c r="D309" s="311" t="s">
        <v>653</v>
      </c>
      <c r="E309" s="312" t="s">
        <v>652</v>
      </c>
      <c r="F309" s="313" t="s">
        <v>612</v>
      </c>
      <c r="G309" s="314">
        <v>31</v>
      </c>
      <c r="H309" s="315"/>
      <c r="I309" s="316">
        <v>0</v>
      </c>
      <c r="J309" s="316">
        <v>0</v>
      </c>
      <c r="K309" s="316">
        <v>0</v>
      </c>
      <c r="L309" s="316">
        <v>0</v>
      </c>
      <c r="M309" s="316">
        <f t="shared" si="130"/>
        <v>0</v>
      </c>
      <c r="N309" s="316">
        <f t="shared" si="131"/>
        <v>0</v>
      </c>
      <c r="O309" s="508">
        <f t="shared" si="132"/>
        <v>0</v>
      </c>
      <c r="P309" s="508">
        <f t="shared" si="133"/>
        <v>0</v>
      </c>
      <c r="Q309" s="509">
        <v>0</v>
      </c>
      <c r="R309" s="509">
        <v>0</v>
      </c>
      <c r="S309" s="318">
        <f t="shared" si="134"/>
        <v>0</v>
      </c>
      <c r="T309" s="317">
        <v>0</v>
      </c>
      <c r="U309" s="319">
        <f t="shared" si="135"/>
        <v>0</v>
      </c>
      <c r="V309" s="320">
        <f t="shared" si="136"/>
        <v>0</v>
      </c>
      <c r="W309" s="498">
        <v>0</v>
      </c>
      <c r="X309" s="499">
        <f t="shared" si="137"/>
        <v>0</v>
      </c>
      <c r="Y309" s="500">
        <f t="shared" si="138"/>
        <v>0</v>
      </c>
      <c r="Z309" s="501">
        <v>0</v>
      </c>
      <c r="AA309" s="502">
        <f t="shared" si="139"/>
        <v>0</v>
      </c>
      <c r="AB309" s="503">
        <f t="shared" si="140"/>
        <v>0</v>
      </c>
      <c r="AC309" s="510">
        <f t="shared" si="141"/>
        <v>0</v>
      </c>
      <c r="AD309" s="321">
        <f t="shared" si="142"/>
        <v>0</v>
      </c>
      <c r="AE309" s="278">
        <f t="shared" si="143"/>
        <v>0</v>
      </c>
      <c r="AF309" s="322">
        <v>0</v>
      </c>
      <c r="AG309" s="323">
        <v>0.19339999999999999</v>
      </c>
      <c r="AH309" s="6">
        <f t="shared" si="144"/>
        <v>0.25659999999999999</v>
      </c>
      <c r="AI309" s="6">
        <v>0</v>
      </c>
      <c r="AJ309" s="2">
        <v>0</v>
      </c>
      <c r="AK309" s="281">
        <f t="shared" si="145"/>
        <v>0.31009999999999999</v>
      </c>
      <c r="AL309" s="3">
        <f t="shared" si="146"/>
        <v>0</v>
      </c>
      <c r="AM309" s="307">
        <v>0</v>
      </c>
      <c r="AN309" s="283">
        <v>0</v>
      </c>
      <c r="AO309" s="283" t="s">
        <v>1316</v>
      </c>
      <c r="AP309" s="284">
        <v>0</v>
      </c>
      <c r="AQ309" s="28">
        <v>0</v>
      </c>
      <c r="AR309" s="267">
        <f t="shared" si="147"/>
        <v>0</v>
      </c>
      <c r="AS309" s="267">
        <f t="shared" si="148"/>
        <v>0</v>
      </c>
      <c r="AT309" s="4">
        <v>0</v>
      </c>
      <c r="AU309" s="4">
        <f t="shared" si="149"/>
        <v>0</v>
      </c>
      <c r="AV309" s="5">
        <v>0</v>
      </c>
      <c r="AW309" s="404">
        <f t="shared" si="150"/>
        <v>0</v>
      </c>
      <c r="AX309" s="405">
        <v>0</v>
      </c>
      <c r="AY309" s="6">
        <f t="shared" si="151"/>
        <v>0</v>
      </c>
      <c r="AZ309" s="28">
        <f t="shared" si="152"/>
        <v>0</v>
      </c>
      <c r="BA309" s="5">
        <f t="shared" si="152"/>
        <v>0</v>
      </c>
      <c r="BB309" s="321">
        <f t="shared" si="153"/>
        <v>0</v>
      </c>
      <c r="BC309" s="511">
        <f t="shared" si="154"/>
        <v>0</v>
      </c>
      <c r="BD309" s="511">
        <f t="shared" si="155"/>
        <v>4.4999999999999997E-3</v>
      </c>
      <c r="BE309" s="286">
        <f t="shared" si="156"/>
        <v>0</v>
      </c>
      <c r="BF309" s="286">
        <v>0</v>
      </c>
      <c r="BG309" s="308">
        <f t="shared" si="128"/>
        <v>0</v>
      </c>
      <c r="BH309" s="512">
        <f t="shared" si="157"/>
        <v>1</v>
      </c>
      <c r="BI309" s="512">
        <f t="shared" si="129"/>
        <v>0</v>
      </c>
      <c r="BJ309" s="453"/>
    </row>
    <row r="310" spans="1:62" x14ac:dyDescent="0.2">
      <c r="A310" s="397" t="s">
        <v>640</v>
      </c>
      <c r="B310" s="398" t="s">
        <v>641</v>
      </c>
      <c r="C310" s="310" t="s">
        <v>646</v>
      </c>
      <c r="D310" s="311" t="s">
        <v>653</v>
      </c>
      <c r="E310" s="312" t="s">
        <v>1448</v>
      </c>
      <c r="F310" s="313" t="s">
        <v>612</v>
      </c>
      <c r="G310" s="520">
        <v>31</v>
      </c>
      <c r="H310" s="315"/>
      <c r="I310" s="316">
        <v>0</v>
      </c>
      <c r="J310" s="316">
        <v>0</v>
      </c>
      <c r="K310" s="316">
        <v>0</v>
      </c>
      <c r="L310" s="316">
        <v>0</v>
      </c>
      <c r="M310" s="316">
        <f t="shared" si="130"/>
        <v>0</v>
      </c>
      <c r="N310" s="316">
        <f t="shared" si="131"/>
        <v>0</v>
      </c>
      <c r="O310" s="508">
        <f t="shared" si="132"/>
        <v>0</v>
      </c>
      <c r="P310" s="508">
        <f t="shared" si="133"/>
        <v>0</v>
      </c>
      <c r="Q310" s="509">
        <v>0</v>
      </c>
      <c r="R310" s="509">
        <v>0</v>
      </c>
      <c r="S310" s="318">
        <f t="shared" si="134"/>
        <v>0</v>
      </c>
      <c r="T310" s="317">
        <v>0</v>
      </c>
      <c r="U310" s="319">
        <f t="shared" si="135"/>
        <v>0</v>
      </c>
      <c r="V310" s="320">
        <f t="shared" si="136"/>
        <v>0</v>
      </c>
      <c r="W310" s="498">
        <v>0</v>
      </c>
      <c r="X310" s="499">
        <f t="shared" si="137"/>
        <v>0</v>
      </c>
      <c r="Y310" s="500">
        <f t="shared" si="138"/>
        <v>0</v>
      </c>
      <c r="Z310" s="501">
        <v>0</v>
      </c>
      <c r="AA310" s="502">
        <f t="shared" si="139"/>
        <v>0</v>
      </c>
      <c r="AB310" s="503">
        <f t="shared" si="140"/>
        <v>0</v>
      </c>
      <c r="AC310" s="510">
        <f t="shared" si="141"/>
        <v>0</v>
      </c>
      <c r="AD310" s="321">
        <f t="shared" si="142"/>
        <v>0</v>
      </c>
      <c r="AE310" s="278">
        <f t="shared" si="143"/>
        <v>0</v>
      </c>
      <c r="AF310" s="322">
        <v>0</v>
      </c>
      <c r="AG310" s="323">
        <v>0.1231</v>
      </c>
      <c r="AH310" s="6">
        <f t="shared" si="144"/>
        <v>0.1633</v>
      </c>
      <c r="AI310" s="6">
        <v>0</v>
      </c>
      <c r="AJ310" s="2">
        <v>0</v>
      </c>
      <c r="AK310" s="281">
        <f t="shared" si="145"/>
        <v>0.1837</v>
      </c>
      <c r="AL310" s="3">
        <f t="shared" si="146"/>
        <v>0</v>
      </c>
      <c r="AM310" s="307">
        <v>0</v>
      </c>
      <c r="AN310" s="283">
        <v>0</v>
      </c>
      <c r="AO310" s="283" t="s">
        <v>1316</v>
      </c>
      <c r="AP310" s="284">
        <v>0</v>
      </c>
      <c r="AQ310" s="28">
        <v>0</v>
      </c>
      <c r="AR310" s="267">
        <f t="shared" si="147"/>
        <v>0</v>
      </c>
      <c r="AS310" s="267">
        <f t="shared" si="148"/>
        <v>0</v>
      </c>
      <c r="AT310" s="4">
        <v>0</v>
      </c>
      <c r="AU310" s="4">
        <f t="shared" si="149"/>
        <v>0</v>
      </c>
      <c r="AV310" s="5">
        <v>0</v>
      </c>
      <c r="AW310" s="404">
        <f t="shared" si="150"/>
        <v>0</v>
      </c>
      <c r="AX310" s="405">
        <v>0</v>
      </c>
      <c r="AY310" s="6">
        <f t="shared" si="151"/>
        <v>0</v>
      </c>
      <c r="AZ310" s="28">
        <f t="shared" si="152"/>
        <v>0</v>
      </c>
      <c r="BA310" s="5">
        <f t="shared" si="152"/>
        <v>0</v>
      </c>
      <c r="BB310" s="321">
        <f t="shared" si="153"/>
        <v>0</v>
      </c>
      <c r="BC310" s="511">
        <f t="shared" si="154"/>
        <v>0</v>
      </c>
      <c r="BD310" s="511">
        <f t="shared" si="155"/>
        <v>2.8999999999999998E-3</v>
      </c>
      <c r="BE310" s="286">
        <f t="shared" si="156"/>
        <v>0</v>
      </c>
      <c r="BF310" s="286">
        <v>0</v>
      </c>
      <c r="BG310" s="308">
        <f t="shared" si="128"/>
        <v>0</v>
      </c>
      <c r="BH310" s="512">
        <f t="shared" si="157"/>
        <v>1</v>
      </c>
      <c r="BI310" s="512">
        <f t="shared" si="129"/>
        <v>0</v>
      </c>
      <c r="BJ310" s="453"/>
    </row>
    <row r="311" spans="1:62" x14ac:dyDescent="0.2">
      <c r="A311" s="466" t="s">
        <v>646</v>
      </c>
      <c r="B311" s="435" t="s">
        <v>653</v>
      </c>
      <c r="C311" s="454" t="s">
        <v>646</v>
      </c>
      <c r="D311" s="455" t="s">
        <v>653</v>
      </c>
      <c r="E311" s="456" t="s">
        <v>654</v>
      </c>
      <c r="F311" s="457" t="s">
        <v>612</v>
      </c>
      <c r="G311" s="546">
        <v>31</v>
      </c>
      <c r="H311" s="233"/>
      <c r="I311" s="440">
        <v>6211900</v>
      </c>
      <c r="J311" s="440">
        <v>816037</v>
      </c>
      <c r="K311" s="440">
        <v>0</v>
      </c>
      <c r="L311" s="440">
        <v>0</v>
      </c>
      <c r="M311" s="440">
        <f t="shared" si="130"/>
        <v>0</v>
      </c>
      <c r="N311" s="440">
        <f t="shared" si="131"/>
        <v>6211900</v>
      </c>
      <c r="O311" s="547">
        <f t="shared" si="132"/>
        <v>816037</v>
      </c>
      <c r="P311" s="547">
        <f t="shared" si="133"/>
        <v>5395863</v>
      </c>
      <c r="Q311" s="548">
        <v>263.37</v>
      </c>
      <c r="R311" s="548">
        <v>0</v>
      </c>
      <c r="S311" s="458">
        <f t="shared" si="134"/>
        <v>0</v>
      </c>
      <c r="T311" s="436">
        <v>0</v>
      </c>
      <c r="U311" s="459">
        <f t="shared" si="135"/>
        <v>5395863</v>
      </c>
      <c r="V311" s="460">
        <f t="shared" si="136"/>
        <v>20487.77</v>
      </c>
      <c r="W311" s="549">
        <v>139184</v>
      </c>
      <c r="X311" s="550">
        <f t="shared" si="137"/>
        <v>528.47</v>
      </c>
      <c r="Y311" s="551">
        <f t="shared" si="138"/>
        <v>19959.3</v>
      </c>
      <c r="Z311" s="550">
        <v>0</v>
      </c>
      <c r="AA311" s="552">
        <f t="shared" si="139"/>
        <v>0</v>
      </c>
      <c r="AB311" s="553">
        <f t="shared" si="140"/>
        <v>5395863</v>
      </c>
      <c r="AC311" s="554">
        <f t="shared" si="141"/>
        <v>20487.77</v>
      </c>
      <c r="AD311" s="461">
        <f t="shared" si="142"/>
        <v>1.32667</v>
      </c>
      <c r="AE311" s="462">
        <f t="shared" si="143"/>
        <v>1.3267</v>
      </c>
      <c r="AF311" s="463">
        <v>1.3267</v>
      </c>
      <c r="AG311" s="464">
        <v>0</v>
      </c>
      <c r="AH311" s="465">
        <f t="shared" si="144"/>
        <v>0</v>
      </c>
      <c r="AI311" s="465">
        <v>0</v>
      </c>
      <c r="AJ311" s="2">
        <v>0</v>
      </c>
      <c r="AK311" s="281">
        <f t="shared" si="145"/>
        <v>0</v>
      </c>
      <c r="AL311" s="3">
        <f t="shared" si="146"/>
        <v>0</v>
      </c>
      <c r="AM311" s="307">
        <v>0</v>
      </c>
      <c r="AN311" s="283">
        <v>0</v>
      </c>
      <c r="AO311" s="283" t="s">
        <v>1316</v>
      </c>
      <c r="AP311" s="284">
        <v>0</v>
      </c>
      <c r="AQ311" s="28">
        <v>0</v>
      </c>
      <c r="AR311" s="267">
        <f t="shared" si="147"/>
        <v>0</v>
      </c>
      <c r="AS311" s="267">
        <f t="shared" si="148"/>
        <v>0</v>
      </c>
      <c r="AT311" s="4">
        <v>0</v>
      </c>
      <c r="AU311" s="4">
        <f t="shared" si="149"/>
        <v>0</v>
      </c>
      <c r="AV311" s="5">
        <v>0</v>
      </c>
      <c r="AW311" s="404">
        <f t="shared" si="150"/>
        <v>0</v>
      </c>
      <c r="AX311" s="405">
        <v>0</v>
      </c>
      <c r="AY311" s="340">
        <f t="shared" si="151"/>
        <v>0</v>
      </c>
      <c r="AZ311" s="28">
        <f t="shared" si="152"/>
        <v>0</v>
      </c>
      <c r="BA311" s="5">
        <f t="shared" si="152"/>
        <v>0</v>
      </c>
      <c r="BB311" s="461">
        <f t="shared" si="153"/>
        <v>1.1682600000000001</v>
      </c>
      <c r="BC311" s="555">
        <f t="shared" si="154"/>
        <v>2.3400000000000001E-2</v>
      </c>
      <c r="BD311" s="555">
        <f t="shared" si="155"/>
        <v>0</v>
      </c>
      <c r="BE311" s="286">
        <f t="shared" si="156"/>
        <v>0</v>
      </c>
      <c r="BF311" s="286">
        <v>0</v>
      </c>
      <c r="BG311" s="308">
        <f t="shared" si="128"/>
        <v>0</v>
      </c>
      <c r="BH311" s="556">
        <f t="shared" si="157"/>
        <v>0</v>
      </c>
      <c r="BI311" s="556">
        <f t="shared" si="129"/>
        <v>0</v>
      </c>
      <c r="BJ311" s="453"/>
    </row>
    <row r="312" spans="1:62" x14ac:dyDescent="0.2">
      <c r="A312" s="32" t="s">
        <v>606</v>
      </c>
      <c r="B312" s="309" t="s">
        <v>607</v>
      </c>
      <c r="C312" s="310" t="s">
        <v>655</v>
      </c>
      <c r="D312" s="311" t="s">
        <v>668</v>
      </c>
      <c r="E312" s="312" t="s">
        <v>657</v>
      </c>
      <c r="F312" s="313" t="s">
        <v>303</v>
      </c>
      <c r="G312" s="520">
        <v>31</v>
      </c>
      <c r="H312" s="315"/>
      <c r="I312" s="316">
        <v>0</v>
      </c>
      <c r="J312" s="316">
        <v>0</v>
      </c>
      <c r="K312" s="316">
        <v>0</v>
      </c>
      <c r="L312" s="316">
        <v>0</v>
      </c>
      <c r="M312" s="316">
        <f t="shared" si="130"/>
        <v>0</v>
      </c>
      <c r="N312" s="316">
        <f t="shared" si="131"/>
        <v>0</v>
      </c>
      <c r="O312" s="508">
        <f t="shared" si="132"/>
        <v>0</v>
      </c>
      <c r="P312" s="508">
        <f t="shared" si="133"/>
        <v>0</v>
      </c>
      <c r="Q312" s="509">
        <v>0</v>
      </c>
      <c r="R312" s="509">
        <v>0</v>
      </c>
      <c r="S312" s="318">
        <f t="shared" si="134"/>
        <v>0</v>
      </c>
      <c r="T312" s="317">
        <v>0</v>
      </c>
      <c r="U312" s="319">
        <f t="shared" si="135"/>
        <v>0</v>
      </c>
      <c r="V312" s="320">
        <f t="shared" si="136"/>
        <v>0</v>
      </c>
      <c r="W312" s="498">
        <v>0</v>
      </c>
      <c r="X312" s="499">
        <f t="shared" si="137"/>
        <v>0</v>
      </c>
      <c r="Y312" s="500">
        <f t="shared" si="138"/>
        <v>0</v>
      </c>
      <c r="Z312" s="501">
        <v>0</v>
      </c>
      <c r="AA312" s="502">
        <f t="shared" si="139"/>
        <v>0</v>
      </c>
      <c r="AB312" s="503">
        <f t="shared" si="140"/>
        <v>0</v>
      </c>
      <c r="AC312" s="510">
        <f t="shared" si="141"/>
        <v>0</v>
      </c>
      <c r="AD312" s="321">
        <f t="shared" si="142"/>
        <v>0</v>
      </c>
      <c r="AE312" s="278">
        <f t="shared" si="143"/>
        <v>0</v>
      </c>
      <c r="AF312" s="322">
        <v>0</v>
      </c>
      <c r="AG312" s="323">
        <v>0.159</v>
      </c>
      <c r="AH312" s="6">
        <f t="shared" si="144"/>
        <v>0.1963</v>
      </c>
      <c r="AI312" s="6">
        <v>0</v>
      </c>
      <c r="AJ312" s="2">
        <v>0</v>
      </c>
      <c r="AK312" s="281">
        <f t="shared" si="145"/>
        <v>0.22869999999999999</v>
      </c>
      <c r="AL312" s="3">
        <f t="shared" si="146"/>
        <v>0</v>
      </c>
      <c r="AM312" s="307">
        <v>0</v>
      </c>
      <c r="AN312" s="283">
        <v>0</v>
      </c>
      <c r="AO312" s="283" t="s">
        <v>1316</v>
      </c>
      <c r="AP312" s="284">
        <v>0</v>
      </c>
      <c r="AQ312" s="28">
        <v>0</v>
      </c>
      <c r="AR312" s="267">
        <f t="shared" si="147"/>
        <v>0</v>
      </c>
      <c r="AS312" s="267">
        <f t="shared" si="148"/>
        <v>0</v>
      </c>
      <c r="AT312" s="4">
        <v>0</v>
      </c>
      <c r="AU312" s="4">
        <f t="shared" si="149"/>
        <v>0</v>
      </c>
      <c r="AV312" s="5">
        <v>0</v>
      </c>
      <c r="AW312" s="404">
        <f t="shared" si="150"/>
        <v>0</v>
      </c>
      <c r="AX312" s="405">
        <v>0</v>
      </c>
      <c r="AY312" s="6">
        <f t="shared" si="151"/>
        <v>0</v>
      </c>
      <c r="AZ312" s="28">
        <f t="shared" si="152"/>
        <v>0</v>
      </c>
      <c r="BA312" s="5">
        <f t="shared" si="152"/>
        <v>0</v>
      </c>
      <c r="BB312" s="321">
        <f t="shared" si="153"/>
        <v>0</v>
      </c>
      <c r="BC312" s="511">
        <f t="shared" si="154"/>
        <v>0</v>
      </c>
      <c r="BD312" s="511">
        <f t="shared" si="155"/>
        <v>3.5000000000000001E-3</v>
      </c>
      <c r="BE312" s="286">
        <f t="shared" si="156"/>
        <v>0</v>
      </c>
      <c r="BF312" s="286">
        <v>0</v>
      </c>
      <c r="BG312" s="308">
        <f t="shared" si="128"/>
        <v>0</v>
      </c>
      <c r="BH312" s="512">
        <f t="shared" si="157"/>
        <v>1</v>
      </c>
      <c r="BI312" s="512">
        <f t="shared" si="129"/>
        <v>0</v>
      </c>
      <c r="BJ312" s="453"/>
    </row>
    <row r="313" spans="1:62" x14ac:dyDescent="0.2">
      <c r="A313" s="32" t="s">
        <v>609</v>
      </c>
      <c r="B313" s="309" t="s">
        <v>610</v>
      </c>
      <c r="C313" s="310" t="s">
        <v>655</v>
      </c>
      <c r="D313" s="311" t="s">
        <v>668</v>
      </c>
      <c r="E313" s="312" t="s">
        <v>658</v>
      </c>
      <c r="F313" s="313" t="s">
        <v>612</v>
      </c>
      <c r="G313" s="520">
        <v>31</v>
      </c>
      <c r="H313" s="315"/>
      <c r="I313" s="316">
        <v>0</v>
      </c>
      <c r="J313" s="316">
        <v>0</v>
      </c>
      <c r="K313" s="316">
        <v>0</v>
      </c>
      <c r="L313" s="316">
        <v>0</v>
      </c>
      <c r="M313" s="316">
        <f t="shared" si="130"/>
        <v>0</v>
      </c>
      <c r="N313" s="316">
        <f t="shared" si="131"/>
        <v>0</v>
      </c>
      <c r="O313" s="508">
        <f t="shared" si="132"/>
        <v>0</v>
      </c>
      <c r="P313" s="508">
        <f t="shared" si="133"/>
        <v>0</v>
      </c>
      <c r="Q313" s="509">
        <v>0</v>
      </c>
      <c r="R313" s="509">
        <v>0</v>
      </c>
      <c r="S313" s="318">
        <f t="shared" si="134"/>
        <v>0</v>
      </c>
      <c r="T313" s="317">
        <v>0</v>
      </c>
      <c r="U313" s="319">
        <f t="shared" si="135"/>
        <v>0</v>
      </c>
      <c r="V313" s="320">
        <f t="shared" si="136"/>
        <v>0</v>
      </c>
      <c r="W313" s="498">
        <v>0</v>
      </c>
      <c r="X313" s="499">
        <f t="shared" si="137"/>
        <v>0</v>
      </c>
      <c r="Y313" s="500">
        <f t="shared" si="138"/>
        <v>0</v>
      </c>
      <c r="Z313" s="501">
        <v>0</v>
      </c>
      <c r="AA313" s="502">
        <f t="shared" si="139"/>
        <v>0</v>
      </c>
      <c r="AB313" s="503">
        <f t="shared" si="140"/>
        <v>0</v>
      </c>
      <c r="AC313" s="510">
        <f t="shared" si="141"/>
        <v>0</v>
      </c>
      <c r="AD313" s="321">
        <f t="shared" si="142"/>
        <v>0</v>
      </c>
      <c r="AE313" s="278">
        <f t="shared" si="143"/>
        <v>0</v>
      </c>
      <c r="AF313" s="322">
        <v>0</v>
      </c>
      <c r="AG313" s="323">
        <v>0.26090000000000002</v>
      </c>
      <c r="AH313" s="6">
        <f t="shared" si="144"/>
        <v>0.3221</v>
      </c>
      <c r="AI313" s="6">
        <v>0</v>
      </c>
      <c r="AJ313" s="2">
        <v>0</v>
      </c>
      <c r="AK313" s="281">
        <f t="shared" si="145"/>
        <v>0.38640000000000002</v>
      </c>
      <c r="AL313" s="3">
        <f t="shared" si="146"/>
        <v>0</v>
      </c>
      <c r="AM313" s="307">
        <v>0</v>
      </c>
      <c r="AN313" s="283">
        <v>0</v>
      </c>
      <c r="AO313" s="283" t="s">
        <v>1316</v>
      </c>
      <c r="AP313" s="284">
        <v>0</v>
      </c>
      <c r="AQ313" s="28">
        <v>0</v>
      </c>
      <c r="AR313" s="267">
        <f t="shared" si="147"/>
        <v>0</v>
      </c>
      <c r="AS313" s="267">
        <f t="shared" si="148"/>
        <v>0</v>
      </c>
      <c r="AT313" s="4">
        <v>0</v>
      </c>
      <c r="AU313" s="4">
        <f t="shared" si="149"/>
        <v>0</v>
      </c>
      <c r="AV313" s="5">
        <v>0</v>
      </c>
      <c r="AW313" s="404">
        <f t="shared" si="150"/>
        <v>0</v>
      </c>
      <c r="AX313" s="405">
        <v>0</v>
      </c>
      <c r="AY313" s="6">
        <f t="shared" si="151"/>
        <v>0</v>
      </c>
      <c r="AZ313" s="28">
        <f t="shared" si="152"/>
        <v>0</v>
      </c>
      <c r="BA313" s="5">
        <f t="shared" si="152"/>
        <v>0</v>
      </c>
      <c r="BB313" s="321">
        <f t="shared" si="153"/>
        <v>0</v>
      </c>
      <c r="BC313" s="511">
        <f t="shared" si="154"/>
        <v>0</v>
      </c>
      <c r="BD313" s="511">
        <f t="shared" si="155"/>
        <v>5.7000000000000002E-3</v>
      </c>
      <c r="BE313" s="286">
        <f t="shared" si="156"/>
        <v>0</v>
      </c>
      <c r="BF313" s="286">
        <v>0</v>
      </c>
      <c r="BG313" s="308">
        <f t="shared" si="128"/>
        <v>0</v>
      </c>
      <c r="BH313" s="512">
        <f t="shared" si="157"/>
        <v>1</v>
      </c>
      <c r="BI313" s="512">
        <f t="shared" si="129"/>
        <v>0</v>
      </c>
      <c r="BJ313" s="453"/>
    </row>
    <row r="314" spans="1:62" x14ac:dyDescent="0.2">
      <c r="A314" s="32" t="s">
        <v>616</v>
      </c>
      <c r="B314" s="309" t="s">
        <v>617</v>
      </c>
      <c r="C314" s="310" t="s">
        <v>655</v>
      </c>
      <c r="D314" s="311" t="s">
        <v>668</v>
      </c>
      <c r="E314" s="312" t="s">
        <v>659</v>
      </c>
      <c r="F314" s="313" t="s">
        <v>612</v>
      </c>
      <c r="G314" s="520">
        <v>31</v>
      </c>
      <c r="H314" s="315"/>
      <c r="I314" s="316">
        <v>0</v>
      </c>
      <c r="J314" s="316">
        <v>0</v>
      </c>
      <c r="K314" s="316">
        <v>0</v>
      </c>
      <c r="L314" s="316">
        <v>0</v>
      </c>
      <c r="M314" s="316">
        <f t="shared" si="130"/>
        <v>0</v>
      </c>
      <c r="N314" s="316">
        <f t="shared" si="131"/>
        <v>0</v>
      </c>
      <c r="O314" s="508">
        <f t="shared" si="132"/>
        <v>0</v>
      </c>
      <c r="P314" s="508">
        <f t="shared" si="133"/>
        <v>0</v>
      </c>
      <c r="Q314" s="509">
        <v>0</v>
      </c>
      <c r="R314" s="509">
        <v>0</v>
      </c>
      <c r="S314" s="318">
        <f t="shared" si="134"/>
        <v>0</v>
      </c>
      <c r="T314" s="317">
        <v>0</v>
      </c>
      <c r="U314" s="319">
        <f t="shared" si="135"/>
        <v>0</v>
      </c>
      <c r="V314" s="320">
        <f t="shared" si="136"/>
        <v>0</v>
      </c>
      <c r="W314" s="498">
        <v>0</v>
      </c>
      <c r="X314" s="499">
        <f t="shared" si="137"/>
        <v>0</v>
      </c>
      <c r="Y314" s="500">
        <f t="shared" si="138"/>
        <v>0</v>
      </c>
      <c r="Z314" s="501">
        <v>0</v>
      </c>
      <c r="AA314" s="502">
        <f t="shared" si="139"/>
        <v>0</v>
      </c>
      <c r="AB314" s="503">
        <f t="shared" si="140"/>
        <v>0</v>
      </c>
      <c r="AC314" s="510">
        <f t="shared" si="141"/>
        <v>0</v>
      </c>
      <c r="AD314" s="321">
        <f t="shared" si="142"/>
        <v>0</v>
      </c>
      <c r="AE314" s="278">
        <f t="shared" si="143"/>
        <v>0</v>
      </c>
      <c r="AF314" s="322">
        <v>0</v>
      </c>
      <c r="AG314" s="323">
        <v>0.32329999999999998</v>
      </c>
      <c r="AH314" s="6">
        <f t="shared" si="144"/>
        <v>0.39910000000000001</v>
      </c>
      <c r="AI314" s="6">
        <v>0</v>
      </c>
      <c r="AJ314" s="2">
        <v>0</v>
      </c>
      <c r="AK314" s="281">
        <f t="shared" si="145"/>
        <v>0.45660000000000001</v>
      </c>
      <c r="AL314" s="3">
        <f t="shared" si="146"/>
        <v>0</v>
      </c>
      <c r="AM314" s="307">
        <v>0</v>
      </c>
      <c r="AN314" s="283">
        <v>0</v>
      </c>
      <c r="AO314" s="283" t="s">
        <v>1316</v>
      </c>
      <c r="AP314" s="284">
        <v>0</v>
      </c>
      <c r="AQ314" s="28">
        <v>0</v>
      </c>
      <c r="AR314" s="267">
        <f t="shared" si="147"/>
        <v>0</v>
      </c>
      <c r="AS314" s="267">
        <f t="shared" si="148"/>
        <v>0</v>
      </c>
      <c r="AT314" s="4">
        <v>0</v>
      </c>
      <c r="AU314" s="4">
        <f t="shared" si="149"/>
        <v>0</v>
      </c>
      <c r="AV314" s="5">
        <v>0</v>
      </c>
      <c r="AW314" s="404">
        <f t="shared" si="150"/>
        <v>0</v>
      </c>
      <c r="AX314" s="405">
        <v>0</v>
      </c>
      <c r="AY314" s="6">
        <f t="shared" si="151"/>
        <v>0</v>
      </c>
      <c r="AZ314" s="28">
        <f t="shared" si="152"/>
        <v>0</v>
      </c>
      <c r="BA314" s="5">
        <f t="shared" si="152"/>
        <v>0</v>
      </c>
      <c r="BB314" s="321">
        <f t="shared" si="153"/>
        <v>0</v>
      </c>
      <c r="BC314" s="511">
        <f t="shared" si="154"/>
        <v>0</v>
      </c>
      <c r="BD314" s="511">
        <f t="shared" si="155"/>
        <v>7.0000000000000001E-3</v>
      </c>
      <c r="BE314" s="286">
        <f t="shared" si="156"/>
        <v>0</v>
      </c>
      <c r="BF314" s="286">
        <v>0</v>
      </c>
      <c r="BG314" s="308">
        <f t="shared" si="128"/>
        <v>0</v>
      </c>
      <c r="BH314" s="512">
        <f t="shared" si="157"/>
        <v>1</v>
      </c>
      <c r="BI314" s="512">
        <f t="shared" si="129"/>
        <v>0</v>
      </c>
      <c r="BJ314" s="453"/>
    </row>
    <row r="315" spans="1:62" x14ac:dyDescent="0.2">
      <c r="A315" s="32" t="s">
        <v>619</v>
      </c>
      <c r="B315" s="309" t="s">
        <v>620</v>
      </c>
      <c r="C315" s="310" t="s">
        <v>655</v>
      </c>
      <c r="D315" s="311" t="s">
        <v>668</v>
      </c>
      <c r="E315" s="312" t="s">
        <v>660</v>
      </c>
      <c r="F315" s="313" t="s">
        <v>612</v>
      </c>
      <c r="G315" s="520">
        <v>31</v>
      </c>
      <c r="H315" s="315"/>
      <c r="I315" s="316">
        <v>0</v>
      </c>
      <c r="J315" s="316">
        <v>0</v>
      </c>
      <c r="K315" s="316">
        <v>0</v>
      </c>
      <c r="L315" s="316">
        <v>0</v>
      </c>
      <c r="M315" s="316">
        <f t="shared" si="130"/>
        <v>0</v>
      </c>
      <c r="N315" s="316">
        <f t="shared" si="131"/>
        <v>0</v>
      </c>
      <c r="O315" s="508">
        <f t="shared" si="132"/>
        <v>0</v>
      </c>
      <c r="P315" s="508">
        <f t="shared" si="133"/>
        <v>0</v>
      </c>
      <c r="Q315" s="509">
        <v>0</v>
      </c>
      <c r="R315" s="509">
        <v>0</v>
      </c>
      <c r="S315" s="318">
        <f t="shared" si="134"/>
        <v>0</v>
      </c>
      <c r="T315" s="317">
        <v>0</v>
      </c>
      <c r="U315" s="319">
        <f t="shared" si="135"/>
        <v>0</v>
      </c>
      <c r="V315" s="320">
        <f t="shared" si="136"/>
        <v>0</v>
      </c>
      <c r="W315" s="498">
        <v>0</v>
      </c>
      <c r="X315" s="499">
        <f t="shared" si="137"/>
        <v>0</v>
      </c>
      <c r="Y315" s="500">
        <f t="shared" si="138"/>
        <v>0</v>
      </c>
      <c r="Z315" s="501">
        <v>0</v>
      </c>
      <c r="AA315" s="502">
        <f t="shared" si="139"/>
        <v>0</v>
      </c>
      <c r="AB315" s="503">
        <f t="shared" si="140"/>
        <v>0</v>
      </c>
      <c r="AC315" s="510">
        <f t="shared" si="141"/>
        <v>0</v>
      </c>
      <c r="AD315" s="321">
        <f t="shared" si="142"/>
        <v>0</v>
      </c>
      <c r="AE315" s="278">
        <f t="shared" si="143"/>
        <v>0</v>
      </c>
      <c r="AF315" s="322">
        <v>0</v>
      </c>
      <c r="AG315" s="323">
        <v>0.26900000000000002</v>
      </c>
      <c r="AH315" s="6">
        <f t="shared" si="144"/>
        <v>0.33210000000000001</v>
      </c>
      <c r="AI315" s="6">
        <v>0</v>
      </c>
      <c r="AJ315" s="2">
        <v>0</v>
      </c>
      <c r="AK315" s="281">
        <f t="shared" si="145"/>
        <v>0.44540000000000002</v>
      </c>
      <c r="AL315" s="3">
        <f t="shared" si="146"/>
        <v>0</v>
      </c>
      <c r="AM315" s="307">
        <v>0</v>
      </c>
      <c r="AN315" s="283">
        <v>0</v>
      </c>
      <c r="AO315" s="283" t="s">
        <v>1316</v>
      </c>
      <c r="AP315" s="284">
        <v>0</v>
      </c>
      <c r="AQ315" s="28">
        <v>0</v>
      </c>
      <c r="AR315" s="267">
        <f t="shared" si="147"/>
        <v>0</v>
      </c>
      <c r="AS315" s="267">
        <f t="shared" si="148"/>
        <v>0</v>
      </c>
      <c r="AT315" s="4">
        <v>0</v>
      </c>
      <c r="AU315" s="4">
        <f t="shared" si="149"/>
        <v>0</v>
      </c>
      <c r="AV315" s="5">
        <v>0</v>
      </c>
      <c r="AW315" s="404">
        <f t="shared" si="150"/>
        <v>0</v>
      </c>
      <c r="AX315" s="405">
        <v>0</v>
      </c>
      <c r="AY315" s="6">
        <f t="shared" si="151"/>
        <v>0</v>
      </c>
      <c r="AZ315" s="28">
        <f t="shared" si="152"/>
        <v>0</v>
      </c>
      <c r="BA315" s="5">
        <f t="shared" si="152"/>
        <v>0</v>
      </c>
      <c r="BB315" s="321">
        <f t="shared" si="153"/>
        <v>0</v>
      </c>
      <c r="BC315" s="511">
        <f t="shared" si="154"/>
        <v>0</v>
      </c>
      <c r="BD315" s="511">
        <f t="shared" si="155"/>
        <v>5.7999999999999996E-3</v>
      </c>
      <c r="BE315" s="286">
        <f t="shared" si="156"/>
        <v>0</v>
      </c>
      <c r="BF315" s="286">
        <v>0</v>
      </c>
      <c r="BG315" s="308">
        <f t="shared" si="128"/>
        <v>0</v>
      </c>
      <c r="BH315" s="512">
        <f t="shared" si="157"/>
        <v>1</v>
      </c>
      <c r="BI315" s="512">
        <f t="shared" si="129"/>
        <v>0</v>
      </c>
      <c r="BJ315" s="453"/>
    </row>
    <row r="316" spans="1:62" x14ac:dyDescent="0.2">
      <c r="A316" s="32" t="s">
        <v>622</v>
      </c>
      <c r="B316" s="309" t="s">
        <v>623</v>
      </c>
      <c r="C316" s="310" t="s">
        <v>655</v>
      </c>
      <c r="D316" s="311" t="s">
        <v>668</v>
      </c>
      <c r="E316" s="312" t="s">
        <v>661</v>
      </c>
      <c r="F316" s="313" t="s">
        <v>612</v>
      </c>
      <c r="G316" s="520">
        <v>31</v>
      </c>
      <c r="H316" s="315"/>
      <c r="I316" s="316">
        <v>0</v>
      </c>
      <c r="J316" s="316">
        <v>0</v>
      </c>
      <c r="K316" s="316">
        <v>0</v>
      </c>
      <c r="L316" s="316">
        <v>0</v>
      </c>
      <c r="M316" s="316">
        <f t="shared" si="130"/>
        <v>0</v>
      </c>
      <c r="N316" s="316">
        <f t="shared" si="131"/>
        <v>0</v>
      </c>
      <c r="O316" s="508">
        <f t="shared" si="132"/>
        <v>0</v>
      </c>
      <c r="P316" s="508">
        <f t="shared" si="133"/>
        <v>0</v>
      </c>
      <c r="Q316" s="509">
        <v>0</v>
      </c>
      <c r="R316" s="509">
        <v>0</v>
      </c>
      <c r="S316" s="318">
        <f t="shared" si="134"/>
        <v>0</v>
      </c>
      <c r="T316" s="317">
        <v>0</v>
      </c>
      <c r="U316" s="319">
        <f t="shared" si="135"/>
        <v>0</v>
      </c>
      <c r="V316" s="320">
        <f t="shared" si="136"/>
        <v>0</v>
      </c>
      <c r="W316" s="498">
        <v>0</v>
      </c>
      <c r="X316" s="499">
        <f t="shared" si="137"/>
        <v>0</v>
      </c>
      <c r="Y316" s="500">
        <f t="shared" si="138"/>
        <v>0</v>
      </c>
      <c r="Z316" s="501">
        <v>0</v>
      </c>
      <c r="AA316" s="502">
        <f t="shared" si="139"/>
        <v>0</v>
      </c>
      <c r="AB316" s="503">
        <f t="shared" si="140"/>
        <v>0</v>
      </c>
      <c r="AC316" s="510">
        <f t="shared" si="141"/>
        <v>0</v>
      </c>
      <c r="AD316" s="321">
        <f t="shared" si="142"/>
        <v>0</v>
      </c>
      <c r="AE316" s="278">
        <f t="shared" si="143"/>
        <v>0</v>
      </c>
      <c r="AF316" s="322">
        <v>0</v>
      </c>
      <c r="AG316" s="323">
        <v>0.31019999999999998</v>
      </c>
      <c r="AH316" s="6">
        <f t="shared" si="144"/>
        <v>0.38290000000000002</v>
      </c>
      <c r="AI316" s="6">
        <v>0</v>
      </c>
      <c r="AJ316" s="2">
        <v>0</v>
      </c>
      <c r="AK316" s="281">
        <f t="shared" si="145"/>
        <v>0.40039999999999998</v>
      </c>
      <c r="AL316" s="3">
        <f t="shared" si="146"/>
        <v>0</v>
      </c>
      <c r="AM316" s="307">
        <v>0</v>
      </c>
      <c r="AN316" s="283">
        <v>0</v>
      </c>
      <c r="AO316" s="283" t="s">
        <v>1316</v>
      </c>
      <c r="AP316" s="284">
        <v>0</v>
      </c>
      <c r="AQ316" s="28">
        <v>0</v>
      </c>
      <c r="AR316" s="267">
        <f t="shared" si="147"/>
        <v>0</v>
      </c>
      <c r="AS316" s="267">
        <f t="shared" si="148"/>
        <v>0</v>
      </c>
      <c r="AT316" s="4">
        <v>0</v>
      </c>
      <c r="AU316" s="4">
        <f t="shared" si="149"/>
        <v>0</v>
      </c>
      <c r="AV316" s="5">
        <v>0</v>
      </c>
      <c r="AW316" s="404">
        <f t="shared" si="150"/>
        <v>0</v>
      </c>
      <c r="AX316" s="405">
        <v>0</v>
      </c>
      <c r="AY316" s="6">
        <f t="shared" si="151"/>
        <v>0</v>
      </c>
      <c r="AZ316" s="28">
        <f t="shared" si="152"/>
        <v>0</v>
      </c>
      <c r="BA316" s="5">
        <f t="shared" si="152"/>
        <v>0</v>
      </c>
      <c r="BB316" s="321">
        <f t="shared" si="153"/>
        <v>0</v>
      </c>
      <c r="BC316" s="511">
        <f t="shared" si="154"/>
        <v>0</v>
      </c>
      <c r="BD316" s="511">
        <f t="shared" si="155"/>
        <v>6.7000000000000002E-3</v>
      </c>
      <c r="BE316" s="286">
        <f t="shared" si="156"/>
        <v>0</v>
      </c>
      <c r="BF316" s="286">
        <v>0</v>
      </c>
      <c r="BG316" s="308">
        <f t="shared" si="128"/>
        <v>0</v>
      </c>
      <c r="BH316" s="512">
        <f t="shared" si="157"/>
        <v>1</v>
      </c>
      <c r="BI316" s="512">
        <f t="shared" si="129"/>
        <v>0</v>
      </c>
      <c r="BJ316" s="453"/>
    </row>
    <row r="317" spans="1:62" x14ac:dyDescent="0.2">
      <c r="A317" s="32" t="s">
        <v>625</v>
      </c>
      <c r="B317" s="309" t="s">
        <v>626</v>
      </c>
      <c r="C317" s="310" t="s">
        <v>655</v>
      </c>
      <c r="D317" s="311" t="s">
        <v>668</v>
      </c>
      <c r="E317" s="312" t="s">
        <v>662</v>
      </c>
      <c r="F317" s="313" t="s">
        <v>612</v>
      </c>
      <c r="G317" s="520">
        <v>31</v>
      </c>
      <c r="H317" s="315"/>
      <c r="I317" s="316">
        <v>0</v>
      </c>
      <c r="J317" s="316">
        <v>0</v>
      </c>
      <c r="K317" s="316">
        <v>0</v>
      </c>
      <c r="L317" s="316">
        <v>0</v>
      </c>
      <c r="M317" s="316">
        <f t="shared" si="130"/>
        <v>0</v>
      </c>
      <c r="N317" s="316">
        <f t="shared" si="131"/>
        <v>0</v>
      </c>
      <c r="O317" s="508">
        <f t="shared" si="132"/>
        <v>0</v>
      </c>
      <c r="P317" s="508">
        <f t="shared" si="133"/>
        <v>0</v>
      </c>
      <c r="Q317" s="509">
        <v>0</v>
      </c>
      <c r="R317" s="509">
        <v>0</v>
      </c>
      <c r="S317" s="318">
        <f t="shared" si="134"/>
        <v>0</v>
      </c>
      <c r="T317" s="317">
        <v>0</v>
      </c>
      <c r="U317" s="319">
        <f t="shared" si="135"/>
        <v>0</v>
      </c>
      <c r="V317" s="320">
        <f t="shared" si="136"/>
        <v>0</v>
      </c>
      <c r="W317" s="498">
        <v>0</v>
      </c>
      <c r="X317" s="499">
        <f t="shared" si="137"/>
        <v>0</v>
      </c>
      <c r="Y317" s="500">
        <f t="shared" si="138"/>
        <v>0</v>
      </c>
      <c r="Z317" s="501">
        <v>0</v>
      </c>
      <c r="AA317" s="502">
        <f t="shared" si="139"/>
        <v>0</v>
      </c>
      <c r="AB317" s="503">
        <f t="shared" si="140"/>
        <v>0</v>
      </c>
      <c r="AC317" s="510">
        <f t="shared" si="141"/>
        <v>0</v>
      </c>
      <c r="AD317" s="321">
        <f t="shared" si="142"/>
        <v>0</v>
      </c>
      <c r="AE317" s="278">
        <f t="shared" si="143"/>
        <v>0</v>
      </c>
      <c r="AF317" s="322">
        <v>0</v>
      </c>
      <c r="AG317" s="323">
        <v>0.35610000000000003</v>
      </c>
      <c r="AH317" s="6">
        <f t="shared" si="144"/>
        <v>0.43959999999999999</v>
      </c>
      <c r="AI317" s="6">
        <v>0</v>
      </c>
      <c r="AJ317" s="2">
        <v>0</v>
      </c>
      <c r="AK317" s="281">
        <f t="shared" si="145"/>
        <v>0.53339999999999999</v>
      </c>
      <c r="AL317" s="3">
        <f t="shared" si="146"/>
        <v>0</v>
      </c>
      <c r="AM317" s="307">
        <v>0</v>
      </c>
      <c r="AN317" s="283">
        <v>0</v>
      </c>
      <c r="AO317" s="283" t="s">
        <v>1316</v>
      </c>
      <c r="AP317" s="284">
        <v>0</v>
      </c>
      <c r="AQ317" s="28">
        <v>0</v>
      </c>
      <c r="AR317" s="267">
        <f t="shared" si="147"/>
        <v>0</v>
      </c>
      <c r="AS317" s="267">
        <f t="shared" si="148"/>
        <v>0</v>
      </c>
      <c r="AT317" s="4">
        <v>0</v>
      </c>
      <c r="AU317" s="4">
        <f t="shared" si="149"/>
        <v>0</v>
      </c>
      <c r="AV317" s="5">
        <v>0</v>
      </c>
      <c r="AW317" s="404">
        <f t="shared" si="150"/>
        <v>0</v>
      </c>
      <c r="AX317" s="405">
        <v>0</v>
      </c>
      <c r="AY317" s="6">
        <f t="shared" si="151"/>
        <v>0</v>
      </c>
      <c r="AZ317" s="28">
        <f t="shared" si="152"/>
        <v>0</v>
      </c>
      <c r="BA317" s="5">
        <f t="shared" si="152"/>
        <v>0</v>
      </c>
      <c r="BB317" s="321">
        <f t="shared" si="153"/>
        <v>0</v>
      </c>
      <c r="BC317" s="511">
        <f t="shared" si="154"/>
        <v>0</v>
      </c>
      <c r="BD317" s="511">
        <f t="shared" si="155"/>
        <v>7.7000000000000002E-3</v>
      </c>
      <c r="BE317" s="286">
        <f t="shared" si="156"/>
        <v>0</v>
      </c>
      <c r="BF317" s="286">
        <v>0</v>
      </c>
      <c r="BG317" s="308">
        <f t="shared" si="128"/>
        <v>0</v>
      </c>
      <c r="BH317" s="512">
        <f t="shared" si="157"/>
        <v>1</v>
      </c>
      <c r="BI317" s="512">
        <f t="shared" si="129"/>
        <v>0</v>
      </c>
      <c r="BJ317" s="453"/>
    </row>
    <row r="318" spans="1:62" x14ac:dyDescent="0.2">
      <c r="A318" s="32" t="s">
        <v>628</v>
      </c>
      <c r="B318" s="309" t="s">
        <v>629</v>
      </c>
      <c r="C318" s="310" t="s">
        <v>655</v>
      </c>
      <c r="D318" s="311" t="s">
        <v>668</v>
      </c>
      <c r="E318" s="312" t="s">
        <v>663</v>
      </c>
      <c r="F318" s="313" t="s">
        <v>612</v>
      </c>
      <c r="G318" s="520">
        <v>31</v>
      </c>
      <c r="H318" s="315"/>
      <c r="I318" s="316">
        <v>0</v>
      </c>
      <c r="J318" s="316">
        <v>0</v>
      </c>
      <c r="K318" s="316">
        <v>0</v>
      </c>
      <c r="L318" s="316">
        <v>0</v>
      </c>
      <c r="M318" s="316">
        <f t="shared" si="130"/>
        <v>0</v>
      </c>
      <c r="N318" s="316">
        <f t="shared" si="131"/>
        <v>0</v>
      </c>
      <c r="O318" s="508">
        <f t="shared" si="132"/>
        <v>0</v>
      </c>
      <c r="P318" s="508">
        <f t="shared" si="133"/>
        <v>0</v>
      </c>
      <c r="Q318" s="509">
        <v>0</v>
      </c>
      <c r="R318" s="509">
        <v>0</v>
      </c>
      <c r="S318" s="318">
        <f t="shared" si="134"/>
        <v>0</v>
      </c>
      <c r="T318" s="317">
        <v>0</v>
      </c>
      <c r="U318" s="319">
        <f t="shared" si="135"/>
        <v>0</v>
      </c>
      <c r="V318" s="320">
        <f t="shared" si="136"/>
        <v>0</v>
      </c>
      <c r="W318" s="498">
        <v>0</v>
      </c>
      <c r="X318" s="499">
        <f t="shared" si="137"/>
        <v>0</v>
      </c>
      <c r="Y318" s="500">
        <f t="shared" si="138"/>
        <v>0</v>
      </c>
      <c r="Z318" s="501">
        <v>0</v>
      </c>
      <c r="AA318" s="502">
        <f t="shared" si="139"/>
        <v>0</v>
      </c>
      <c r="AB318" s="503">
        <f t="shared" si="140"/>
        <v>0</v>
      </c>
      <c r="AC318" s="510">
        <f t="shared" si="141"/>
        <v>0</v>
      </c>
      <c r="AD318" s="321">
        <f t="shared" si="142"/>
        <v>0</v>
      </c>
      <c r="AE318" s="278">
        <f t="shared" si="143"/>
        <v>0</v>
      </c>
      <c r="AF318" s="322">
        <v>0</v>
      </c>
      <c r="AG318" s="323">
        <v>0.2324</v>
      </c>
      <c r="AH318" s="6">
        <f t="shared" si="144"/>
        <v>0.28689999999999999</v>
      </c>
      <c r="AI318" s="6">
        <v>0</v>
      </c>
      <c r="AJ318" s="2">
        <v>0</v>
      </c>
      <c r="AK318" s="281">
        <f t="shared" si="145"/>
        <v>0.34470000000000001</v>
      </c>
      <c r="AL318" s="3">
        <f t="shared" si="146"/>
        <v>0</v>
      </c>
      <c r="AM318" s="307">
        <v>0</v>
      </c>
      <c r="AN318" s="283">
        <v>0</v>
      </c>
      <c r="AO318" s="283" t="s">
        <v>1316</v>
      </c>
      <c r="AP318" s="284">
        <v>0</v>
      </c>
      <c r="AQ318" s="28">
        <v>0</v>
      </c>
      <c r="AR318" s="267">
        <f t="shared" si="147"/>
        <v>0</v>
      </c>
      <c r="AS318" s="267">
        <f t="shared" si="148"/>
        <v>0</v>
      </c>
      <c r="AT318" s="4">
        <v>0</v>
      </c>
      <c r="AU318" s="4">
        <f t="shared" si="149"/>
        <v>0</v>
      </c>
      <c r="AV318" s="5">
        <v>0</v>
      </c>
      <c r="AW318" s="404">
        <f t="shared" si="150"/>
        <v>0</v>
      </c>
      <c r="AX318" s="405">
        <v>0</v>
      </c>
      <c r="AY318" s="6">
        <f t="shared" si="151"/>
        <v>0</v>
      </c>
      <c r="AZ318" s="28">
        <f t="shared" si="152"/>
        <v>0</v>
      </c>
      <c r="BA318" s="5">
        <f t="shared" si="152"/>
        <v>0</v>
      </c>
      <c r="BB318" s="321">
        <f t="shared" si="153"/>
        <v>0</v>
      </c>
      <c r="BC318" s="511">
        <f t="shared" si="154"/>
        <v>0</v>
      </c>
      <c r="BD318" s="511">
        <f t="shared" si="155"/>
        <v>5.0000000000000001E-3</v>
      </c>
      <c r="BE318" s="286">
        <f t="shared" si="156"/>
        <v>0</v>
      </c>
      <c r="BF318" s="286">
        <v>0</v>
      </c>
      <c r="BG318" s="308">
        <f t="shared" si="128"/>
        <v>0</v>
      </c>
      <c r="BH318" s="512">
        <f t="shared" si="157"/>
        <v>1</v>
      </c>
      <c r="BI318" s="512">
        <f t="shared" si="129"/>
        <v>0</v>
      </c>
      <c r="BJ318" s="453"/>
    </row>
    <row r="319" spans="1:62" x14ac:dyDescent="0.2">
      <c r="A319" s="32" t="s">
        <v>631</v>
      </c>
      <c r="B319" s="309" t="s">
        <v>632</v>
      </c>
      <c r="C319" s="310" t="s">
        <v>655</v>
      </c>
      <c r="D319" s="311" t="s">
        <v>668</v>
      </c>
      <c r="E319" s="312" t="s">
        <v>664</v>
      </c>
      <c r="F319" s="313" t="s">
        <v>612</v>
      </c>
      <c r="G319" s="520">
        <v>31</v>
      </c>
      <c r="H319" s="315"/>
      <c r="I319" s="316">
        <v>0</v>
      </c>
      <c r="J319" s="316">
        <v>0</v>
      </c>
      <c r="K319" s="316">
        <v>0</v>
      </c>
      <c r="L319" s="316">
        <v>0</v>
      </c>
      <c r="M319" s="316">
        <f t="shared" si="130"/>
        <v>0</v>
      </c>
      <c r="N319" s="316">
        <f t="shared" si="131"/>
        <v>0</v>
      </c>
      <c r="O319" s="508">
        <f t="shared" si="132"/>
        <v>0</v>
      </c>
      <c r="P319" s="508">
        <f t="shared" si="133"/>
        <v>0</v>
      </c>
      <c r="Q319" s="509">
        <v>0</v>
      </c>
      <c r="R319" s="509">
        <v>0</v>
      </c>
      <c r="S319" s="318">
        <f t="shared" si="134"/>
        <v>0</v>
      </c>
      <c r="T319" s="317">
        <v>0</v>
      </c>
      <c r="U319" s="319">
        <f t="shared" si="135"/>
        <v>0</v>
      </c>
      <c r="V319" s="320">
        <f t="shared" si="136"/>
        <v>0</v>
      </c>
      <c r="W319" s="498">
        <v>0</v>
      </c>
      <c r="X319" s="499">
        <f t="shared" si="137"/>
        <v>0</v>
      </c>
      <c r="Y319" s="500">
        <f t="shared" si="138"/>
        <v>0</v>
      </c>
      <c r="Z319" s="501">
        <v>0</v>
      </c>
      <c r="AA319" s="502">
        <f t="shared" si="139"/>
        <v>0</v>
      </c>
      <c r="AB319" s="503">
        <f t="shared" si="140"/>
        <v>0</v>
      </c>
      <c r="AC319" s="510">
        <f t="shared" si="141"/>
        <v>0</v>
      </c>
      <c r="AD319" s="321">
        <f t="shared" si="142"/>
        <v>0</v>
      </c>
      <c r="AE319" s="278">
        <f t="shared" si="143"/>
        <v>0</v>
      </c>
      <c r="AF319" s="322">
        <v>0</v>
      </c>
      <c r="AG319" s="323">
        <v>0.3075</v>
      </c>
      <c r="AH319" s="6">
        <f t="shared" si="144"/>
        <v>0.37959999999999999</v>
      </c>
      <c r="AI319" s="6">
        <v>0</v>
      </c>
      <c r="AJ319" s="2">
        <v>0</v>
      </c>
      <c r="AK319" s="281">
        <f t="shared" si="145"/>
        <v>0.4587</v>
      </c>
      <c r="AL319" s="3">
        <f t="shared" si="146"/>
        <v>0</v>
      </c>
      <c r="AM319" s="307">
        <v>0</v>
      </c>
      <c r="AN319" s="283">
        <v>0</v>
      </c>
      <c r="AO319" s="283" t="s">
        <v>1316</v>
      </c>
      <c r="AP319" s="284">
        <v>0</v>
      </c>
      <c r="AQ319" s="28">
        <v>0</v>
      </c>
      <c r="AR319" s="267">
        <f t="shared" si="147"/>
        <v>0</v>
      </c>
      <c r="AS319" s="267">
        <f t="shared" si="148"/>
        <v>0</v>
      </c>
      <c r="AT319" s="4">
        <v>0</v>
      </c>
      <c r="AU319" s="4">
        <f t="shared" si="149"/>
        <v>0</v>
      </c>
      <c r="AV319" s="5">
        <v>0</v>
      </c>
      <c r="AW319" s="404">
        <f t="shared" si="150"/>
        <v>0</v>
      </c>
      <c r="AX319" s="405">
        <v>0</v>
      </c>
      <c r="AY319" s="6">
        <f t="shared" si="151"/>
        <v>0</v>
      </c>
      <c r="AZ319" s="28">
        <f t="shared" si="152"/>
        <v>0</v>
      </c>
      <c r="BA319" s="5">
        <f t="shared" si="152"/>
        <v>0</v>
      </c>
      <c r="BB319" s="321">
        <f t="shared" si="153"/>
        <v>0</v>
      </c>
      <c r="BC319" s="511">
        <f t="shared" si="154"/>
        <v>0</v>
      </c>
      <c r="BD319" s="511">
        <f t="shared" si="155"/>
        <v>6.7000000000000002E-3</v>
      </c>
      <c r="BE319" s="286">
        <f t="shared" si="156"/>
        <v>0</v>
      </c>
      <c r="BF319" s="286">
        <v>0</v>
      </c>
      <c r="BG319" s="308">
        <f t="shared" si="128"/>
        <v>0</v>
      </c>
      <c r="BH319" s="512">
        <f t="shared" si="157"/>
        <v>1</v>
      </c>
      <c r="BI319" s="512">
        <f t="shared" si="129"/>
        <v>0</v>
      </c>
      <c r="BJ319" s="453"/>
    </row>
    <row r="320" spans="1:62" x14ac:dyDescent="0.2">
      <c r="A320" s="32" t="s">
        <v>634</v>
      </c>
      <c r="B320" s="309" t="s">
        <v>635</v>
      </c>
      <c r="C320" s="310" t="s">
        <v>655</v>
      </c>
      <c r="D320" s="311" t="s">
        <v>668</v>
      </c>
      <c r="E320" s="312" t="s">
        <v>665</v>
      </c>
      <c r="F320" s="313" t="s">
        <v>612</v>
      </c>
      <c r="G320" s="520">
        <v>31</v>
      </c>
      <c r="H320" s="315"/>
      <c r="I320" s="316">
        <v>0</v>
      </c>
      <c r="J320" s="316">
        <v>0</v>
      </c>
      <c r="K320" s="316">
        <v>0</v>
      </c>
      <c r="L320" s="316">
        <v>0</v>
      </c>
      <c r="M320" s="316">
        <f t="shared" si="130"/>
        <v>0</v>
      </c>
      <c r="N320" s="316">
        <f t="shared" si="131"/>
        <v>0</v>
      </c>
      <c r="O320" s="508">
        <f t="shared" si="132"/>
        <v>0</v>
      </c>
      <c r="P320" s="508">
        <f t="shared" si="133"/>
        <v>0</v>
      </c>
      <c r="Q320" s="509">
        <v>0</v>
      </c>
      <c r="R320" s="509">
        <v>0</v>
      </c>
      <c r="S320" s="318">
        <f t="shared" si="134"/>
        <v>0</v>
      </c>
      <c r="T320" s="317">
        <v>0</v>
      </c>
      <c r="U320" s="319">
        <f t="shared" si="135"/>
        <v>0</v>
      </c>
      <c r="V320" s="320">
        <f t="shared" si="136"/>
        <v>0</v>
      </c>
      <c r="W320" s="498">
        <v>0</v>
      </c>
      <c r="X320" s="499">
        <f t="shared" si="137"/>
        <v>0</v>
      </c>
      <c r="Y320" s="500">
        <f t="shared" si="138"/>
        <v>0</v>
      </c>
      <c r="Z320" s="501">
        <v>0</v>
      </c>
      <c r="AA320" s="502">
        <f t="shared" si="139"/>
        <v>0</v>
      </c>
      <c r="AB320" s="503">
        <f t="shared" si="140"/>
        <v>0</v>
      </c>
      <c r="AC320" s="510">
        <f t="shared" si="141"/>
        <v>0</v>
      </c>
      <c r="AD320" s="321">
        <f t="shared" si="142"/>
        <v>0</v>
      </c>
      <c r="AE320" s="278">
        <f t="shared" si="143"/>
        <v>0</v>
      </c>
      <c r="AF320" s="322">
        <v>0</v>
      </c>
      <c r="AG320" s="323">
        <v>0.34429999999999999</v>
      </c>
      <c r="AH320" s="6">
        <f t="shared" si="144"/>
        <v>0.42499999999999999</v>
      </c>
      <c r="AI320" s="6">
        <v>0</v>
      </c>
      <c r="AJ320" s="2">
        <v>0</v>
      </c>
      <c r="AK320" s="281">
        <f t="shared" si="145"/>
        <v>0.47220000000000001</v>
      </c>
      <c r="AL320" s="3">
        <f t="shared" si="146"/>
        <v>0</v>
      </c>
      <c r="AM320" s="307">
        <v>0</v>
      </c>
      <c r="AN320" s="283">
        <v>0</v>
      </c>
      <c r="AO320" s="283" t="s">
        <v>1316</v>
      </c>
      <c r="AP320" s="284">
        <v>0</v>
      </c>
      <c r="AQ320" s="28">
        <v>0</v>
      </c>
      <c r="AR320" s="267">
        <f t="shared" si="147"/>
        <v>0</v>
      </c>
      <c r="AS320" s="267">
        <f t="shared" si="148"/>
        <v>0</v>
      </c>
      <c r="AT320" s="4">
        <v>0</v>
      </c>
      <c r="AU320" s="4">
        <f t="shared" si="149"/>
        <v>0</v>
      </c>
      <c r="AV320" s="5">
        <v>0</v>
      </c>
      <c r="AW320" s="404">
        <f t="shared" si="150"/>
        <v>0</v>
      </c>
      <c r="AX320" s="405">
        <v>0</v>
      </c>
      <c r="AY320" s="6">
        <f t="shared" si="151"/>
        <v>0</v>
      </c>
      <c r="AZ320" s="28">
        <f t="shared" si="152"/>
        <v>0</v>
      </c>
      <c r="BA320" s="5">
        <f t="shared" si="152"/>
        <v>0</v>
      </c>
      <c r="BB320" s="321">
        <f t="shared" si="153"/>
        <v>0</v>
      </c>
      <c r="BC320" s="511">
        <f t="shared" si="154"/>
        <v>0</v>
      </c>
      <c r="BD320" s="511">
        <f t="shared" si="155"/>
        <v>7.4999999999999997E-3</v>
      </c>
      <c r="BE320" s="286">
        <f t="shared" si="156"/>
        <v>0</v>
      </c>
      <c r="BF320" s="286">
        <v>0</v>
      </c>
      <c r="BG320" s="308">
        <f t="shared" si="128"/>
        <v>0</v>
      </c>
      <c r="BH320" s="512">
        <f t="shared" si="157"/>
        <v>1</v>
      </c>
      <c r="BI320" s="512">
        <f t="shared" si="129"/>
        <v>0</v>
      </c>
      <c r="BJ320" s="453"/>
    </row>
    <row r="321" spans="1:62" x14ac:dyDescent="0.2">
      <c r="A321" s="32" t="s">
        <v>637</v>
      </c>
      <c r="B321" s="309" t="s">
        <v>638</v>
      </c>
      <c r="C321" s="310" t="s">
        <v>655</v>
      </c>
      <c r="D321" s="311" t="s">
        <v>668</v>
      </c>
      <c r="E321" s="312" t="s">
        <v>666</v>
      </c>
      <c r="F321" s="313" t="s">
        <v>612</v>
      </c>
      <c r="G321" s="314">
        <v>31</v>
      </c>
      <c r="H321" s="315"/>
      <c r="I321" s="316">
        <v>0</v>
      </c>
      <c r="J321" s="316">
        <v>0</v>
      </c>
      <c r="K321" s="316">
        <v>0</v>
      </c>
      <c r="L321" s="316">
        <v>0</v>
      </c>
      <c r="M321" s="316">
        <f t="shared" si="130"/>
        <v>0</v>
      </c>
      <c r="N321" s="316">
        <f t="shared" si="131"/>
        <v>0</v>
      </c>
      <c r="O321" s="508">
        <f t="shared" si="132"/>
        <v>0</v>
      </c>
      <c r="P321" s="508">
        <f t="shared" si="133"/>
        <v>0</v>
      </c>
      <c r="Q321" s="509">
        <v>0</v>
      </c>
      <c r="R321" s="509">
        <v>0</v>
      </c>
      <c r="S321" s="318">
        <f t="shared" si="134"/>
        <v>0</v>
      </c>
      <c r="T321" s="317">
        <v>0</v>
      </c>
      <c r="U321" s="319">
        <f t="shared" si="135"/>
        <v>0</v>
      </c>
      <c r="V321" s="320">
        <f t="shared" si="136"/>
        <v>0</v>
      </c>
      <c r="W321" s="498">
        <v>0</v>
      </c>
      <c r="X321" s="499">
        <f t="shared" si="137"/>
        <v>0</v>
      </c>
      <c r="Y321" s="500">
        <f t="shared" si="138"/>
        <v>0</v>
      </c>
      <c r="Z321" s="501">
        <v>0</v>
      </c>
      <c r="AA321" s="502">
        <f t="shared" si="139"/>
        <v>0</v>
      </c>
      <c r="AB321" s="503">
        <f t="shared" si="140"/>
        <v>0</v>
      </c>
      <c r="AC321" s="510">
        <f t="shared" si="141"/>
        <v>0</v>
      </c>
      <c r="AD321" s="321">
        <f t="shared" si="142"/>
        <v>0</v>
      </c>
      <c r="AE321" s="278">
        <f t="shared" si="143"/>
        <v>0</v>
      </c>
      <c r="AF321" s="322">
        <v>0</v>
      </c>
      <c r="AG321" s="323">
        <v>0.33310000000000001</v>
      </c>
      <c r="AH321" s="6">
        <f t="shared" si="144"/>
        <v>0.41120000000000001</v>
      </c>
      <c r="AI321" s="6">
        <v>0</v>
      </c>
      <c r="AJ321" s="2">
        <v>0</v>
      </c>
      <c r="AK321" s="281">
        <f t="shared" si="145"/>
        <v>0.48480000000000001</v>
      </c>
      <c r="AL321" s="3">
        <f t="shared" si="146"/>
        <v>0</v>
      </c>
      <c r="AM321" s="307">
        <v>0</v>
      </c>
      <c r="AN321" s="283">
        <v>0</v>
      </c>
      <c r="AO321" s="283" t="s">
        <v>1316</v>
      </c>
      <c r="AP321" s="284">
        <v>0</v>
      </c>
      <c r="AQ321" s="28">
        <v>0</v>
      </c>
      <c r="AR321" s="267">
        <f t="shared" si="147"/>
        <v>0</v>
      </c>
      <c r="AS321" s="267">
        <f t="shared" si="148"/>
        <v>0</v>
      </c>
      <c r="AT321" s="4">
        <v>0</v>
      </c>
      <c r="AU321" s="4">
        <f t="shared" si="149"/>
        <v>0</v>
      </c>
      <c r="AV321" s="5">
        <v>0</v>
      </c>
      <c r="AW321" s="404">
        <f t="shared" si="150"/>
        <v>0</v>
      </c>
      <c r="AX321" s="405">
        <v>0</v>
      </c>
      <c r="AY321" s="6">
        <f t="shared" si="151"/>
        <v>0</v>
      </c>
      <c r="AZ321" s="28">
        <f t="shared" si="152"/>
        <v>0</v>
      </c>
      <c r="BA321" s="5">
        <f t="shared" si="152"/>
        <v>0</v>
      </c>
      <c r="BB321" s="321">
        <f t="shared" si="153"/>
        <v>0</v>
      </c>
      <c r="BC321" s="511">
        <f t="shared" si="154"/>
        <v>0</v>
      </c>
      <c r="BD321" s="511">
        <f t="shared" si="155"/>
        <v>7.1999999999999998E-3</v>
      </c>
      <c r="BE321" s="286">
        <f t="shared" si="156"/>
        <v>0</v>
      </c>
      <c r="BF321" s="286">
        <v>0</v>
      </c>
      <c r="BG321" s="308">
        <f t="shared" si="128"/>
        <v>0</v>
      </c>
      <c r="BH321" s="512">
        <f t="shared" si="157"/>
        <v>1</v>
      </c>
      <c r="BI321" s="512">
        <f t="shared" si="129"/>
        <v>0</v>
      </c>
      <c r="BJ321" s="453"/>
    </row>
    <row r="322" spans="1:62" x14ac:dyDescent="0.2">
      <c r="A322" s="32" t="s">
        <v>640</v>
      </c>
      <c r="B322" s="309" t="s">
        <v>641</v>
      </c>
      <c r="C322" s="310" t="s">
        <v>655</v>
      </c>
      <c r="D322" s="311" t="s">
        <v>668</v>
      </c>
      <c r="E322" s="312" t="s">
        <v>667</v>
      </c>
      <c r="F322" s="313" t="s">
        <v>612</v>
      </c>
      <c r="G322" s="314">
        <v>31</v>
      </c>
      <c r="H322" s="315"/>
      <c r="I322" s="316">
        <v>0</v>
      </c>
      <c r="J322" s="316">
        <v>0</v>
      </c>
      <c r="K322" s="316">
        <v>0</v>
      </c>
      <c r="L322" s="316">
        <v>0</v>
      </c>
      <c r="M322" s="316">
        <f t="shared" si="130"/>
        <v>0</v>
      </c>
      <c r="N322" s="316">
        <f t="shared" si="131"/>
        <v>0</v>
      </c>
      <c r="O322" s="508">
        <f t="shared" si="132"/>
        <v>0</v>
      </c>
      <c r="P322" s="508">
        <f t="shared" si="133"/>
        <v>0</v>
      </c>
      <c r="Q322" s="509">
        <v>0</v>
      </c>
      <c r="R322" s="509">
        <v>0</v>
      </c>
      <c r="S322" s="318">
        <f t="shared" si="134"/>
        <v>0</v>
      </c>
      <c r="T322" s="317">
        <v>0</v>
      </c>
      <c r="U322" s="319">
        <f t="shared" si="135"/>
        <v>0</v>
      </c>
      <c r="V322" s="320">
        <f t="shared" si="136"/>
        <v>0</v>
      </c>
      <c r="W322" s="498">
        <v>0</v>
      </c>
      <c r="X322" s="499">
        <f t="shared" si="137"/>
        <v>0</v>
      </c>
      <c r="Y322" s="500">
        <f t="shared" si="138"/>
        <v>0</v>
      </c>
      <c r="Z322" s="501">
        <v>0</v>
      </c>
      <c r="AA322" s="502">
        <f t="shared" si="139"/>
        <v>0</v>
      </c>
      <c r="AB322" s="503">
        <f t="shared" si="140"/>
        <v>0</v>
      </c>
      <c r="AC322" s="510">
        <f t="shared" si="141"/>
        <v>0</v>
      </c>
      <c r="AD322" s="321">
        <f t="shared" si="142"/>
        <v>0</v>
      </c>
      <c r="AE322" s="278">
        <f t="shared" si="143"/>
        <v>0</v>
      </c>
      <c r="AF322" s="322">
        <v>0</v>
      </c>
      <c r="AG322" s="323">
        <v>0.26829999999999998</v>
      </c>
      <c r="AH322" s="6">
        <f t="shared" si="144"/>
        <v>0.33119999999999999</v>
      </c>
      <c r="AI322" s="6">
        <v>0</v>
      </c>
      <c r="AJ322" s="2">
        <v>0</v>
      </c>
      <c r="AK322" s="281">
        <f t="shared" si="145"/>
        <v>0.37259999999999999</v>
      </c>
      <c r="AL322" s="3">
        <f t="shared" si="146"/>
        <v>0</v>
      </c>
      <c r="AM322" s="307">
        <v>0</v>
      </c>
      <c r="AN322" s="283">
        <v>0</v>
      </c>
      <c r="AO322" s="283" t="s">
        <v>1316</v>
      </c>
      <c r="AP322" s="284">
        <v>0</v>
      </c>
      <c r="AQ322" s="28">
        <v>0</v>
      </c>
      <c r="AR322" s="267">
        <f t="shared" si="147"/>
        <v>0</v>
      </c>
      <c r="AS322" s="267">
        <f t="shared" si="148"/>
        <v>0</v>
      </c>
      <c r="AT322" s="4">
        <v>0</v>
      </c>
      <c r="AU322" s="4">
        <f t="shared" si="149"/>
        <v>0</v>
      </c>
      <c r="AV322" s="5">
        <v>0</v>
      </c>
      <c r="AW322" s="404">
        <f t="shared" si="150"/>
        <v>0</v>
      </c>
      <c r="AX322" s="405">
        <v>0</v>
      </c>
      <c r="AY322" s="6">
        <f t="shared" si="151"/>
        <v>0</v>
      </c>
      <c r="AZ322" s="28">
        <f t="shared" si="152"/>
        <v>0</v>
      </c>
      <c r="BA322" s="5">
        <f t="shared" si="152"/>
        <v>0</v>
      </c>
      <c r="BB322" s="321">
        <f t="shared" si="153"/>
        <v>0</v>
      </c>
      <c r="BC322" s="511">
        <f t="shared" si="154"/>
        <v>0</v>
      </c>
      <c r="BD322" s="511">
        <f t="shared" si="155"/>
        <v>5.7999999999999996E-3</v>
      </c>
      <c r="BE322" s="286">
        <f t="shared" si="156"/>
        <v>0</v>
      </c>
      <c r="BF322" s="286">
        <v>0</v>
      </c>
      <c r="BG322" s="308">
        <f t="shared" ref="BG322:BG385" si="159">IF(AND($A322=$C322,LEFT($C322,1)="T"),IF(SUMIF($A$17:$A$574,$C322,$BH$17:$BH$574)&gt;0,0,1),0)+IF(AND(LEFT($C322,1)="T",$BI322&lt;&gt;1),IF(SUMIF($A$17:$A$574,$C322,$I$17:$I$574)&gt;0,0,1),0)</f>
        <v>0</v>
      </c>
      <c r="BH322" s="512">
        <f t="shared" si="157"/>
        <v>1</v>
      </c>
      <c r="BI322" s="512">
        <f t="shared" si="129"/>
        <v>0</v>
      </c>
      <c r="BJ322" s="453"/>
    </row>
    <row r="323" spans="1:62" x14ac:dyDescent="0.2">
      <c r="A323" s="466" t="s">
        <v>655</v>
      </c>
      <c r="B323" s="435" t="s">
        <v>668</v>
      </c>
      <c r="C323" s="454" t="s">
        <v>655</v>
      </c>
      <c r="D323" s="455" t="s">
        <v>668</v>
      </c>
      <c r="E323" s="456" t="s">
        <v>669</v>
      </c>
      <c r="F323" s="457" t="s">
        <v>612</v>
      </c>
      <c r="G323" s="557">
        <v>31</v>
      </c>
      <c r="H323" s="233"/>
      <c r="I323" s="440">
        <v>15933317</v>
      </c>
      <c r="J323" s="440">
        <v>1506600</v>
      </c>
      <c r="K323" s="440">
        <v>0</v>
      </c>
      <c r="L323" s="440">
        <v>0</v>
      </c>
      <c r="M323" s="440">
        <f t="shared" si="130"/>
        <v>0</v>
      </c>
      <c r="N323" s="440">
        <f t="shared" si="131"/>
        <v>15933317</v>
      </c>
      <c r="O323" s="547">
        <f t="shared" si="132"/>
        <v>1506600</v>
      </c>
      <c r="P323" s="547">
        <f t="shared" si="133"/>
        <v>14426717</v>
      </c>
      <c r="Q323" s="548">
        <v>756.81</v>
      </c>
      <c r="R323" s="548">
        <v>131.07</v>
      </c>
      <c r="S323" s="458">
        <f t="shared" si="134"/>
        <v>1425517</v>
      </c>
      <c r="T323" s="436">
        <v>0</v>
      </c>
      <c r="U323" s="459">
        <f t="shared" si="135"/>
        <v>14426717</v>
      </c>
      <c r="V323" s="460">
        <f t="shared" si="136"/>
        <v>19062.53</v>
      </c>
      <c r="W323" s="549">
        <v>9445</v>
      </c>
      <c r="X323" s="550">
        <f t="shared" si="137"/>
        <v>12.48</v>
      </c>
      <c r="Y323" s="551">
        <f t="shared" si="138"/>
        <v>19050.05</v>
      </c>
      <c r="Z323" s="550">
        <v>0</v>
      </c>
      <c r="AA323" s="552">
        <f t="shared" si="139"/>
        <v>0</v>
      </c>
      <c r="AB323" s="553">
        <f t="shared" si="140"/>
        <v>14426717</v>
      </c>
      <c r="AC323" s="554">
        <f t="shared" si="141"/>
        <v>19062.53</v>
      </c>
      <c r="AD323" s="461">
        <f t="shared" si="142"/>
        <v>1.23438</v>
      </c>
      <c r="AE323" s="462">
        <f t="shared" si="143"/>
        <v>1.2343999999999999</v>
      </c>
      <c r="AF323" s="463">
        <v>1.2343999999999999</v>
      </c>
      <c r="AG323" s="464">
        <v>0</v>
      </c>
      <c r="AH323" s="465">
        <f t="shared" si="144"/>
        <v>0</v>
      </c>
      <c r="AI323" s="465">
        <v>0</v>
      </c>
      <c r="AJ323" s="2">
        <v>0</v>
      </c>
      <c r="AK323" s="281">
        <f t="shared" si="145"/>
        <v>0</v>
      </c>
      <c r="AL323" s="3">
        <f t="shared" si="146"/>
        <v>0</v>
      </c>
      <c r="AM323" s="307">
        <v>0</v>
      </c>
      <c r="AN323" s="283">
        <v>0</v>
      </c>
      <c r="AO323" s="283" t="s">
        <v>1316</v>
      </c>
      <c r="AP323" s="284">
        <v>0</v>
      </c>
      <c r="AQ323" s="28">
        <v>0</v>
      </c>
      <c r="AR323" s="267">
        <f t="shared" si="147"/>
        <v>0</v>
      </c>
      <c r="AS323" s="267">
        <f t="shared" si="148"/>
        <v>0</v>
      </c>
      <c r="AT323" s="4">
        <v>0</v>
      </c>
      <c r="AU323" s="4">
        <f t="shared" si="149"/>
        <v>0</v>
      </c>
      <c r="AV323" s="5">
        <v>0</v>
      </c>
      <c r="AW323" s="404">
        <f t="shared" si="150"/>
        <v>0</v>
      </c>
      <c r="AX323" s="405">
        <v>0</v>
      </c>
      <c r="AY323" s="340">
        <f t="shared" si="151"/>
        <v>0</v>
      </c>
      <c r="AZ323" s="28">
        <f t="shared" si="152"/>
        <v>0</v>
      </c>
      <c r="BA323" s="5">
        <f t="shared" si="152"/>
        <v>0</v>
      </c>
      <c r="BB323" s="461">
        <f t="shared" si="153"/>
        <v>1.0869899999999999</v>
      </c>
      <c r="BC323" s="555">
        <f t="shared" si="154"/>
        <v>2.1700000000000001E-2</v>
      </c>
      <c r="BD323" s="555">
        <f t="shared" si="155"/>
        <v>0</v>
      </c>
      <c r="BE323" s="286">
        <f t="shared" si="156"/>
        <v>0</v>
      </c>
      <c r="BF323" s="286">
        <v>0</v>
      </c>
      <c r="BG323" s="308">
        <f t="shared" si="159"/>
        <v>0</v>
      </c>
      <c r="BH323" s="556">
        <f t="shared" si="157"/>
        <v>0</v>
      </c>
      <c r="BI323" s="556">
        <f t="shared" si="129"/>
        <v>0</v>
      </c>
      <c r="BJ323" s="453"/>
    </row>
    <row r="324" spans="1:62" x14ac:dyDescent="0.2">
      <c r="A324" s="297" t="s">
        <v>670</v>
      </c>
      <c r="B324" s="298" t="s">
        <v>671</v>
      </c>
      <c r="C324" s="299" t="s">
        <v>670</v>
      </c>
      <c r="D324" s="300" t="s">
        <v>671</v>
      </c>
      <c r="E324" s="301" t="s">
        <v>672</v>
      </c>
      <c r="F324" s="302" t="s">
        <v>571</v>
      </c>
      <c r="G324" s="558">
        <v>32</v>
      </c>
      <c r="H324" s="233"/>
      <c r="I324" s="304">
        <v>0</v>
      </c>
      <c r="J324" s="304">
        <v>0</v>
      </c>
      <c r="K324" s="304">
        <v>0</v>
      </c>
      <c r="L324" s="304">
        <v>0</v>
      </c>
      <c r="M324" s="304">
        <f t="shared" si="130"/>
        <v>0</v>
      </c>
      <c r="N324" s="304">
        <f t="shared" si="131"/>
        <v>0</v>
      </c>
      <c r="O324" s="496">
        <f t="shared" si="132"/>
        <v>0</v>
      </c>
      <c r="P324" s="496">
        <f t="shared" si="133"/>
        <v>0</v>
      </c>
      <c r="Q324" s="497">
        <v>0</v>
      </c>
      <c r="R324" s="497">
        <v>0</v>
      </c>
      <c r="S324" s="266">
        <f t="shared" si="134"/>
        <v>0</v>
      </c>
      <c r="T324" s="265">
        <v>0</v>
      </c>
      <c r="U324" s="305">
        <f t="shared" si="135"/>
        <v>0</v>
      </c>
      <c r="V324" s="306">
        <f t="shared" si="136"/>
        <v>0</v>
      </c>
      <c r="W324" s="498">
        <v>0</v>
      </c>
      <c r="X324" s="499">
        <f t="shared" si="137"/>
        <v>0</v>
      </c>
      <c r="Y324" s="500">
        <f t="shared" si="138"/>
        <v>0</v>
      </c>
      <c r="Z324" s="501">
        <v>0</v>
      </c>
      <c r="AA324" s="502">
        <f t="shared" si="139"/>
        <v>0</v>
      </c>
      <c r="AB324" s="503">
        <f t="shared" si="140"/>
        <v>0</v>
      </c>
      <c r="AC324" s="504">
        <f t="shared" si="141"/>
        <v>0</v>
      </c>
      <c r="AD324" s="277">
        <f t="shared" si="142"/>
        <v>0</v>
      </c>
      <c r="AE324" s="505">
        <f t="shared" si="143"/>
        <v>0</v>
      </c>
      <c r="AF324" s="279">
        <v>0</v>
      </c>
      <c r="AG324" s="280">
        <v>0</v>
      </c>
      <c r="AH324" s="1">
        <f t="shared" si="144"/>
        <v>0</v>
      </c>
      <c r="AI324" s="1">
        <v>1.4907999999999999</v>
      </c>
      <c r="AJ324" s="2">
        <v>0.85959999999999992</v>
      </c>
      <c r="AK324" s="281">
        <f t="shared" si="145"/>
        <v>0</v>
      </c>
      <c r="AL324" s="3">
        <f t="shared" si="146"/>
        <v>1.7343</v>
      </c>
      <c r="AM324" s="307">
        <v>1.6182000000000001</v>
      </c>
      <c r="AN324" s="283">
        <v>0.85960000000000003</v>
      </c>
      <c r="AO324" s="283" t="s">
        <v>1652</v>
      </c>
      <c r="AP324" s="284">
        <v>1.7343</v>
      </c>
      <c r="AQ324" s="28">
        <v>1.6182000000000001</v>
      </c>
      <c r="AR324" s="267">
        <f t="shared" si="147"/>
        <v>0</v>
      </c>
      <c r="AS324" s="267">
        <f t="shared" si="148"/>
        <v>0</v>
      </c>
      <c r="AT324" s="4">
        <v>0.85959999999999992</v>
      </c>
      <c r="AU324" s="4">
        <f t="shared" si="149"/>
        <v>0</v>
      </c>
      <c r="AV324" s="5">
        <v>1.7343</v>
      </c>
      <c r="AW324" s="404">
        <f t="shared" si="150"/>
        <v>0</v>
      </c>
      <c r="AX324" s="405">
        <v>1</v>
      </c>
      <c r="AY324" s="1">
        <f t="shared" si="151"/>
        <v>1.4907999999999999</v>
      </c>
      <c r="AZ324" s="28">
        <f t="shared" si="152"/>
        <v>1.7343</v>
      </c>
      <c r="BA324" s="5">
        <f t="shared" si="152"/>
        <v>1.6182000000000001</v>
      </c>
      <c r="BB324" s="277">
        <f t="shared" si="153"/>
        <v>0</v>
      </c>
      <c r="BC324" s="492">
        <f t="shared" si="154"/>
        <v>0</v>
      </c>
      <c r="BD324" s="492">
        <f t="shared" si="155"/>
        <v>0</v>
      </c>
      <c r="BE324" s="286">
        <f t="shared" si="156"/>
        <v>2.63E-2</v>
      </c>
      <c r="BF324" s="286">
        <v>2.63E-2</v>
      </c>
      <c r="BG324" s="308">
        <f t="shared" si="159"/>
        <v>0</v>
      </c>
      <c r="BH324" s="287">
        <f t="shared" si="157"/>
        <v>0</v>
      </c>
      <c r="BI324" s="287">
        <f t="shared" si="129"/>
        <v>1</v>
      </c>
      <c r="BJ324" s="453"/>
    </row>
    <row r="325" spans="1:62" x14ac:dyDescent="0.2">
      <c r="A325" s="297" t="s">
        <v>673</v>
      </c>
      <c r="B325" s="298" t="s">
        <v>674</v>
      </c>
      <c r="C325" s="299" t="s">
        <v>673</v>
      </c>
      <c r="D325" s="300" t="s">
        <v>674</v>
      </c>
      <c r="E325" s="301" t="s">
        <v>675</v>
      </c>
      <c r="F325" s="302" t="s">
        <v>571</v>
      </c>
      <c r="G325" s="303">
        <v>32</v>
      </c>
      <c r="H325" s="233"/>
      <c r="I325" s="304">
        <v>0</v>
      </c>
      <c r="J325" s="304">
        <v>0</v>
      </c>
      <c r="K325" s="304">
        <v>0</v>
      </c>
      <c r="L325" s="304">
        <v>0</v>
      </c>
      <c r="M325" s="304">
        <f t="shared" si="130"/>
        <v>0</v>
      </c>
      <c r="N325" s="304">
        <f t="shared" si="131"/>
        <v>0</v>
      </c>
      <c r="O325" s="496">
        <f t="shared" si="132"/>
        <v>0</v>
      </c>
      <c r="P325" s="496">
        <f t="shared" si="133"/>
        <v>0</v>
      </c>
      <c r="Q325" s="497">
        <v>0</v>
      </c>
      <c r="R325" s="497">
        <v>0</v>
      </c>
      <c r="S325" s="266">
        <f t="shared" si="134"/>
        <v>0</v>
      </c>
      <c r="T325" s="265">
        <v>0</v>
      </c>
      <c r="U325" s="305">
        <f t="shared" si="135"/>
        <v>0</v>
      </c>
      <c r="V325" s="306">
        <f t="shared" si="136"/>
        <v>0</v>
      </c>
      <c r="W325" s="498">
        <v>0</v>
      </c>
      <c r="X325" s="499">
        <f t="shared" si="137"/>
        <v>0</v>
      </c>
      <c r="Y325" s="500">
        <f t="shared" si="138"/>
        <v>0</v>
      </c>
      <c r="Z325" s="501">
        <v>0</v>
      </c>
      <c r="AA325" s="502">
        <f t="shared" si="139"/>
        <v>0</v>
      </c>
      <c r="AB325" s="503">
        <f t="shared" si="140"/>
        <v>0</v>
      </c>
      <c r="AC325" s="504">
        <f t="shared" si="141"/>
        <v>0</v>
      </c>
      <c r="AD325" s="277">
        <f t="shared" si="142"/>
        <v>0</v>
      </c>
      <c r="AE325" s="505">
        <f t="shared" si="143"/>
        <v>0</v>
      </c>
      <c r="AF325" s="279">
        <v>0</v>
      </c>
      <c r="AG325" s="280">
        <v>0</v>
      </c>
      <c r="AH325" s="1">
        <f t="shared" si="144"/>
        <v>0</v>
      </c>
      <c r="AI325" s="1">
        <v>1.4907999999999999</v>
      </c>
      <c r="AJ325" s="2">
        <v>0.79989999999999994</v>
      </c>
      <c r="AK325" s="281">
        <f t="shared" si="145"/>
        <v>0</v>
      </c>
      <c r="AL325" s="3">
        <f t="shared" si="146"/>
        <v>1.8636999999999999</v>
      </c>
      <c r="AM325" s="307">
        <v>1.7390000000000001</v>
      </c>
      <c r="AN325" s="283">
        <v>0.79990000000000006</v>
      </c>
      <c r="AO325" s="283" t="s">
        <v>1652</v>
      </c>
      <c r="AP325" s="284">
        <v>1.8636999999999999</v>
      </c>
      <c r="AQ325" s="28">
        <v>1.7390000000000001</v>
      </c>
      <c r="AR325" s="267">
        <f t="shared" si="147"/>
        <v>0</v>
      </c>
      <c r="AS325" s="267">
        <f t="shared" si="148"/>
        <v>0</v>
      </c>
      <c r="AT325" s="4">
        <v>0.79989999999999994</v>
      </c>
      <c r="AU325" s="4">
        <f t="shared" si="149"/>
        <v>0</v>
      </c>
      <c r="AV325" s="5">
        <v>1.8636999999999999</v>
      </c>
      <c r="AW325" s="404">
        <f t="shared" si="150"/>
        <v>0</v>
      </c>
      <c r="AX325" s="405">
        <v>1</v>
      </c>
      <c r="AY325" s="1">
        <f t="shared" si="151"/>
        <v>1.4907999999999999</v>
      </c>
      <c r="AZ325" s="28">
        <f t="shared" si="152"/>
        <v>1.8636999999999999</v>
      </c>
      <c r="BA325" s="5">
        <f t="shared" si="152"/>
        <v>1.7390000000000001</v>
      </c>
      <c r="BB325" s="277">
        <f t="shared" si="153"/>
        <v>0</v>
      </c>
      <c r="BC325" s="492">
        <f t="shared" si="154"/>
        <v>0</v>
      </c>
      <c r="BD325" s="492">
        <f t="shared" si="155"/>
        <v>0</v>
      </c>
      <c r="BE325" s="286">
        <f t="shared" si="156"/>
        <v>2.63E-2</v>
      </c>
      <c r="BF325" s="286">
        <v>2.63E-2</v>
      </c>
      <c r="BG325" s="308">
        <f t="shared" si="159"/>
        <v>0</v>
      </c>
      <c r="BH325" s="287">
        <f t="shared" si="157"/>
        <v>0</v>
      </c>
      <c r="BI325" s="287">
        <f t="shared" si="129"/>
        <v>1</v>
      </c>
      <c r="BJ325" s="453"/>
    </row>
    <row r="326" spans="1:62" x14ac:dyDescent="0.2">
      <c r="A326" s="297" t="s">
        <v>676</v>
      </c>
      <c r="B326" s="298" t="s">
        <v>677</v>
      </c>
      <c r="C326" s="299" t="s">
        <v>676</v>
      </c>
      <c r="D326" s="300" t="s">
        <v>677</v>
      </c>
      <c r="E326" s="301" t="s">
        <v>678</v>
      </c>
      <c r="F326" s="302" t="s">
        <v>571</v>
      </c>
      <c r="G326" s="519">
        <v>32</v>
      </c>
      <c r="H326" s="233"/>
      <c r="I326" s="304">
        <v>0</v>
      </c>
      <c r="J326" s="304">
        <v>0</v>
      </c>
      <c r="K326" s="304">
        <v>0</v>
      </c>
      <c r="L326" s="304">
        <v>0</v>
      </c>
      <c r="M326" s="304">
        <f t="shared" si="130"/>
        <v>0</v>
      </c>
      <c r="N326" s="304">
        <f t="shared" si="131"/>
        <v>0</v>
      </c>
      <c r="O326" s="496">
        <f t="shared" si="132"/>
        <v>0</v>
      </c>
      <c r="P326" s="496">
        <f t="shared" si="133"/>
        <v>0</v>
      </c>
      <c r="Q326" s="497">
        <v>0</v>
      </c>
      <c r="R326" s="497">
        <v>0</v>
      </c>
      <c r="S326" s="266">
        <f t="shared" si="134"/>
        <v>0</v>
      </c>
      <c r="T326" s="265">
        <v>0</v>
      </c>
      <c r="U326" s="305">
        <f t="shared" si="135"/>
        <v>0</v>
      </c>
      <c r="V326" s="306">
        <f t="shared" si="136"/>
        <v>0</v>
      </c>
      <c r="W326" s="498">
        <v>0</v>
      </c>
      <c r="X326" s="499">
        <f t="shared" si="137"/>
        <v>0</v>
      </c>
      <c r="Y326" s="500">
        <f t="shared" si="138"/>
        <v>0</v>
      </c>
      <c r="Z326" s="501">
        <v>0</v>
      </c>
      <c r="AA326" s="502">
        <f t="shared" si="139"/>
        <v>0</v>
      </c>
      <c r="AB326" s="503">
        <f t="shared" si="140"/>
        <v>0</v>
      </c>
      <c r="AC326" s="504">
        <f t="shared" si="141"/>
        <v>0</v>
      </c>
      <c r="AD326" s="277">
        <f t="shared" si="142"/>
        <v>0</v>
      </c>
      <c r="AE326" s="505">
        <f t="shared" si="143"/>
        <v>0</v>
      </c>
      <c r="AF326" s="279">
        <v>0</v>
      </c>
      <c r="AG326" s="280">
        <v>0</v>
      </c>
      <c r="AH326" s="1">
        <f t="shared" si="144"/>
        <v>0</v>
      </c>
      <c r="AI326" s="1">
        <v>1.4907999999999999</v>
      </c>
      <c r="AJ326" s="2">
        <v>0.82969999999999999</v>
      </c>
      <c r="AK326" s="281">
        <f t="shared" si="145"/>
        <v>0</v>
      </c>
      <c r="AL326" s="3">
        <f t="shared" si="146"/>
        <v>1.7968</v>
      </c>
      <c r="AM326" s="307">
        <v>1.6765000000000001</v>
      </c>
      <c r="AN326" s="283">
        <v>0.82969999999999999</v>
      </c>
      <c r="AO326" s="283" t="s">
        <v>1652</v>
      </c>
      <c r="AP326" s="284">
        <v>1.7968</v>
      </c>
      <c r="AQ326" s="28">
        <v>1.6765000000000001</v>
      </c>
      <c r="AR326" s="267">
        <f t="shared" si="147"/>
        <v>0</v>
      </c>
      <c r="AS326" s="267">
        <f t="shared" si="148"/>
        <v>0</v>
      </c>
      <c r="AT326" s="4">
        <v>0.82969999999999999</v>
      </c>
      <c r="AU326" s="4">
        <f t="shared" si="149"/>
        <v>0</v>
      </c>
      <c r="AV326" s="5">
        <v>1.7968</v>
      </c>
      <c r="AW326" s="404">
        <f t="shared" si="150"/>
        <v>0</v>
      </c>
      <c r="AX326" s="405">
        <v>1</v>
      </c>
      <c r="AY326" s="1">
        <f t="shared" si="151"/>
        <v>1.4907999999999999</v>
      </c>
      <c r="AZ326" s="28">
        <f t="shared" si="152"/>
        <v>1.7968</v>
      </c>
      <c r="BA326" s="5">
        <f t="shared" si="152"/>
        <v>1.6765000000000001</v>
      </c>
      <c r="BB326" s="277">
        <f t="shared" si="153"/>
        <v>0</v>
      </c>
      <c r="BC326" s="492">
        <f t="shared" si="154"/>
        <v>0</v>
      </c>
      <c r="BD326" s="492">
        <f t="shared" si="155"/>
        <v>0</v>
      </c>
      <c r="BE326" s="286">
        <f t="shared" si="156"/>
        <v>2.63E-2</v>
      </c>
      <c r="BF326" s="286">
        <v>2.63E-2</v>
      </c>
      <c r="BG326" s="308">
        <f t="shared" si="159"/>
        <v>0</v>
      </c>
      <c r="BH326" s="287">
        <f t="shared" si="157"/>
        <v>0</v>
      </c>
      <c r="BI326" s="287">
        <f t="shared" si="129"/>
        <v>1</v>
      </c>
      <c r="BJ326" s="453"/>
    </row>
    <row r="327" spans="1:62" x14ac:dyDescent="0.2">
      <c r="A327" s="297" t="s">
        <v>679</v>
      </c>
      <c r="B327" s="298" t="s">
        <v>680</v>
      </c>
      <c r="C327" s="299" t="s">
        <v>679</v>
      </c>
      <c r="D327" s="300" t="s">
        <v>680</v>
      </c>
      <c r="E327" s="301" t="s">
        <v>681</v>
      </c>
      <c r="F327" s="302" t="s">
        <v>571</v>
      </c>
      <c r="G327" s="519">
        <v>32</v>
      </c>
      <c r="H327" s="233"/>
      <c r="I327" s="304">
        <v>0</v>
      </c>
      <c r="J327" s="304">
        <v>0</v>
      </c>
      <c r="K327" s="304">
        <v>0</v>
      </c>
      <c r="L327" s="304">
        <v>0</v>
      </c>
      <c r="M327" s="304">
        <f t="shared" si="130"/>
        <v>0</v>
      </c>
      <c r="N327" s="304">
        <f t="shared" si="131"/>
        <v>0</v>
      </c>
      <c r="O327" s="496">
        <f t="shared" si="132"/>
        <v>0</v>
      </c>
      <c r="P327" s="496">
        <f t="shared" si="133"/>
        <v>0</v>
      </c>
      <c r="Q327" s="497">
        <v>0</v>
      </c>
      <c r="R327" s="497">
        <v>0</v>
      </c>
      <c r="S327" s="266">
        <f t="shared" si="134"/>
        <v>0</v>
      </c>
      <c r="T327" s="265">
        <v>0</v>
      </c>
      <c r="U327" s="305">
        <f t="shared" si="135"/>
        <v>0</v>
      </c>
      <c r="V327" s="306">
        <f t="shared" si="136"/>
        <v>0</v>
      </c>
      <c r="W327" s="498">
        <v>0</v>
      </c>
      <c r="X327" s="499">
        <f t="shared" si="137"/>
        <v>0</v>
      </c>
      <c r="Y327" s="500">
        <f t="shared" si="138"/>
        <v>0</v>
      </c>
      <c r="Z327" s="501">
        <v>0</v>
      </c>
      <c r="AA327" s="502">
        <f t="shared" si="139"/>
        <v>0</v>
      </c>
      <c r="AB327" s="503">
        <f t="shared" si="140"/>
        <v>0</v>
      </c>
      <c r="AC327" s="504">
        <f t="shared" si="141"/>
        <v>0</v>
      </c>
      <c r="AD327" s="277">
        <f t="shared" si="142"/>
        <v>0</v>
      </c>
      <c r="AE327" s="505">
        <f t="shared" si="143"/>
        <v>0</v>
      </c>
      <c r="AF327" s="279">
        <v>0</v>
      </c>
      <c r="AG327" s="280">
        <v>0</v>
      </c>
      <c r="AH327" s="1">
        <f t="shared" si="144"/>
        <v>0</v>
      </c>
      <c r="AI327" s="1">
        <v>1.4907999999999999</v>
      </c>
      <c r="AJ327" s="2">
        <v>0.81779999999999997</v>
      </c>
      <c r="AK327" s="281">
        <f t="shared" si="145"/>
        <v>0</v>
      </c>
      <c r="AL327" s="3">
        <f t="shared" si="146"/>
        <v>1.8229</v>
      </c>
      <c r="AM327" s="307">
        <v>1.7009000000000001</v>
      </c>
      <c r="AN327" s="283">
        <v>0.81779999999999997</v>
      </c>
      <c r="AO327" s="283" t="s">
        <v>1652</v>
      </c>
      <c r="AP327" s="284">
        <v>1.8229</v>
      </c>
      <c r="AQ327" s="28">
        <v>1.7009000000000001</v>
      </c>
      <c r="AR327" s="267">
        <f t="shared" si="147"/>
        <v>0</v>
      </c>
      <c r="AS327" s="267">
        <f t="shared" si="148"/>
        <v>0</v>
      </c>
      <c r="AT327" s="4">
        <v>0.81779999999999997</v>
      </c>
      <c r="AU327" s="4">
        <f t="shared" si="149"/>
        <v>0</v>
      </c>
      <c r="AV327" s="5">
        <v>1.8229</v>
      </c>
      <c r="AW327" s="404">
        <f t="shared" si="150"/>
        <v>0</v>
      </c>
      <c r="AX327" s="405">
        <v>1</v>
      </c>
      <c r="AY327" s="1">
        <f t="shared" si="151"/>
        <v>1.4907999999999999</v>
      </c>
      <c r="AZ327" s="28">
        <f t="shared" si="152"/>
        <v>1.8229</v>
      </c>
      <c r="BA327" s="5">
        <f t="shared" si="152"/>
        <v>1.7009000000000001</v>
      </c>
      <c r="BB327" s="277">
        <f t="shared" si="153"/>
        <v>0</v>
      </c>
      <c r="BC327" s="492">
        <f t="shared" si="154"/>
        <v>0</v>
      </c>
      <c r="BD327" s="492">
        <f t="shared" si="155"/>
        <v>0</v>
      </c>
      <c r="BE327" s="286">
        <f t="shared" si="156"/>
        <v>2.63E-2</v>
      </c>
      <c r="BF327" s="286">
        <v>2.63E-2</v>
      </c>
      <c r="BG327" s="308">
        <f t="shared" si="159"/>
        <v>0</v>
      </c>
      <c r="BH327" s="287">
        <f t="shared" si="157"/>
        <v>0</v>
      </c>
      <c r="BI327" s="287">
        <f t="shared" si="129"/>
        <v>1</v>
      </c>
      <c r="BJ327" s="453"/>
    </row>
    <row r="328" spans="1:62" x14ac:dyDescent="0.2">
      <c r="A328" s="297" t="s">
        <v>682</v>
      </c>
      <c r="B328" s="298" t="s">
        <v>683</v>
      </c>
      <c r="C328" s="299" t="s">
        <v>682</v>
      </c>
      <c r="D328" s="300" t="s">
        <v>683</v>
      </c>
      <c r="E328" s="301" t="s">
        <v>684</v>
      </c>
      <c r="F328" s="302" t="s">
        <v>571</v>
      </c>
      <c r="G328" s="519">
        <v>32</v>
      </c>
      <c r="H328" s="233"/>
      <c r="I328" s="304">
        <v>0</v>
      </c>
      <c r="J328" s="304">
        <v>0</v>
      </c>
      <c r="K328" s="304">
        <v>0</v>
      </c>
      <c r="L328" s="304">
        <v>0</v>
      </c>
      <c r="M328" s="304">
        <f t="shared" si="130"/>
        <v>0</v>
      </c>
      <c r="N328" s="304">
        <f t="shared" si="131"/>
        <v>0</v>
      </c>
      <c r="O328" s="496">
        <f t="shared" si="132"/>
        <v>0</v>
      </c>
      <c r="P328" s="496">
        <f t="shared" si="133"/>
        <v>0</v>
      </c>
      <c r="Q328" s="497">
        <v>0</v>
      </c>
      <c r="R328" s="497">
        <v>0</v>
      </c>
      <c r="S328" s="266">
        <f t="shared" si="134"/>
        <v>0</v>
      </c>
      <c r="T328" s="265">
        <v>0</v>
      </c>
      <c r="U328" s="305">
        <f t="shared" si="135"/>
        <v>0</v>
      </c>
      <c r="V328" s="306">
        <f t="shared" si="136"/>
        <v>0</v>
      </c>
      <c r="W328" s="498">
        <v>0</v>
      </c>
      <c r="X328" s="499">
        <f t="shared" si="137"/>
        <v>0</v>
      </c>
      <c r="Y328" s="500">
        <f t="shared" si="138"/>
        <v>0</v>
      </c>
      <c r="Z328" s="501">
        <v>0</v>
      </c>
      <c r="AA328" s="502">
        <f t="shared" si="139"/>
        <v>0</v>
      </c>
      <c r="AB328" s="503">
        <f t="shared" si="140"/>
        <v>0</v>
      </c>
      <c r="AC328" s="504">
        <f t="shared" si="141"/>
        <v>0</v>
      </c>
      <c r="AD328" s="277">
        <f t="shared" si="142"/>
        <v>0</v>
      </c>
      <c r="AE328" s="505">
        <f t="shared" si="143"/>
        <v>0</v>
      </c>
      <c r="AF328" s="279">
        <v>0</v>
      </c>
      <c r="AG328" s="280">
        <v>0</v>
      </c>
      <c r="AH328" s="1">
        <f t="shared" si="144"/>
        <v>0</v>
      </c>
      <c r="AI328" s="1">
        <v>1.4907999999999999</v>
      </c>
      <c r="AJ328" s="2">
        <v>0.85459999999999992</v>
      </c>
      <c r="AK328" s="281">
        <f t="shared" si="145"/>
        <v>0</v>
      </c>
      <c r="AL328" s="3">
        <f t="shared" si="146"/>
        <v>1.7444</v>
      </c>
      <c r="AM328" s="307">
        <v>1.6276999999999999</v>
      </c>
      <c r="AN328" s="283">
        <v>0.85460000000000003</v>
      </c>
      <c r="AO328" s="283" t="s">
        <v>1652</v>
      </c>
      <c r="AP328" s="284">
        <v>1.7444</v>
      </c>
      <c r="AQ328" s="28">
        <v>1.6276999999999999</v>
      </c>
      <c r="AR328" s="267">
        <f t="shared" si="147"/>
        <v>0</v>
      </c>
      <c r="AS328" s="267">
        <f t="shared" si="148"/>
        <v>0</v>
      </c>
      <c r="AT328" s="4">
        <v>0.85459999999999992</v>
      </c>
      <c r="AU328" s="4">
        <f t="shared" si="149"/>
        <v>0</v>
      </c>
      <c r="AV328" s="5">
        <v>1.7444</v>
      </c>
      <c r="AW328" s="404">
        <f t="shared" si="150"/>
        <v>0</v>
      </c>
      <c r="AX328" s="405">
        <v>1</v>
      </c>
      <c r="AY328" s="1">
        <f t="shared" si="151"/>
        <v>1.4907999999999999</v>
      </c>
      <c r="AZ328" s="28">
        <f t="shared" si="152"/>
        <v>1.7444</v>
      </c>
      <c r="BA328" s="5">
        <f t="shared" si="152"/>
        <v>1.6276999999999999</v>
      </c>
      <c r="BB328" s="277">
        <f t="shared" si="153"/>
        <v>0</v>
      </c>
      <c r="BC328" s="492">
        <f t="shared" si="154"/>
        <v>0</v>
      </c>
      <c r="BD328" s="492">
        <f t="shared" si="155"/>
        <v>0</v>
      </c>
      <c r="BE328" s="286">
        <f t="shared" si="156"/>
        <v>2.63E-2</v>
      </c>
      <c r="BF328" s="286">
        <v>2.63E-2</v>
      </c>
      <c r="BG328" s="308">
        <f t="shared" si="159"/>
        <v>0</v>
      </c>
      <c r="BH328" s="287">
        <f t="shared" si="157"/>
        <v>0</v>
      </c>
      <c r="BI328" s="287">
        <f t="shared" si="129"/>
        <v>1</v>
      </c>
      <c r="BJ328" s="453"/>
    </row>
    <row r="329" spans="1:62" x14ac:dyDescent="0.2">
      <c r="A329" s="397" t="s">
        <v>670</v>
      </c>
      <c r="B329" s="398" t="s">
        <v>671</v>
      </c>
      <c r="C329" s="521" t="s">
        <v>1449</v>
      </c>
      <c r="D329" s="523" t="s">
        <v>1582</v>
      </c>
      <c r="E329" s="522" t="s">
        <v>1451</v>
      </c>
      <c r="F329" s="313" t="s">
        <v>571</v>
      </c>
      <c r="G329" s="520">
        <v>32</v>
      </c>
      <c r="H329" s="315"/>
      <c r="I329" s="316">
        <v>0</v>
      </c>
      <c r="J329" s="316">
        <v>0</v>
      </c>
      <c r="K329" s="316">
        <v>0</v>
      </c>
      <c r="L329" s="316">
        <v>0</v>
      </c>
      <c r="M329" s="316">
        <f t="shared" si="130"/>
        <v>0</v>
      </c>
      <c r="N329" s="316">
        <f t="shared" si="131"/>
        <v>0</v>
      </c>
      <c r="O329" s="508">
        <f t="shared" si="132"/>
        <v>0</v>
      </c>
      <c r="P329" s="508">
        <f t="shared" si="133"/>
        <v>0</v>
      </c>
      <c r="Q329" s="509">
        <v>0</v>
      </c>
      <c r="R329" s="509">
        <v>0</v>
      </c>
      <c r="S329" s="318">
        <f t="shared" si="134"/>
        <v>0</v>
      </c>
      <c r="T329" s="317">
        <v>0</v>
      </c>
      <c r="U329" s="319">
        <f t="shared" si="135"/>
        <v>0</v>
      </c>
      <c r="V329" s="320">
        <f t="shared" si="136"/>
        <v>0</v>
      </c>
      <c r="W329" s="498">
        <v>0</v>
      </c>
      <c r="X329" s="499">
        <f t="shared" si="137"/>
        <v>0</v>
      </c>
      <c r="Y329" s="500">
        <f t="shared" si="138"/>
        <v>0</v>
      </c>
      <c r="Z329" s="501">
        <v>0</v>
      </c>
      <c r="AA329" s="502">
        <f t="shared" si="139"/>
        <v>0</v>
      </c>
      <c r="AB329" s="503">
        <f t="shared" si="140"/>
        <v>0</v>
      </c>
      <c r="AC329" s="510">
        <f t="shared" si="141"/>
        <v>0</v>
      </c>
      <c r="AD329" s="321">
        <f t="shared" si="142"/>
        <v>0</v>
      </c>
      <c r="AE329" s="278">
        <f t="shared" si="143"/>
        <v>0</v>
      </c>
      <c r="AF329" s="322">
        <v>0</v>
      </c>
      <c r="AG329" s="323">
        <v>1</v>
      </c>
      <c r="AH329" s="6">
        <f t="shared" si="144"/>
        <v>1.4907999999999999</v>
      </c>
      <c r="AI329" s="6">
        <v>0</v>
      </c>
      <c r="AJ329" s="2">
        <v>0</v>
      </c>
      <c r="AK329" s="281">
        <f t="shared" si="145"/>
        <v>1.7343</v>
      </c>
      <c r="AL329" s="3">
        <f t="shared" si="146"/>
        <v>0</v>
      </c>
      <c r="AM329" s="307">
        <v>0</v>
      </c>
      <c r="AN329" s="283">
        <v>0</v>
      </c>
      <c r="AO329" s="283" t="s">
        <v>1316</v>
      </c>
      <c r="AP329" s="284">
        <v>0</v>
      </c>
      <c r="AQ329" s="28">
        <v>0</v>
      </c>
      <c r="AR329" s="267">
        <f t="shared" si="147"/>
        <v>0</v>
      </c>
      <c r="AS329" s="267">
        <f t="shared" si="148"/>
        <v>0</v>
      </c>
      <c r="AT329" s="4">
        <v>0</v>
      </c>
      <c r="AU329" s="4">
        <f t="shared" si="149"/>
        <v>0</v>
      </c>
      <c r="AV329" s="5">
        <v>0</v>
      </c>
      <c r="AW329" s="404">
        <f t="shared" si="150"/>
        <v>0</v>
      </c>
      <c r="AX329" s="405">
        <v>0</v>
      </c>
      <c r="AY329" s="6">
        <f t="shared" si="151"/>
        <v>0</v>
      </c>
      <c r="AZ329" s="28">
        <f t="shared" si="152"/>
        <v>0</v>
      </c>
      <c r="BA329" s="5">
        <f t="shared" si="152"/>
        <v>0</v>
      </c>
      <c r="BB329" s="321">
        <f t="shared" si="153"/>
        <v>0</v>
      </c>
      <c r="BC329" s="511">
        <f t="shared" si="154"/>
        <v>0</v>
      </c>
      <c r="BD329" s="511">
        <f t="shared" si="155"/>
        <v>2.63E-2</v>
      </c>
      <c r="BE329" s="286">
        <f t="shared" si="156"/>
        <v>0</v>
      </c>
      <c r="BF329" s="286">
        <v>0</v>
      </c>
      <c r="BG329" s="308">
        <f t="shared" si="159"/>
        <v>0</v>
      </c>
      <c r="BH329" s="512">
        <f t="shared" si="157"/>
        <v>1</v>
      </c>
      <c r="BI329" s="512">
        <f t="shared" ref="BI329:BI392" si="160">IF($A329=$C329,SUMIF($A$17:$A$574,$C329,$BH$17:$BH$574),0)+IF(LEFT($C329,1)="T",IF(SUMIF($A$17:$A$574,$C329,$I$17:$I$574)&gt;0,1,0),0)</f>
        <v>0</v>
      </c>
      <c r="BJ329" s="453"/>
    </row>
    <row r="330" spans="1:62" x14ac:dyDescent="0.2">
      <c r="A330" s="397" t="s">
        <v>673</v>
      </c>
      <c r="B330" s="398" t="s">
        <v>674</v>
      </c>
      <c r="C330" s="521" t="s">
        <v>1449</v>
      </c>
      <c r="D330" s="523" t="s">
        <v>1582</v>
      </c>
      <c r="E330" s="522" t="s">
        <v>1452</v>
      </c>
      <c r="F330" s="313" t="s">
        <v>571</v>
      </c>
      <c r="G330" s="520">
        <v>32</v>
      </c>
      <c r="H330" s="315"/>
      <c r="I330" s="316">
        <v>0</v>
      </c>
      <c r="J330" s="316">
        <v>0</v>
      </c>
      <c r="K330" s="316">
        <v>0</v>
      </c>
      <c r="L330" s="316">
        <v>0</v>
      </c>
      <c r="M330" s="316">
        <f t="shared" si="130"/>
        <v>0</v>
      </c>
      <c r="N330" s="316">
        <f t="shared" si="131"/>
        <v>0</v>
      </c>
      <c r="O330" s="508">
        <f t="shared" si="132"/>
        <v>0</v>
      </c>
      <c r="P330" s="508">
        <f t="shared" si="133"/>
        <v>0</v>
      </c>
      <c r="Q330" s="509">
        <v>0</v>
      </c>
      <c r="R330" s="509">
        <v>0</v>
      </c>
      <c r="S330" s="318">
        <f t="shared" si="134"/>
        <v>0</v>
      </c>
      <c r="T330" s="317">
        <v>0</v>
      </c>
      <c r="U330" s="319">
        <f t="shared" si="135"/>
        <v>0</v>
      </c>
      <c r="V330" s="320">
        <f t="shared" si="136"/>
        <v>0</v>
      </c>
      <c r="W330" s="498">
        <v>0</v>
      </c>
      <c r="X330" s="499">
        <f t="shared" si="137"/>
        <v>0</v>
      </c>
      <c r="Y330" s="500">
        <f t="shared" si="138"/>
        <v>0</v>
      </c>
      <c r="Z330" s="501">
        <v>0</v>
      </c>
      <c r="AA330" s="502">
        <f t="shared" si="139"/>
        <v>0</v>
      </c>
      <c r="AB330" s="503">
        <f t="shared" si="140"/>
        <v>0</v>
      </c>
      <c r="AC330" s="510">
        <f t="shared" si="141"/>
        <v>0</v>
      </c>
      <c r="AD330" s="321">
        <f t="shared" si="142"/>
        <v>0</v>
      </c>
      <c r="AE330" s="278">
        <f t="shared" si="143"/>
        <v>0</v>
      </c>
      <c r="AF330" s="322">
        <v>0</v>
      </c>
      <c r="AG330" s="323">
        <v>1</v>
      </c>
      <c r="AH330" s="6">
        <f t="shared" si="144"/>
        <v>1.4907999999999999</v>
      </c>
      <c r="AI330" s="6">
        <v>0</v>
      </c>
      <c r="AJ330" s="2">
        <v>0</v>
      </c>
      <c r="AK330" s="281">
        <f t="shared" si="145"/>
        <v>1.8636999999999999</v>
      </c>
      <c r="AL330" s="3">
        <f t="shared" si="146"/>
        <v>0</v>
      </c>
      <c r="AM330" s="307">
        <v>0</v>
      </c>
      <c r="AN330" s="283">
        <v>0</v>
      </c>
      <c r="AO330" s="283" t="s">
        <v>1316</v>
      </c>
      <c r="AP330" s="284">
        <v>0</v>
      </c>
      <c r="AQ330" s="28">
        <v>0</v>
      </c>
      <c r="AR330" s="267">
        <f t="shared" si="147"/>
        <v>0</v>
      </c>
      <c r="AS330" s="267">
        <f t="shared" si="148"/>
        <v>0</v>
      </c>
      <c r="AT330" s="4">
        <v>0</v>
      </c>
      <c r="AU330" s="4">
        <f t="shared" si="149"/>
        <v>0</v>
      </c>
      <c r="AV330" s="5">
        <v>0</v>
      </c>
      <c r="AW330" s="404">
        <f t="shared" si="150"/>
        <v>0</v>
      </c>
      <c r="AX330" s="405">
        <v>0</v>
      </c>
      <c r="AY330" s="6">
        <f t="shared" si="151"/>
        <v>0</v>
      </c>
      <c r="AZ330" s="28">
        <f t="shared" si="152"/>
        <v>0</v>
      </c>
      <c r="BA330" s="5">
        <f t="shared" si="152"/>
        <v>0</v>
      </c>
      <c r="BB330" s="321">
        <f t="shared" si="153"/>
        <v>0</v>
      </c>
      <c r="BC330" s="511">
        <f t="shared" si="154"/>
        <v>0</v>
      </c>
      <c r="BD330" s="511">
        <f t="shared" si="155"/>
        <v>2.63E-2</v>
      </c>
      <c r="BE330" s="286">
        <f t="shared" si="156"/>
        <v>0</v>
      </c>
      <c r="BF330" s="286">
        <v>0</v>
      </c>
      <c r="BG330" s="308">
        <f t="shared" si="159"/>
        <v>0</v>
      </c>
      <c r="BH330" s="512">
        <f t="shared" si="157"/>
        <v>1</v>
      </c>
      <c r="BI330" s="512">
        <f t="shared" si="160"/>
        <v>0</v>
      </c>
      <c r="BJ330" s="453"/>
    </row>
    <row r="331" spans="1:62" x14ac:dyDescent="0.2">
      <c r="A331" s="397" t="s">
        <v>676</v>
      </c>
      <c r="B331" s="398" t="s">
        <v>677</v>
      </c>
      <c r="C331" s="521" t="s">
        <v>1449</v>
      </c>
      <c r="D331" s="523" t="s">
        <v>1582</v>
      </c>
      <c r="E331" s="522" t="s">
        <v>1453</v>
      </c>
      <c r="F331" s="313" t="s">
        <v>571</v>
      </c>
      <c r="G331" s="520">
        <v>32</v>
      </c>
      <c r="H331" s="315"/>
      <c r="I331" s="316">
        <v>0</v>
      </c>
      <c r="J331" s="316">
        <v>0</v>
      </c>
      <c r="K331" s="316">
        <v>0</v>
      </c>
      <c r="L331" s="316">
        <v>0</v>
      </c>
      <c r="M331" s="316">
        <f t="shared" si="130"/>
        <v>0</v>
      </c>
      <c r="N331" s="316">
        <f t="shared" si="131"/>
        <v>0</v>
      </c>
      <c r="O331" s="508">
        <f t="shared" si="132"/>
        <v>0</v>
      </c>
      <c r="P331" s="508">
        <f t="shared" si="133"/>
        <v>0</v>
      </c>
      <c r="Q331" s="509">
        <v>0</v>
      </c>
      <c r="R331" s="509">
        <v>0</v>
      </c>
      <c r="S331" s="318">
        <f t="shared" si="134"/>
        <v>0</v>
      </c>
      <c r="T331" s="317">
        <v>0</v>
      </c>
      <c r="U331" s="319">
        <f t="shared" si="135"/>
        <v>0</v>
      </c>
      <c r="V331" s="320">
        <f t="shared" si="136"/>
        <v>0</v>
      </c>
      <c r="W331" s="498">
        <v>0</v>
      </c>
      <c r="X331" s="499">
        <f t="shared" si="137"/>
        <v>0</v>
      </c>
      <c r="Y331" s="500">
        <f t="shared" si="138"/>
        <v>0</v>
      </c>
      <c r="Z331" s="501">
        <v>0</v>
      </c>
      <c r="AA331" s="502">
        <f t="shared" si="139"/>
        <v>0</v>
      </c>
      <c r="AB331" s="503">
        <f t="shared" si="140"/>
        <v>0</v>
      </c>
      <c r="AC331" s="510">
        <f t="shared" si="141"/>
        <v>0</v>
      </c>
      <c r="AD331" s="321">
        <f t="shared" si="142"/>
        <v>0</v>
      </c>
      <c r="AE331" s="278">
        <f t="shared" si="143"/>
        <v>0</v>
      </c>
      <c r="AF331" s="322">
        <v>0</v>
      </c>
      <c r="AG331" s="323">
        <v>1</v>
      </c>
      <c r="AH331" s="6">
        <f t="shared" si="144"/>
        <v>1.4907999999999999</v>
      </c>
      <c r="AI331" s="6">
        <v>0</v>
      </c>
      <c r="AJ331" s="2">
        <v>0</v>
      </c>
      <c r="AK331" s="281">
        <f t="shared" si="145"/>
        <v>1.7968</v>
      </c>
      <c r="AL331" s="3">
        <f t="shared" si="146"/>
        <v>0</v>
      </c>
      <c r="AM331" s="307">
        <v>0</v>
      </c>
      <c r="AN331" s="283">
        <v>0</v>
      </c>
      <c r="AO331" s="283" t="s">
        <v>1316</v>
      </c>
      <c r="AP331" s="284">
        <v>0</v>
      </c>
      <c r="AQ331" s="28">
        <v>0</v>
      </c>
      <c r="AR331" s="267">
        <f t="shared" si="147"/>
        <v>0</v>
      </c>
      <c r="AS331" s="267">
        <f t="shared" si="148"/>
        <v>0</v>
      </c>
      <c r="AT331" s="4">
        <v>0</v>
      </c>
      <c r="AU331" s="4">
        <f t="shared" si="149"/>
        <v>0</v>
      </c>
      <c r="AV331" s="5">
        <v>0</v>
      </c>
      <c r="AW331" s="404">
        <f t="shared" si="150"/>
        <v>0</v>
      </c>
      <c r="AX331" s="405">
        <v>0</v>
      </c>
      <c r="AY331" s="6">
        <f t="shared" si="151"/>
        <v>0</v>
      </c>
      <c r="AZ331" s="28">
        <f t="shared" si="152"/>
        <v>0</v>
      </c>
      <c r="BA331" s="5">
        <f t="shared" si="152"/>
        <v>0</v>
      </c>
      <c r="BB331" s="321">
        <f t="shared" si="153"/>
        <v>0</v>
      </c>
      <c r="BC331" s="511">
        <f t="shared" si="154"/>
        <v>0</v>
      </c>
      <c r="BD331" s="511">
        <f t="shared" si="155"/>
        <v>2.63E-2</v>
      </c>
      <c r="BE331" s="286">
        <f t="shared" si="156"/>
        <v>0</v>
      </c>
      <c r="BF331" s="286">
        <v>0</v>
      </c>
      <c r="BG331" s="308">
        <f t="shared" si="159"/>
        <v>0</v>
      </c>
      <c r="BH331" s="512">
        <f t="shared" si="157"/>
        <v>1</v>
      </c>
      <c r="BI331" s="512">
        <f t="shared" si="160"/>
        <v>0</v>
      </c>
      <c r="BJ331" s="453"/>
    </row>
    <row r="332" spans="1:62" x14ac:dyDescent="0.2">
      <c r="A332" s="397" t="s">
        <v>679</v>
      </c>
      <c r="B332" s="398" t="s">
        <v>680</v>
      </c>
      <c r="C332" s="521" t="s">
        <v>1449</v>
      </c>
      <c r="D332" s="523" t="s">
        <v>1582</v>
      </c>
      <c r="E332" s="522" t="s">
        <v>1454</v>
      </c>
      <c r="F332" s="313" t="s">
        <v>571</v>
      </c>
      <c r="G332" s="520">
        <v>32</v>
      </c>
      <c r="H332" s="315"/>
      <c r="I332" s="316">
        <v>0</v>
      </c>
      <c r="J332" s="316">
        <v>0</v>
      </c>
      <c r="K332" s="316">
        <v>0</v>
      </c>
      <c r="L332" s="316">
        <v>0</v>
      </c>
      <c r="M332" s="316">
        <f t="shared" si="130"/>
        <v>0</v>
      </c>
      <c r="N332" s="316">
        <f t="shared" si="131"/>
        <v>0</v>
      </c>
      <c r="O332" s="508">
        <f t="shared" si="132"/>
        <v>0</v>
      </c>
      <c r="P332" s="508">
        <f t="shared" si="133"/>
        <v>0</v>
      </c>
      <c r="Q332" s="509">
        <v>0</v>
      </c>
      <c r="R332" s="509">
        <v>0</v>
      </c>
      <c r="S332" s="318">
        <f t="shared" si="134"/>
        <v>0</v>
      </c>
      <c r="T332" s="317">
        <v>0</v>
      </c>
      <c r="U332" s="319">
        <f t="shared" si="135"/>
        <v>0</v>
      </c>
      <c r="V332" s="320">
        <f t="shared" si="136"/>
        <v>0</v>
      </c>
      <c r="W332" s="498">
        <v>0</v>
      </c>
      <c r="X332" s="499">
        <f t="shared" si="137"/>
        <v>0</v>
      </c>
      <c r="Y332" s="500">
        <f t="shared" si="138"/>
        <v>0</v>
      </c>
      <c r="Z332" s="501">
        <v>0</v>
      </c>
      <c r="AA332" s="502">
        <f t="shared" si="139"/>
        <v>0</v>
      </c>
      <c r="AB332" s="503">
        <f t="shared" si="140"/>
        <v>0</v>
      </c>
      <c r="AC332" s="510">
        <f t="shared" si="141"/>
        <v>0</v>
      </c>
      <c r="AD332" s="321">
        <f t="shared" si="142"/>
        <v>0</v>
      </c>
      <c r="AE332" s="278">
        <f t="shared" si="143"/>
        <v>0</v>
      </c>
      <c r="AF332" s="322">
        <v>0</v>
      </c>
      <c r="AG332" s="323">
        <v>1</v>
      </c>
      <c r="AH332" s="6">
        <f t="shared" si="144"/>
        <v>1.4907999999999999</v>
      </c>
      <c r="AI332" s="6">
        <v>0</v>
      </c>
      <c r="AJ332" s="2">
        <v>0</v>
      </c>
      <c r="AK332" s="281">
        <f t="shared" si="145"/>
        <v>1.8229</v>
      </c>
      <c r="AL332" s="3">
        <f t="shared" si="146"/>
        <v>0</v>
      </c>
      <c r="AM332" s="307">
        <v>0</v>
      </c>
      <c r="AN332" s="283">
        <v>0</v>
      </c>
      <c r="AO332" s="283" t="s">
        <v>1316</v>
      </c>
      <c r="AP332" s="284">
        <v>0</v>
      </c>
      <c r="AQ332" s="28">
        <v>0</v>
      </c>
      <c r="AR332" s="267">
        <f t="shared" si="147"/>
        <v>0</v>
      </c>
      <c r="AS332" s="267">
        <f t="shared" si="148"/>
        <v>0</v>
      </c>
      <c r="AT332" s="4">
        <v>0</v>
      </c>
      <c r="AU332" s="4">
        <f t="shared" si="149"/>
        <v>0</v>
      </c>
      <c r="AV332" s="5">
        <v>0</v>
      </c>
      <c r="AW332" s="404">
        <f t="shared" si="150"/>
        <v>0</v>
      </c>
      <c r="AX332" s="405">
        <v>0</v>
      </c>
      <c r="AY332" s="6">
        <f t="shared" si="151"/>
        <v>0</v>
      </c>
      <c r="AZ332" s="28">
        <f t="shared" si="152"/>
        <v>0</v>
      </c>
      <c r="BA332" s="5">
        <f t="shared" si="152"/>
        <v>0</v>
      </c>
      <c r="BB332" s="321">
        <f t="shared" si="153"/>
        <v>0</v>
      </c>
      <c r="BC332" s="511">
        <f t="shared" si="154"/>
        <v>0</v>
      </c>
      <c r="BD332" s="511">
        <f t="shared" si="155"/>
        <v>2.63E-2</v>
      </c>
      <c r="BE332" s="286">
        <f t="shared" si="156"/>
        <v>0</v>
      </c>
      <c r="BF332" s="286">
        <v>0</v>
      </c>
      <c r="BG332" s="308">
        <f t="shared" si="159"/>
        <v>0</v>
      </c>
      <c r="BH332" s="512">
        <f t="shared" si="157"/>
        <v>1</v>
      </c>
      <c r="BI332" s="512">
        <f t="shared" si="160"/>
        <v>0</v>
      </c>
      <c r="BJ332" s="453"/>
    </row>
    <row r="333" spans="1:62" ht="12" customHeight="1" x14ac:dyDescent="0.2">
      <c r="A333" s="397" t="s">
        <v>682</v>
      </c>
      <c r="B333" s="398" t="s">
        <v>683</v>
      </c>
      <c r="C333" s="521" t="s">
        <v>1449</v>
      </c>
      <c r="D333" s="523" t="s">
        <v>1582</v>
      </c>
      <c r="E333" s="522" t="s">
        <v>1455</v>
      </c>
      <c r="F333" s="313" t="s">
        <v>571</v>
      </c>
      <c r="G333" s="520">
        <v>32</v>
      </c>
      <c r="H333" s="315"/>
      <c r="I333" s="316">
        <v>0</v>
      </c>
      <c r="J333" s="316">
        <v>0</v>
      </c>
      <c r="K333" s="316">
        <v>0</v>
      </c>
      <c r="L333" s="316">
        <v>0</v>
      </c>
      <c r="M333" s="316">
        <f t="shared" si="130"/>
        <v>0</v>
      </c>
      <c r="N333" s="316">
        <f t="shared" si="131"/>
        <v>0</v>
      </c>
      <c r="O333" s="508">
        <f t="shared" si="132"/>
        <v>0</v>
      </c>
      <c r="P333" s="508">
        <f t="shared" si="133"/>
        <v>0</v>
      </c>
      <c r="Q333" s="509">
        <v>0</v>
      </c>
      <c r="R333" s="509">
        <v>0</v>
      </c>
      <c r="S333" s="318">
        <f t="shared" si="134"/>
        <v>0</v>
      </c>
      <c r="T333" s="317">
        <v>0</v>
      </c>
      <c r="U333" s="319">
        <f t="shared" si="135"/>
        <v>0</v>
      </c>
      <c r="V333" s="320">
        <f t="shared" si="136"/>
        <v>0</v>
      </c>
      <c r="W333" s="498">
        <v>0</v>
      </c>
      <c r="X333" s="499">
        <f t="shared" si="137"/>
        <v>0</v>
      </c>
      <c r="Y333" s="500">
        <f t="shared" si="138"/>
        <v>0</v>
      </c>
      <c r="Z333" s="501">
        <v>0</v>
      </c>
      <c r="AA333" s="502">
        <f t="shared" si="139"/>
        <v>0</v>
      </c>
      <c r="AB333" s="503">
        <f t="shared" si="140"/>
        <v>0</v>
      </c>
      <c r="AC333" s="510">
        <f t="shared" si="141"/>
        <v>0</v>
      </c>
      <c r="AD333" s="321">
        <f t="shared" si="142"/>
        <v>0</v>
      </c>
      <c r="AE333" s="278">
        <f t="shared" si="143"/>
        <v>0</v>
      </c>
      <c r="AF333" s="322">
        <v>0</v>
      </c>
      <c r="AG333" s="323">
        <v>1</v>
      </c>
      <c r="AH333" s="6">
        <f t="shared" si="144"/>
        <v>1.4907999999999999</v>
      </c>
      <c r="AI333" s="6">
        <v>0</v>
      </c>
      <c r="AJ333" s="2">
        <v>0</v>
      </c>
      <c r="AK333" s="281">
        <f t="shared" si="145"/>
        <v>1.7444</v>
      </c>
      <c r="AL333" s="3">
        <f t="shared" si="146"/>
        <v>0</v>
      </c>
      <c r="AM333" s="307">
        <v>0</v>
      </c>
      <c r="AN333" s="283">
        <v>0</v>
      </c>
      <c r="AO333" s="283" t="s">
        <v>1316</v>
      </c>
      <c r="AP333" s="284">
        <v>0</v>
      </c>
      <c r="AQ333" s="28">
        <v>0</v>
      </c>
      <c r="AR333" s="267">
        <f t="shared" si="147"/>
        <v>0</v>
      </c>
      <c r="AS333" s="267">
        <f t="shared" si="148"/>
        <v>0</v>
      </c>
      <c r="AT333" s="4">
        <v>0</v>
      </c>
      <c r="AU333" s="4">
        <f t="shared" si="149"/>
        <v>0</v>
      </c>
      <c r="AV333" s="5">
        <v>0</v>
      </c>
      <c r="AW333" s="404">
        <f t="shared" si="150"/>
        <v>0</v>
      </c>
      <c r="AX333" s="405">
        <v>0</v>
      </c>
      <c r="AY333" s="6">
        <f t="shared" si="151"/>
        <v>0</v>
      </c>
      <c r="AZ333" s="28">
        <f t="shared" si="152"/>
        <v>0</v>
      </c>
      <c r="BA333" s="5">
        <f t="shared" si="152"/>
        <v>0</v>
      </c>
      <c r="BB333" s="321">
        <f t="shared" si="153"/>
        <v>0</v>
      </c>
      <c r="BC333" s="511">
        <f t="shared" si="154"/>
        <v>0</v>
      </c>
      <c r="BD333" s="511">
        <f t="shared" si="155"/>
        <v>2.63E-2</v>
      </c>
      <c r="BE333" s="286">
        <f t="shared" si="156"/>
        <v>0</v>
      </c>
      <c r="BF333" s="286">
        <v>0</v>
      </c>
      <c r="BG333" s="308">
        <f t="shared" si="159"/>
        <v>0</v>
      </c>
      <c r="BH333" s="512">
        <f t="shared" si="157"/>
        <v>1</v>
      </c>
      <c r="BI333" s="512">
        <f t="shared" si="160"/>
        <v>0</v>
      </c>
      <c r="BJ333" s="453"/>
    </row>
    <row r="334" spans="1:62" ht="12" customHeight="1" x14ac:dyDescent="0.2">
      <c r="A334" s="438" t="s">
        <v>1449</v>
      </c>
      <c r="B334" s="439" t="s">
        <v>1456</v>
      </c>
      <c r="C334" s="471" t="s">
        <v>1449</v>
      </c>
      <c r="D334" s="472" t="s">
        <v>1582</v>
      </c>
      <c r="E334" s="473" t="s">
        <v>1457</v>
      </c>
      <c r="F334" s="434" t="s">
        <v>571</v>
      </c>
      <c r="G334" s="513">
        <v>32</v>
      </c>
      <c r="H334" s="233"/>
      <c r="I334" s="364">
        <v>38921331</v>
      </c>
      <c r="J334" s="364">
        <v>7224093</v>
      </c>
      <c r="K334" s="364">
        <v>0</v>
      </c>
      <c r="L334" s="364">
        <v>0</v>
      </c>
      <c r="M334" s="364">
        <f t="shared" si="130"/>
        <v>0</v>
      </c>
      <c r="N334" s="364">
        <f t="shared" si="131"/>
        <v>38921331</v>
      </c>
      <c r="O334" s="514">
        <f t="shared" si="132"/>
        <v>7224093</v>
      </c>
      <c r="P334" s="514">
        <f t="shared" si="133"/>
        <v>31697238</v>
      </c>
      <c r="Q334" s="515">
        <v>1376.8200000000002</v>
      </c>
      <c r="R334" s="515">
        <v>36.28</v>
      </c>
      <c r="S334" s="366">
        <f t="shared" si="134"/>
        <v>394581</v>
      </c>
      <c r="T334" s="365">
        <v>0</v>
      </c>
      <c r="U334" s="367">
        <f t="shared" si="135"/>
        <v>31697238</v>
      </c>
      <c r="V334" s="368">
        <f t="shared" si="136"/>
        <v>23022.06</v>
      </c>
      <c r="W334" s="498">
        <v>22689</v>
      </c>
      <c r="X334" s="499">
        <f t="shared" si="137"/>
        <v>16.48</v>
      </c>
      <c r="Y334" s="500">
        <f t="shared" si="138"/>
        <v>23005.58</v>
      </c>
      <c r="Z334" s="501">
        <v>3028.5800000000017</v>
      </c>
      <c r="AA334" s="502">
        <f t="shared" si="139"/>
        <v>4169810</v>
      </c>
      <c r="AB334" s="503">
        <f t="shared" si="140"/>
        <v>35867048</v>
      </c>
      <c r="AC334" s="516">
        <f t="shared" si="141"/>
        <v>26050.639999999999</v>
      </c>
      <c r="AD334" s="369">
        <f t="shared" si="142"/>
        <v>1.49078</v>
      </c>
      <c r="AE334" s="370">
        <f t="shared" si="143"/>
        <v>1.4907999999999999</v>
      </c>
      <c r="AF334" s="371">
        <v>1.4907999999999999</v>
      </c>
      <c r="AG334" s="372">
        <v>0</v>
      </c>
      <c r="AH334" s="373">
        <f t="shared" si="144"/>
        <v>0</v>
      </c>
      <c r="AI334" s="373">
        <v>0</v>
      </c>
      <c r="AJ334" s="2">
        <v>0</v>
      </c>
      <c r="AK334" s="281">
        <f t="shared" si="145"/>
        <v>0</v>
      </c>
      <c r="AL334" s="3">
        <f t="shared" si="146"/>
        <v>0</v>
      </c>
      <c r="AM334" s="307">
        <v>0</v>
      </c>
      <c r="AN334" s="283">
        <v>0</v>
      </c>
      <c r="AO334" s="283" t="s">
        <v>1316</v>
      </c>
      <c r="AP334" s="284">
        <v>0</v>
      </c>
      <c r="AQ334" s="28">
        <v>0</v>
      </c>
      <c r="AR334" s="267">
        <f t="shared" si="147"/>
        <v>0</v>
      </c>
      <c r="AS334" s="267">
        <f t="shared" si="148"/>
        <v>0</v>
      </c>
      <c r="AT334" s="4">
        <v>0</v>
      </c>
      <c r="AU334" s="4">
        <f t="shared" si="149"/>
        <v>0</v>
      </c>
      <c r="AV334" s="5">
        <v>0</v>
      </c>
      <c r="AW334" s="404">
        <f t="shared" si="150"/>
        <v>0</v>
      </c>
      <c r="AX334" s="405">
        <v>0</v>
      </c>
      <c r="AY334" s="373">
        <f t="shared" si="151"/>
        <v>0</v>
      </c>
      <c r="AZ334" s="28">
        <f t="shared" si="152"/>
        <v>0</v>
      </c>
      <c r="BA334" s="5">
        <f t="shared" si="152"/>
        <v>0</v>
      </c>
      <c r="BB334" s="369">
        <f t="shared" si="153"/>
        <v>1.31277</v>
      </c>
      <c r="BC334" s="517">
        <f t="shared" si="154"/>
        <v>2.63E-2</v>
      </c>
      <c r="BD334" s="517">
        <f t="shared" si="155"/>
        <v>0</v>
      </c>
      <c r="BE334" s="286">
        <f t="shared" si="156"/>
        <v>0</v>
      </c>
      <c r="BF334" s="286">
        <v>0</v>
      </c>
      <c r="BG334" s="308">
        <f t="shared" si="159"/>
        <v>0</v>
      </c>
      <c r="BH334" s="518">
        <f t="shared" si="157"/>
        <v>0</v>
      </c>
      <c r="BI334" s="518">
        <f t="shared" si="160"/>
        <v>0</v>
      </c>
      <c r="BJ334" s="453"/>
    </row>
    <row r="335" spans="1:62" ht="12" customHeight="1" x14ac:dyDescent="0.2">
      <c r="A335" s="297" t="s">
        <v>687</v>
      </c>
      <c r="B335" s="298" t="s">
        <v>688</v>
      </c>
      <c r="C335" s="299" t="s">
        <v>687</v>
      </c>
      <c r="D335" s="300" t="s">
        <v>688</v>
      </c>
      <c r="E335" s="301" t="s">
        <v>689</v>
      </c>
      <c r="F335" s="302" t="s">
        <v>201</v>
      </c>
      <c r="G335" s="519">
        <v>33</v>
      </c>
      <c r="H335" s="233"/>
      <c r="I335" s="304">
        <v>0</v>
      </c>
      <c r="J335" s="304">
        <v>0</v>
      </c>
      <c r="K335" s="304">
        <v>0</v>
      </c>
      <c r="L335" s="304">
        <v>0</v>
      </c>
      <c r="M335" s="304">
        <f t="shared" si="130"/>
        <v>0</v>
      </c>
      <c r="N335" s="304">
        <f t="shared" si="131"/>
        <v>0</v>
      </c>
      <c r="O335" s="496">
        <f t="shared" si="132"/>
        <v>0</v>
      </c>
      <c r="P335" s="496">
        <f t="shared" si="133"/>
        <v>0</v>
      </c>
      <c r="Q335" s="497">
        <v>0</v>
      </c>
      <c r="R335" s="497">
        <v>0</v>
      </c>
      <c r="S335" s="266">
        <f t="shared" si="134"/>
        <v>0</v>
      </c>
      <c r="T335" s="265">
        <v>0</v>
      </c>
      <c r="U335" s="305">
        <f t="shared" si="135"/>
        <v>0</v>
      </c>
      <c r="V335" s="306">
        <f t="shared" si="136"/>
        <v>0</v>
      </c>
      <c r="W335" s="498">
        <v>0</v>
      </c>
      <c r="X335" s="499">
        <f t="shared" si="137"/>
        <v>0</v>
      </c>
      <c r="Y335" s="500">
        <f t="shared" si="138"/>
        <v>0</v>
      </c>
      <c r="Z335" s="501">
        <v>0</v>
      </c>
      <c r="AA335" s="502">
        <f t="shared" si="139"/>
        <v>0</v>
      </c>
      <c r="AB335" s="503">
        <f t="shared" si="140"/>
        <v>0</v>
      </c>
      <c r="AC335" s="504">
        <f t="shared" si="141"/>
        <v>0</v>
      </c>
      <c r="AD335" s="277">
        <f t="shared" si="142"/>
        <v>0</v>
      </c>
      <c r="AE335" s="505">
        <f t="shared" si="143"/>
        <v>0</v>
      </c>
      <c r="AF335" s="279">
        <v>0</v>
      </c>
      <c r="AG335" s="280">
        <v>0</v>
      </c>
      <c r="AH335" s="1">
        <f t="shared" si="144"/>
        <v>0</v>
      </c>
      <c r="AI335" s="1">
        <v>1.3648</v>
      </c>
      <c r="AJ335" s="2">
        <v>0.87620000000000009</v>
      </c>
      <c r="AK335" s="281">
        <f t="shared" si="145"/>
        <v>0</v>
      </c>
      <c r="AL335" s="3">
        <f t="shared" si="146"/>
        <v>1.5576000000000001</v>
      </c>
      <c r="AM335" s="307">
        <v>1.5874999999999999</v>
      </c>
      <c r="AN335" s="283">
        <v>0.87619999999999998</v>
      </c>
      <c r="AO335" s="283" t="s">
        <v>1652</v>
      </c>
      <c r="AP335" s="284">
        <v>1.5576000000000001</v>
      </c>
      <c r="AQ335" s="28">
        <v>1.5874999999999999</v>
      </c>
      <c r="AR335" s="267">
        <f t="shared" si="147"/>
        <v>0</v>
      </c>
      <c r="AS335" s="267">
        <f t="shared" si="148"/>
        <v>0</v>
      </c>
      <c r="AT335" s="4">
        <v>0.87620000000000009</v>
      </c>
      <c r="AU335" s="4">
        <f t="shared" si="149"/>
        <v>0</v>
      </c>
      <c r="AV335" s="5">
        <v>1.5576000000000001</v>
      </c>
      <c r="AW335" s="404">
        <f t="shared" si="150"/>
        <v>0</v>
      </c>
      <c r="AX335" s="405">
        <v>1</v>
      </c>
      <c r="AY335" s="1">
        <f t="shared" si="151"/>
        <v>1.3648</v>
      </c>
      <c r="AZ335" s="28">
        <f t="shared" si="152"/>
        <v>1.5576000000000001</v>
      </c>
      <c r="BA335" s="5">
        <f t="shared" si="152"/>
        <v>1.5874999999999999</v>
      </c>
      <c r="BB335" s="277">
        <f t="shared" si="153"/>
        <v>0</v>
      </c>
      <c r="BC335" s="492">
        <f t="shared" si="154"/>
        <v>0</v>
      </c>
      <c r="BD335" s="492">
        <f t="shared" si="155"/>
        <v>0</v>
      </c>
      <c r="BE335" s="286">
        <f t="shared" si="156"/>
        <v>2.4E-2</v>
      </c>
      <c r="BF335" s="286">
        <v>2.4E-2</v>
      </c>
      <c r="BG335" s="308">
        <f t="shared" si="159"/>
        <v>0</v>
      </c>
      <c r="BH335" s="287">
        <f t="shared" si="157"/>
        <v>0</v>
      </c>
      <c r="BI335" s="287">
        <f t="shared" si="160"/>
        <v>1</v>
      </c>
      <c r="BJ335" s="453"/>
    </row>
    <row r="336" spans="1:62" x14ac:dyDescent="0.2">
      <c r="A336" s="297" t="s">
        <v>690</v>
      </c>
      <c r="B336" s="298" t="s">
        <v>691</v>
      </c>
      <c r="C336" s="299" t="s">
        <v>690</v>
      </c>
      <c r="D336" s="300" t="s">
        <v>691</v>
      </c>
      <c r="E336" s="301" t="s">
        <v>692</v>
      </c>
      <c r="F336" s="302" t="s">
        <v>201</v>
      </c>
      <c r="G336" s="519">
        <v>33</v>
      </c>
      <c r="H336" s="233"/>
      <c r="I336" s="304">
        <v>0</v>
      </c>
      <c r="J336" s="304">
        <v>0</v>
      </c>
      <c r="K336" s="304">
        <v>0</v>
      </c>
      <c r="L336" s="304">
        <v>0</v>
      </c>
      <c r="M336" s="304">
        <f t="shared" si="130"/>
        <v>0</v>
      </c>
      <c r="N336" s="304">
        <f t="shared" si="131"/>
        <v>0</v>
      </c>
      <c r="O336" s="496">
        <f t="shared" si="132"/>
        <v>0</v>
      </c>
      <c r="P336" s="496">
        <f t="shared" si="133"/>
        <v>0</v>
      </c>
      <c r="Q336" s="497">
        <v>0</v>
      </c>
      <c r="R336" s="497">
        <v>0</v>
      </c>
      <c r="S336" s="266">
        <f t="shared" si="134"/>
        <v>0</v>
      </c>
      <c r="T336" s="265">
        <v>0</v>
      </c>
      <c r="U336" s="305">
        <f t="shared" si="135"/>
        <v>0</v>
      </c>
      <c r="V336" s="306">
        <f t="shared" si="136"/>
        <v>0</v>
      </c>
      <c r="W336" s="498">
        <v>0</v>
      </c>
      <c r="X336" s="499">
        <f t="shared" si="137"/>
        <v>0</v>
      </c>
      <c r="Y336" s="500">
        <f t="shared" si="138"/>
        <v>0</v>
      </c>
      <c r="Z336" s="501">
        <v>0</v>
      </c>
      <c r="AA336" s="502">
        <f t="shared" si="139"/>
        <v>0</v>
      </c>
      <c r="AB336" s="503">
        <f t="shared" si="140"/>
        <v>0</v>
      </c>
      <c r="AC336" s="504">
        <f t="shared" si="141"/>
        <v>0</v>
      </c>
      <c r="AD336" s="277">
        <f t="shared" si="142"/>
        <v>0</v>
      </c>
      <c r="AE336" s="505">
        <f t="shared" si="143"/>
        <v>0</v>
      </c>
      <c r="AF336" s="279">
        <v>0</v>
      </c>
      <c r="AG336" s="280">
        <v>0</v>
      </c>
      <c r="AH336" s="1">
        <f t="shared" si="144"/>
        <v>0</v>
      </c>
      <c r="AI336" s="1">
        <v>1.3648</v>
      </c>
      <c r="AJ336" s="2">
        <v>0.8698999999999999</v>
      </c>
      <c r="AK336" s="281">
        <f t="shared" si="145"/>
        <v>0</v>
      </c>
      <c r="AL336" s="3">
        <f t="shared" si="146"/>
        <v>1.5689</v>
      </c>
      <c r="AM336" s="307">
        <v>1.599</v>
      </c>
      <c r="AN336" s="283">
        <v>0.86990000000000001</v>
      </c>
      <c r="AO336" s="283" t="s">
        <v>1652</v>
      </c>
      <c r="AP336" s="284">
        <v>1.5689</v>
      </c>
      <c r="AQ336" s="28">
        <v>1.599</v>
      </c>
      <c r="AR336" s="267">
        <f t="shared" si="147"/>
        <v>0</v>
      </c>
      <c r="AS336" s="267">
        <f t="shared" si="148"/>
        <v>0</v>
      </c>
      <c r="AT336" s="4">
        <v>0.8698999999999999</v>
      </c>
      <c r="AU336" s="4">
        <f t="shared" si="149"/>
        <v>0</v>
      </c>
      <c r="AV336" s="5">
        <v>1.5689</v>
      </c>
      <c r="AW336" s="404">
        <f t="shared" si="150"/>
        <v>0</v>
      </c>
      <c r="AX336" s="405">
        <v>1</v>
      </c>
      <c r="AY336" s="1">
        <f t="shared" si="151"/>
        <v>1.3648</v>
      </c>
      <c r="AZ336" s="28">
        <f t="shared" si="152"/>
        <v>1.5689</v>
      </c>
      <c r="BA336" s="5">
        <f t="shared" si="152"/>
        <v>1.599</v>
      </c>
      <c r="BB336" s="277">
        <f t="shared" si="153"/>
        <v>0</v>
      </c>
      <c r="BC336" s="492">
        <f t="shared" si="154"/>
        <v>0</v>
      </c>
      <c r="BD336" s="492">
        <f t="shared" si="155"/>
        <v>0</v>
      </c>
      <c r="BE336" s="286">
        <f t="shared" si="156"/>
        <v>2.4E-2</v>
      </c>
      <c r="BF336" s="286">
        <v>2.4E-2</v>
      </c>
      <c r="BG336" s="308">
        <f t="shared" si="159"/>
        <v>0</v>
      </c>
      <c r="BH336" s="287">
        <f t="shared" si="157"/>
        <v>0</v>
      </c>
      <c r="BI336" s="287">
        <f t="shared" si="160"/>
        <v>1</v>
      </c>
      <c r="BJ336" s="453"/>
    </row>
    <row r="337" spans="1:62" x14ac:dyDescent="0.2">
      <c r="A337" s="297" t="s">
        <v>693</v>
      </c>
      <c r="B337" s="298" t="s">
        <v>694</v>
      </c>
      <c r="C337" s="299" t="s">
        <v>693</v>
      </c>
      <c r="D337" s="300" t="s">
        <v>694</v>
      </c>
      <c r="E337" s="301" t="s">
        <v>695</v>
      </c>
      <c r="F337" s="302" t="s">
        <v>201</v>
      </c>
      <c r="G337" s="519">
        <v>33</v>
      </c>
      <c r="H337" s="233"/>
      <c r="I337" s="304">
        <v>0</v>
      </c>
      <c r="J337" s="304">
        <v>0</v>
      </c>
      <c r="K337" s="304">
        <v>0</v>
      </c>
      <c r="L337" s="304">
        <v>0</v>
      </c>
      <c r="M337" s="304">
        <f t="shared" ref="M337:M400" si="161">K337-L337</f>
        <v>0</v>
      </c>
      <c r="N337" s="304">
        <f t="shared" ref="N337:N400" si="162">I337-K337</f>
        <v>0</v>
      </c>
      <c r="O337" s="496">
        <f t="shared" ref="O337:O400" si="163">J337-(L337+M337)</f>
        <v>0</v>
      </c>
      <c r="P337" s="496">
        <f t="shared" ref="P337:P400" si="164">I337-J337</f>
        <v>0</v>
      </c>
      <c r="Q337" s="497">
        <v>0</v>
      </c>
      <c r="R337" s="497">
        <v>0</v>
      </c>
      <c r="S337" s="266">
        <f t="shared" ref="S337:S400" si="165">IF($S$4&lt;&gt;0,0,ROUND($S$11*$R337,0))</f>
        <v>0</v>
      </c>
      <c r="T337" s="265">
        <v>0</v>
      </c>
      <c r="U337" s="305">
        <f t="shared" ref="U337:U400" si="166">IF(P337-T337&gt;0,P337-T337,0)</f>
        <v>0</v>
      </c>
      <c r="V337" s="306">
        <f t="shared" ref="V337:V400" si="167">IF($Q337&gt;0,ROUND(U337/$Q337,2),0)</f>
        <v>0</v>
      </c>
      <c r="W337" s="498">
        <v>0</v>
      </c>
      <c r="X337" s="499">
        <f t="shared" ref="X337:X400" si="168">IF(Q337&gt;0,ROUND(W337/Q337,2),0)</f>
        <v>0</v>
      </c>
      <c r="Y337" s="500">
        <f t="shared" ref="Y337:Y400" si="169">IF(U337&gt;0,V337-X337,0)</f>
        <v>0</v>
      </c>
      <c r="Z337" s="501">
        <v>0</v>
      </c>
      <c r="AA337" s="502">
        <f t="shared" ref="AA337:AA400" si="170">IF(Z337="Exempt","Exempt",ROUND(Z337*Q337,0))</f>
        <v>0</v>
      </c>
      <c r="AB337" s="503">
        <f t="shared" ref="AB337:AB400" si="171">IF(Z337="Exempt",U337,U337+AA337)</f>
        <v>0</v>
      </c>
      <c r="AC337" s="504">
        <f t="shared" ref="AC337:AC400" si="172">IF(Z337="Exempt",V337,IF($Q337&gt;0,ROUND(V337+Z337,2),0))</f>
        <v>0</v>
      </c>
      <c r="AD337" s="277">
        <f t="shared" ref="AD337:AD400" si="173">IF(AND($A337&gt;"T254",$A337&lt;"U001"),1,IF($V337&gt;0,MAX(1,ROUND(V337/$AD$12,5)),0))</f>
        <v>0</v>
      </c>
      <c r="AE337" s="505">
        <f t="shared" ref="AE337:AE400" si="174">ROUND(AD337*$AE$12,4)</f>
        <v>0</v>
      </c>
      <c r="AF337" s="279">
        <v>0</v>
      </c>
      <c r="AG337" s="280">
        <v>0</v>
      </c>
      <c r="AH337" s="1">
        <f t="shared" ref="AH337:AH400" si="175">IF(LEFT($C337,1)="T",ROUND(AF337*AG337,4),0)+IF(LEFT($C337,1)="U",IF(AND($A337&lt;&gt;"T099",SUMIF($C$17:$C$574,$A337,$V$17:$V$574)&gt;0),ROUND(AG337*SUMIF($C$17:$C$574,$C337,$AE$17:$AE$574),4),ROUND(AG337*SUMIF($C$17:$C$574,$C337,$AF$17:$AF$574),4)))</f>
        <v>0</v>
      </c>
      <c r="AI337" s="1">
        <v>1.3648</v>
      </c>
      <c r="AJ337" s="2">
        <v>0.79</v>
      </c>
      <c r="AK337" s="281">
        <f t="shared" ref="AK337:AK400" si="176">IF($A337&lt;&gt;"T141",IF(AH337&gt;0,ROUND(AH337/SUMIF($C$17:$C$574,$A337,$AJ$17:$AJ$574),4),IF(LEFT(A337,1)="U",0,IF(A337&gt;"T254",ROUND(AF337/AJ337,4),0))),"NA")</f>
        <v>0</v>
      </c>
      <c r="AL337" s="3">
        <f t="shared" ref="AL337:AL400" si="177">IF($A337&lt;&gt;"T141",IF($AJ337&gt;0,ROUND(AI337/$AJ337,4),0),"NA")</f>
        <v>1.7276</v>
      </c>
      <c r="AM337" s="307">
        <v>1.7607999999999999</v>
      </c>
      <c r="AN337" s="283">
        <v>0.79</v>
      </c>
      <c r="AO337" s="283" t="s">
        <v>1652</v>
      </c>
      <c r="AP337" s="284">
        <v>1.7276</v>
      </c>
      <c r="AQ337" s="28">
        <v>1.7607999999999999</v>
      </c>
      <c r="AR337" s="267">
        <f t="shared" ref="AR337:AR400" si="178">IF(OR(AP337=AL337,AP337+0.0001=AL337,AP337-0.0001=AL337),0,1)</f>
        <v>0</v>
      </c>
      <c r="AS337" s="267">
        <f t="shared" ref="AS337:AS400" si="179">IF(AQ337=AM337,0,1)</f>
        <v>0</v>
      </c>
      <c r="AT337" s="4">
        <v>0.79</v>
      </c>
      <c r="AU337" s="4">
        <f t="shared" ref="AU337:AU400" si="180">IF(ISNUMBER(AJ337)=FALSE,0,AT337-AJ337)</f>
        <v>0</v>
      </c>
      <c r="AV337" s="5">
        <v>1.7276</v>
      </c>
      <c r="AW337" s="404">
        <f t="shared" ref="AW337:AW400" si="181">AV337-AL337</f>
        <v>0</v>
      </c>
      <c r="AX337" s="405">
        <v>1</v>
      </c>
      <c r="AY337" s="1">
        <f t="shared" ref="AY337:AY400" si="182">AI337</f>
        <v>1.3648</v>
      </c>
      <c r="AZ337" s="28">
        <f t="shared" ref="AZ337:BA400" si="183">AP337</f>
        <v>1.7276</v>
      </c>
      <c r="BA337" s="5">
        <f t="shared" si="183"/>
        <v>1.7607999999999999</v>
      </c>
      <c r="BB337" s="277">
        <f t="shared" ref="BB337:BB400" si="184">IF(AND($A337&gt;="T255",$A337&lt;="T263"),1,IF($A337="T086",ROUND($V337/$BA$4,5),IF($AF337&gt;0,MAX(1,ROUND($V337/$BA$4,5)),0)))</f>
        <v>0</v>
      </c>
      <c r="BC337" s="492">
        <f t="shared" ref="BC337:BC400" si="185">IF($AF337&lt;&gt;$AE337,ROUND($AF337*$BA$3/$BA$4*$BC$10,4),ROUND(BB337*$BC$10,4))</f>
        <v>0</v>
      </c>
      <c r="BD337" s="492">
        <f t="shared" ref="BD337:BD400" si="186">IF(LEFT($C337,1)="T",ROUND($AG337*$BC337,4),0)+IF(LEFT($C337,1)="U",IF(AND($A337&lt;&gt;"T099",SUMIF($C$17:$C$574,$A337,$V$17:$V$574)&gt;0),ROUND(ROUND(MAX(1,ROUND(SUMIF($C$17:$C$574,$C337,$V$17:$V$574)/$BA$4,5))*$BC$10,4)*$AG337,4),ROUND(SUMIF($C$17:$C$574,$C337,$BC$17:$BC$574)*$AG337,4)),0)</f>
        <v>0</v>
      </c>
      <c r="BE337" s="286">
        <f t="shared" ref="BE337:BE400" si="187">IF(AI337=0,0,SUMIF($A$17:$A$574,$C337,$BD$17:$BD$574))</f>
        <v>2.4E-2</v>
      </c>
      <c r="BF337" s="286">
        <v>2.4E-2</v>
      </c>
      <c r="BG337" s="308">
        <f t="shared" si="159"/>
        <v>0</v>
      </c>
      <c r="BH337" s="287">
        <f t="shared" ref="BH337:BH400" si="188">IF($A337&lt;&gt;$C337,IF(SUMIF($A$17:$A$574,$C337,$I$17:$I$574)&gt;0,1,0),0)</f>
        <v>0</v>
      </c>
      <c r="BI337" s="287">
        <f t="shared" si="160"/>
        <v>1</v>
      </c>
      <c r="BJ337" s="453"/>
    </row>
    <row r="338" spans="1:62" x14ac:dyDescent="0.2">
      <c r="A338" s="297" t="s">
        <v>696</v>
      </c>
      <c r="B338" s="298" t="s">
        <v>697</v>
      </c>
      <c r="C338" s="299" t="s">
        <v>696</v>
      </c>
      <c r="D338" s="300" t="s">
        <v>697</v>
      </c>
      <c r="E338" s="301" t="s">
        <v>698</v>
      </c>
      <c r="F338" s="302" t="s">
        <v>201</v>
      </c>
      <c r="G338" s="519">
        <v>33</v>
      </c>
      <c r="H338" s="233"/>
      <c r="I338" s="304">
        <v>0</v>
      </c>
      <c r="J338" s="304">
        <v>0</v>
      </c>
      <c r="K338" s="304">
        <v>0</v>
      </c>
      <c r="L338" s="304">
        <v>0</v>
      </c>
      <c r="M338" s="304">
        <f t="shared" si="161"/>
        <v>0</v>
      </c>
      <c r="N338" s="304">
        <f t="shared" si="162"/>
        <v>0</v>
      </c>
      <c r="O338" s="496">
        <f t="shared" si="163"/>
        <v>0</v>
      </c>
      <c r="P338" s="496">
        <f t="shared" si="164"/>
        <v>0</v>
      </c>
      <c r="Q338" s="497">
        <v>0</v>
      </c>
      <c r="R338" s="497">
        <v>0</v>
      </c>
      <c r="S338" s="266">
        <f t="shared" si="165"/>
        <v>0</v>
      </c>
      <c r="T338" s="265">
        <v>0</v>
      </c>
      <c r="U338" s="305">
        <f t="shared" si="166"/>
        <v>0</v>
      </c>
      <c r="V338" s="306">
        <f t="shared" si="167"/>
        <v>0</v>
      </c>
      <c r="W338" s="498">
        <v>0</v>
      </c>
      <c r="X338" s="499">
        <f t="shared" si="168"/>
        <v>0</v>
      </c>
      <c r="Y338" s="500">
        <f t="shared" si="169"/>
        <v>0</v>
      </c>
      <c r="Z338" s="501">
        <v>0</v>
      </c>
      <c r="AA338" s="502">
        <f t="shared" si="170"/>
        <v>0</v>
      </c>
      <c r="AB338" s="503">
        <f t="shared" si="171"/>
        <v>0</v>
      </c>
      <c r="AC338" s="504">
        <f t="shared" si="172"/>
        <v>0</v>
      </c>
      <c r="AD338" s="277">
        <f t="shared" si="173"/>
        <v>0</v>
      </c>
      <c r="AE338" s="505">
        <f t="shared" si="174"/>
        <v>0</v>
      </c>
      <c r="AF338" s="279">
        <v>0</v>
      </c>
      <c r="AG338" s="280">
        <v>0</v>
      </c>
      <c r="AH338" s="1">
        <f t="shared" si="175"/>
        <v>0</v>
      </c>
      <c r="AI338" s="1">
        <v>1.3648</v>
      </c>
      <c r="AJ338" s="2">
        <v>0.84</v>
      </c>
      <c r="AK338" s="281">
        <f t="shared" si="176"/>
        <v>0</v>
      </c>
      <c r="AL338" s="3">
        <f t="shared" si="177"/>
        <v>1.6248</v>
      </c>
      <c r="AM338" s="307">
        <v>1.6559999999999999</v>
      </c>
      <c r="AN338" s="283">
        <v>0.84</v>
      </c>
      <c r="AO338" s="283" t="s">
        <v>1652</v>
      </c>
      <c r="AP338" s="284">
        <v>1.6248</v>
      </c>
      <c r="AQ338" s="28">
        <v>1.6559999999999999</v>
      </c>
      <c r="AR338" s="267">
        <f t="shared" si="178"/>
        <v>0</v>
      </c>
      <c r="AS338" s="267">
        <f t="shared" si="179"/>
        <v>0</v>
      </c>
      <c r="AT338" s="4">
        <v>0.84</v>
      </c>
      <c r="AU338" s="4">
        <f t="shared" si="180"/>
        <v>0</v>
      </c>
      <c r="AV338" s="5">
        <v>1.6248</v>
      </c>
      <c r="AW338" s="404">
        <f t="shared" si="181"/>
        <v>0</v>
      </c>
      <c r="AX338" s="405">
        <v>1</v>
      </c>
      <c r="AY338" s="1">
        <f t="shared" si="182"/>
        <v>1.3648</v>
      </c>
      <c r="AZ338" s="28">
        <f t="shared" si="183"/>
        <v>1.6248</v>
      </c>
      <c r="BA338" s="5">
        <f t="shared" si="183"/>
        <v>1.6559999999999999</v>
      </c>
      <c r="BB338" s="277">
        <f t="shared" si="184"/>
        <v>0</v>
      </c>
      <c r="BC338" s="492">
        <f t="shared" si="185"/>
        <v>0</v>
      </c>
      <c r="BD338" s="492">
        <f t="shared" si="186"/>
        <v>0</v>
      </c>
      <c r="BE338" s="286">
        <f t="shared" si="187"/>
        <v>2.4E-2</v>
      </c>
      <c r="BF338" s="286">
        <v>2.4E-2</v>
      </c>
      <c r="BG338" s="308">
        <f t="shared" si="159"/>
        <v>0</v>
      </c>
      <c r="BH338" s="287">
        <f t="shared" si="188"/>
        <v>0</v>
      </c>
      <c r="BI338" s="287">
        <f t="shared" si="160"/>
        <v>1</v>
      </c>
      <c r="BJ338" s="453"/>
    </row>
    <row r="339" spans="1:62" x14ac:dyDescent="0.2">
      <c r="A339" s="32" t="s">
        <v>687</v>
      </c>
      <c r="B339" s="309" t="s">
        <v>688</v>
      </c>
      <c r="C339" s="310" t="s">
        <v>699</v>
      </c>
      <c r="D339" s="311" t="s">
        <v>1576</v>
      </c>
      <c r="E339" s="312" t="s">
        <v>700</v>
      </c>
      <c r="F339" s="313" t="s">
        <v>201</v>
      </c>
      <c r="G339" s="520">
        <v>33</v>
      </c>
      <c r="H339" s="315"/>
      <c r="I339" s="316">
        <v>0</v>
      </c>
      <c r="J339" s="316">
        <v>0</v>
      </c>
      <c r="K339" s="316">
        <v>0</v>
      </c>
      <c r="L339" s="316">
        <v>0</v>
      </c>
      <c r="M339" s="316">
        <f t="shared" si="161"/>
        <v>0</v>
      </c>
      <c r="N339" s="316">
        <f t="shared" si="162"/>
        <v>0</v>
      </c>
      <c r="O339" s="508">
        <f t="shared" si="163"/>
        <v>0</v>
      </c>
      <c r="P339" s="508">
        <f t="shared" si="164"/>
        <v>0</v>
      </c>
      <c r="Q339" s="509">
        <v>0</v>
      </c>
      <c r="R339" s="509">
        <v>0</v>
      </c>
      <c r="S339" s="318">
        <f t="shared" si="165"/>
        <v>0</v>
      </c>
      <c r="T339" s="317">
        <v>0</v>
      </c>
      <c r="U339" s="319">
        <f t="shared" si="166"/>
        <v>0</v>
      </c>
      <c r="V339" s="320">
        <f t="shared" si="167"/>
        <v>0</v>
      </c>
      <c r="W339" s="498">
        <v>0</v>
      </c>
      <c r="X339" s="499">
        <f t="shared" si="168"/>
        <v>0</v>
      </c>
      <c r="Y339" s="500">
        <f t="shared" si="169"/>
        <v>0</v>
      </c>
      <c r="Z339" s="501">
        <v>0</v>
      </c>
      <c r="AA339" s="502">
        <f t="shared" si="170"/>
        <v>0</v>
      </c>
      <c r="AB339" s="503">
        <f t="shared" si="171"/>
        <v>0</v>
      </c>
      <c r="AC339" s="510">
        <f t="shared" si="172"/>
        <v>0</v>
      </c>
      <c r="AD339" s="321">
        <f t="shared" si="173"/>
        <v>0</v>
      </c>
      <c r="AE339" s="278">
        <f t="shared" si="174"/>
        <v>0</v>
      </c>
      <c r="AF339" s="322">
        <v>0</v>
      </c>
      <c r="AG339" s="323">
        <v>1</v>
      </c>
      <c r="AH339" s="6">
        <f t="shared" si="175"/>
        <v>1.3648</v>
      </c>
      <c r="AI339" s="6">
        <v>0</v>
      </c>
      <c r="AJ339" s="2">
        <v>0</v>
      </c>
      <c r="AK339" s="281">
        <f t="shared" si="176"/>
        <v>1.5576000000000001</v>
      </c>
      <c r="AL339" s="3">
        <f t="shared" si="177"/>
        <v>0</v>
      </c>
      <c r="AM339" s="307">
        <v>0</v>
      </c>
      <c r="AN339" s="283">
        <v>0</v>
      </c>
      <c r="AO339" s="283" t="s">
        <v>1316</v>
      </c>
      <c r="AP339" s="284">
        <v>0</v>
      </c>
      <c r="AQ339" s="28">
        <v>0</v>
      </c>
      <c r="AR339" s="267">
        <f t="shared" si="178"/>
        <v>0</v>
      </c>
      <c r="AS339" s="267">
        <f t="shared" si="179"/>
        <v>0</v>
      </c>
      <c r="AT339" s="4">
        <v>0</v>
      </c>
      <c r="AU339" s="4">
        <f t="shared" si="180"/>
        <v>0</v>
      </c>
      <c r="AV339" s="5">
        <v>0</v>
      </c>
      <c r="AW339" s="404">
        <f t="shared" si="181"/>
        <v>0</v>
      </c>
      <c r="AX339" s="405">
        <v>0</v>
      </c>
      <c r="AY339" s="6">
        <f t="shared" si="182"/>
        <v>0</v>
      </c>
      <c r="AZ339" s="28">
        <f t="shared" si="183"/>
        <v>0</v>
      </c>
      <c r="BA339" s="5">
        <f t="shared" si="183"/>
        <v>0</v>
      </c>
      <c r="BB339" s="321">
        <f t="shared" si="184"/>
        <v>0</v>
      </c>
      <c r="BC339" s="511">
        <f t="shared" si="185"/>
        <v>0</v>
      </c>
      <c r="BD339" s="511">
        <f t="shared" si="186"/>
        <v>2.4E-2</v>
      </c>
      <c r="BE339" s="286">
        <f t="shared" si="187"/>
        <v>0</v>
      </c>
      <c r="BF339" s="286">
        <v>0</v>
      </c>
      <c r="BG339" s="308">
        <f t="shared" si="159"/>
        <v>0</v>
      </c>
      <c r="BH339" s="512">
        <f t="shared" si="188"/>
        <v>1</v>
      </c>
      <c r="BI339" s="512">
        <f t="shared" si="160"/>
        <v>0</v>
      </c>
      <c r="BJ339" s="453"/>
    </row>
    <row r="340" spans="1:62" x14ac:dyDescent="0.2">
      <c r="A340" s="32" t="s">
        <v>690</v>
      </c>
      <c r="B340" s="309" t="s">
        <v>691</v>
      </c>
      <c r="C340" s="310" t="s">
        <v>699</v>
      </c>
      <c r="D340" s="311" t="s">
        <v>1576</v>
      </c>
      <c r="E340" s="312" t="s">
        <v>701</v>
      </c>
      <c r="F340" s="313" t="s">
        <v>201</v>
      </c>
      <c r="G340" s="520">
        <v>33</v>
      </c>
      <c r="H340" s="315"/>
      <c r="I340" s="316">
        <v>0</v>
      </c>
      <c r="J340" s="316">
        <v>0</v>
      </c>
      <c r="K340" s="316">
        <v>0</v>
      </c>
      <c r="L340" s="316">
        <v>0</v>
      </c>
      <c r="M340" s="316">
        <f t="shared" si="161"/>
        <v>0</v>
      </c>
      <c r="N340" s="316">
        <f t="shared" si="162"/>
        <v>0</v>
      </c>
      <c r="O340" s="508">
        <f t="shared" si="163"/>
        <v>0</v>
      </c>
      <c r="P340" s="508">
        <f t="shared" si="164"/>
        <v>0</v>
      </c>
      <c r="Q340" s="509">
        <v>0</v>
      </c>
      <c r="R340" s="509">
        <v>0</v>
      </c>
      <c r="S340" s="318">
        <f t="shared" si="165"/>
        <v>0</v>
      </c>
      <c r="T340" s="317">
        <v>0</v>
      </c>
      <c r="U340" s="319">
        <f t="shared" si="166"/>
        <v>0</v>
      </c>
      <c r="V340" s="320">
        <f t="shared" si="167"/>
        <v>0</v>
      </c>
      <c r="W340" s="498">
        <v>0</v>
      </c>
      <c r="X340" s="499">
        <f t="shared" si="168"/>
        <v>0</v>
      </c>
      <c r="Y340" s="500">
        <f t="shared" si="169"/>
        <v>0</v>
      </c>
      <c r="Z340" s="501">
        <v>0</v>
      </c>
      <c r="AA340" s="502">
        <f t="shared" si="170"/>
        <v>0</v>
      </c>
      <c r="AB340" s="503">
        <f t="shared" si="171"/>
        <v>0</v>
      </c>
      <c r="AC340" s="510">
        <f t="shared" si="172"/>
        <v>0</v>
      </c>
      <c r="AD340" s="321">
        <f t="shared" si="173"/>
        <v>0</v>
      </c>
      <c r="AE340" s="278">
        <f t="shared" si="174"/>
        <v>0</v>
      </c>
      <c r="AF340" s="322">
        <v>0</v>
      </c>
      <c r="AG340" s="323">
        <v>1</v>
      </c>
      <c r="AH340" s="6">
        <f t="shared" si="175"/>
        <v>1.3648</v>
      </c>
      <c r="AI340" s="6">
        <v>0</v>
      </c>
      <c r="AJ340" s="2">
        <v>0</v>
      </c>
      <c r="AK340" s="281">
        <f t="shared" si="176"/>
        <v>1.5689</v>
      </c>
      <c r="AL340" s="3">
        <f t="shared" si="177"/>
        <v>0</v>
      </c>
      <c r="AM340" s="307">
        <v>0</v>
      </c>
      <c r="AN340" s="283">
        <v>0</v>
      </c>
      <c r="AO340" s="283" t="s">
        <v>1316</v>
      </c>
      <c r="AP340" s="284">
        <v>0</v>
      </c>
      <c r="AQ340" s="28">
        <v>0</v>
      </c>
      <c r="AR340" s="267">
        <f t="shared" si="178"/>
        <v>0</v>
      </c>
      <c r="AS340" s="267">
        <f t="shared" si="179"/>
        <v>0</v>
      </c>
      <c r="AT340" s="4">
        <v>0</v>
      </c>
      <c r="AU340" s="4">
        <f t="shared" si="180"/>
        <v>0</v>
      </c>
      <c r="AV340" s="5">
        <v>0</v>
      </c>
      <c r="AW340" s="404">
        <f t="shared" si="181"/>
        <v>0</v>
      </c>
      <c r="AX340" s="405">
        <v>0</v>
      </c>
      <c r="AY340" s="6">
        <f t="shared" si="182"/>
        <v>0</v>
      </c>
      <c r="AZ340" s="28">
        <f t="shared" si="183"/>
        <v>0</v>
      </c>
      <c r="BA340" s="5">
        <f t="shared" si="183"/>
        <v>0</v>
      </c>
      <c r="BB340" s="321">
        <f t="shared" si="184"/>
        <v>0</v>
      </c>
      <c r="BC340" s="511">
        <f t="shared" si="185"/>
        <v>0</v>
      </c>
      <c r="BD340" s="511">
        <f t="shared" si="186"/>
        <v>2.4E-2</v>
      </c>
      <c r="BE340" s="286">
        <f t="shared" si="187"/>
        <v>0</v>
      </c>
      <c r="BF340" s="286">
        <v>0</v>
      </c>
      <c r="BG340" s="308">
        <f t="shared" si="159"/>
        <v>0</v>
      </c>
      <c r="BH340" s="512">
        <f t="shared" si="188"/>
        <v>1</v>
      </c>
      <c r="BI340" s="512">
        <f t="shared" si="160"/>
        <v>0</v>
      </c>
      <c r="BJ340" s="453"/>
    </row>
    <row r="341" spans="1:62" x14ac:dyDescent="0.2">
      <c r="A341" s="32" t="s">
        <v>693</v>
      </c>
      <c r="B341" s="309" t="s">
        <v>694</v>
      </c>
      <c r="C341" s="310" t="s">
        <v>699</v>
      </c>
      <c r="D341" s="311" t="s">
        <v>1576</v>
      </c>
      <c r="E341" s="312" t="s">
        <v>702</v>
      </c>
      <c r="F341" s="313" t="s">
        <v>201</v>
      </c>
      <c r="G341" s="520">
        <v>33</v>
      </c>
      <c r="H341" s="315"/>
      <c r="I341" s="316">
        <v>0</v>
      </c>
      <c r="J341" s="316">
        <v>0</v>
      </c>
      <c r="K341" s="316">
        <v>0</v>
      </c>
      <c r="L341" s="316">
        <v>0</v>
      </c>
      <c r="M341" s="316">
        <f t="shared" si="161"/>
        <v>0</v>
      </c>
      <c r="N341" s="316">
        <f t="shared" si="162"/>
        <v>0</v>
      </c>
      <c r="O341" s="508">
        <f t="shared" si="163"/>
        <v>0</v>
      </c>
      <c r="P341" s="508">
        <f t="shared" si="164"/>
        <v>0</v>
      </c>
      <c r="Q341" s="509">
        <v>0</v>
      </c>
      <c r="R341" s="509">
        <v>0</v>
      </c>
      <c r="S341" s="318">
        <f t="shared" si="165"/>
        <v>0</v>
      </c>
      <c r="T341" s="317">
        <v>0</v>
      </c>
      <c r="U341" s="319">
        <f t="shared" si="166"/>
        <v>0</v>
      </c>
      <c r="V341" s="320">
        <f t="shared" si="167"/>
        <v>0</v>
      </c>
      <c r="W341" s="498">
        <v>0</v>
      </c>
      <c r="X341" s="499">
        <f t="shared" si="168"/>
        <v>0</v>
      </c>
      <c r="Y341" s="500">
        <f t="shared" si="169"/>
        <v>0</v>
      </c>
      <c r="Z341" s="501">
        <v>0</v>
      </c>
      <c r="AA341" s="502">
        <f t="shared" si="170"/>
        <v>0</v>
      </c>
      <c r="AB341" s="503">
        <f t="shared" si="171"/>
        <v>0</v>
      </c>
      <c r="AC341" s="510">
        <f t="shared" si="172"/>
        <v>0</v>
      </c>
      <c r="AD341" s="321">
        <f t="shared" si="173"/>
        <v>0</v>
      </c>
      <c r="AE341" s="278">
        <f t="shared" si="174"/>
        <v>0</v>
      </c>
      <c r="AF341" s="322">
        <v>0</v>
      </c>
      <c r="AG341" s="323">
        <v>1</v>
      </c>
      <c r="AH341" s="6">
        <f t="shared" si="175"/>
        <v>1.3648</v>
      </c>
      <c r="AI341" s="6">
        <v>0</v>
      </c>
      <c r="AJ341" s="2">
        <v>0</v>
      </c>
      <c r="AK341" s="281">
        <f t="shared" si="176"/>
        <v>1.7276</v>
      </c>
      <c r="AL341" s="3">
        <f t="shared" si="177"/>
        <v>0</v>
      </c>
      <c r="AM341" s="307">
        <v>0</v>
      </c>
      <c r="AN341" s="283">
        <v>0</v>
      </c>
      <c r="AO341" s="283" t="s">
        <v>1316</v>
      </c>
      <c r="AP341" s="284">
        <v>0</v>
      </c>
      <c r="AQ341" s="28">
        <v>0</v>
      </c>
      <c r="AR341" s="267">
        <f t="shared" si="178"/>
        <v>0</v>
      </c>
      <c r="AS341" s="267">
        <f t="shared" si="179"/>
        <v>0</v>
      </c>
      <c r="AT341" s="4">
        <v>0</v>
      </c>
      <c r="AU341" s="4">
        <f t="shared" si="180"/>
        <v>0</v>
      </c>
      <c r="AV341" s="5">
        <v>0</v>
      </c>
      <c r="AW341" s="404">
        <f t="shared" si="181"/>
        <v>0</v>
      </c>
      <c r="AX341" s="405">
        <v>0</v>
      </c>
      <c r="AY341" s="6">
        <f t="shared" si="182"/>
        <v>0</v>
      </c>
      <c r="AZ341" s="28">
        <f t="shared" si="183"/>
        <v>0</v>
      </c>
      <c r="BA341" s="5">
        <f t="shared" si="183"/>
        <v>0</v>
      </c>
      <c r="BB341" s="321">
        <f t="shared" si="184"/>
        <v>0</v>
      </c>
      <c r="BC341" s="511">
        <f t="shared" si="185"/>
        <v>0</v>
      </c>
      <c r="BD341" s="511">
        <f t="shared" si="186"/>
        <v>2.4E-2</v>
      </c>
      <c r="BE341" s="286">
        <f t="shared" si="187"/>
        <v>0</v>
      </c>
      <c r="BF341" s="286">
        <v>0</v>
      </c>
      <c r="BG341" s="308">
        <f t="shared" si="159"/>
        <v>0</v>
      </c>
      <c r="BH341" s="512">
        <f t="shared" si="188"/>
        <v>1</v>
      </c>
      <c r="BI341" s="512">
        <f t="shared" si="160"/>
        <v>0</v>
      </c>
      <c r="BJ341" s="453"/>
    </row>
    <row r="342" spans="1:62" x14ac:dyDescent="0.2">
      <c r="A342" s="32" t="s">
        <v>696</v>
      </c>
      <c r="B342" s="309" t="s">
        <v>697</v>
      </c>
      <c r="C342" s="310" t="s">
        <v>699</v>
      </c>
      <c r="D342" s="311" t="s">
        <v>1576</v>
      </c>
      <c r="E342" s="312" t="s">
        <v>703</v>
      </c>
      <c r="F342" s="313" t="s">
        <v>201</v>
      </c>
      <c r="G342" s="520">
        <v>33</v>
      </c>
      <c r="H342" s="315"/>
      <c r="I342" s="316">
        <v>0</v>
      </c>
      <c r="J342" s="316">
        <v>0</v>
      </c>
      <c r="K342" s="316">
        <v>0</v>
      </c>
      <c r="L342" s="316">
        <v>0</v>
      </c>
      <c r="M342" s="316">
        <f t="shared" si="161"/>
        <v>0</v>
      </c>
      <c r="N342" s="316">
        <f t="shared" si="162"/>
        <v>0</v>
      </c>
      <c r="O342" s="508">
        <f t="shared" si="163"/>
        <v>0</v>
      </c>
      <c r="P342" s="508">
        <f t="shared" si="164"/>
        <v>0</v>
      </c>
      <c r="Q342" s="509">
        <v>0</v>
      </c>
      <c r="R342" s="509">
        <v>0</v>
      </c>
      <c r="S342" s="318">
        <f t="shared" si="165"/>
        <v>0</v>
      </c>
      <c r="T342" s="317">
        <v>0</v>
      </c>
      <c r="U342" s="319">
        <f t="shared" si="166"/>
        <v>0</v>
      </c>
      <c r="V342" s="320">
        <f t="shared" si="167"/>
        <v>0</v>
      </c>
      <c r="W342" s="498">
        <v>0</v>
      </c>
      <c r="X342" s="499">
        <f t="shared" si="168"/>
        <v>0</v>
      </c>
      <c r="Y342" s="500">
        <f t="shared" si="169"/>
        <v>0</v>
      </c>
      <c r="Z342" s="501">
        <v>0</v>
      </c>
      <c r="AA342" s="502">
        <f t="shared" si="170"/>
        <v>0</v>
      </c>
      <c r="AB342" s="503">
        <f t="shared" si="171"/>
        <v>0</v>
      </c>
      <c r="AC342" s="510">
        <f t="shared" si="172"/>
        <v>0</v>
      </c>
      <c r="AD342" s="321">
        <f t="shared" si="173"/>
        <v>0</v>
      </c>
      <c r="AE342" s="278">
        <f t="shared" si="174"/>
        <v>0</v>
      </c>
      <c r="AF342" s="322">
        <v>0</v>
      </c>
      <c r="AG342" s="323">
        <v>1</v>
      </c>
      <c r="AH342" s="6">
        <f t="shared" si="175"/>
        <v>1.3648</v>
      </c>
      <c r="AI342" s="6">
        <v>0</v>
      </c>
      <c r="AJ342" s="2">
        <v>0</v>
      </c>
      <c r="AK342" s="281">
        <f t="shared" si="176"/>
        <v>1.6248</v>
      </c>
      <c r="AL342" s="3">
        <f t="shared" si="177"/>
        <v>0</v>
      </c>
      <c r="AM342" s="307">
        <v>0</v>
      </c>
      <c r="AN342" s="283">
        <v>0</v>
      </c>
      <c r="AO342" s="283" t="s">
        <v>1316</v>
      </c>
      <c r="AP342" s="284">
        <v>0</v>
      </c>
      <c r="AQ342" s="28">
        <v>0</v>
      </c>
      <c r="AR342" s="267">
        <f t="shared" si="178"/>
        <v>0</v>
      </c>
      <c r="AS342" s="267">
        <f t="shared" si="179"/>
        <v>0</v>
      </c>
      <c r="AT342" s="4">
        <v>0</v>
      </c>
      <c r="AU342" s="4">
        <f t="shared" si="180"/>
        <v>0</v>
      </c>
      <c r="AV342" s="5">
        <v>0</v>
      </c>
      <c r="AW342" s="404">
        <f t="shared" si="181"/>
        <v>0</v>
      </c>
      <c r="AX342" s="405">
        <v>0</v>
      </c>
      <c r="AY342" s="6">
        <f t="shared" si="182"/>
        <v>0</v>
      </c>
      <c r="AZ342" s="28">
        <f t="shared" si="183"/>
        <v>0</v>
      </c>
      <c r="BA342" s="5">
        <f t="shared" si="183"/>
        <v>0</v>
      </c>
      <c r="BB342" s="321">
        <f t="shared" si="184"/>
        <v>0</v>
      </c>
      <c r="BC342" s="511">
        <f t="shared" si="185"/>
        <v>0</v>
      </c>
      <c r="BD342" s="511">
        <f t="shared" si="186"/>
        <v>2.4E-2</v>
      </c>
      <c r="BE342" s="286">
        <f t="shared" si="187"/>
        <v>0</v>
      </c>
      <c r="BF342" s="286">
        <v>0</v>
      </c>
      <c r="BG342" s="308">
        <f t="shared" si="159"/>
        <v>0</v>
      </c>
      <c r="BH342" s="512">
        <f t="shared" si="188"/>
        <v>1</v>
      </c>
      <c r="BI342" s="512">
        <f t="shared" si="160"/>
        <v>0</v>
      </c>
      <c r="BJ342" s="453"/>
    </row>
    <row r="343" spans="1:62" x14ac:dyDescent="0.2">
      <c r="A343" s="358" t="s">
        <v>699</v>
      </c>
      <c r="B343" s="359" t="s">
        <v>1185</v>
      </c>
      <c r="C343" s="360" t="s">
        <v>699</v>
      </c>
      <c r="D343" s="361" t="s">
        <v>1576</v>
      </c>
      <c r="E343" s="362" t="s">
        <v>704</v>
      </c>
      <c r="F343" s="363" t="s">
        <v>201</v>
      </c>
      <c r="G343" s="513">
        <v>33</v>
      </c>
      <c r="H343" s="315"/>
      <c r="I343" s="364">
        <v>19826555</v>
      </c>
      <c r="J343" s="364">
        <v>4698521</v>
      </c>
      <c r="K343" s="364">
        <v>0</v>
      </c>
      <c r="L343" s="364">
        <v>0</v>
      </c>
      <c r="M343" s="364">
        <f t="shared" si="161"/>
        <v>0</v>
      </c>
      <c r="N343" s="364">
        <f t="shared" si="162"/>
        <v>19826555</v>
      </c>
      <c r="O343" s="514">
        <f t="shared" si="163"/>
        <v>4698521</v>
      </c>
      <c r="P343" s="514">
        <f t="shared" si="164"/>
        <v>15128034</v>
      </c>
      <c r="Q343" s="515">
        <v>717.75</v>
      </c>
      <c r="R343" s="515">
        <v>25.279999999999998</v>
      </c>
      <c r="S343" s="366">
        <f t="shared" si="165"/>
        <v>274945</v>
      </c>
      <c r="T343" s="365">
        <v>0</v>
      </c>
      <c r="U343" s="367">
        <f t="shared" si="166"/>
        <v>15128034</v>
      </c>
      <c r="V343" s="368">
        <f t="shared" si="167"/>
        <v>21077.02</v>
      </c>
      <c r="W343" s="498">
        <v>533398</v>
      </c>
      <c r="X343" s="499">
        <f t="shared" si="168"/>
        <v>743.15</v>
      </c>
      <c r="Y343" s="500">
        <f t="shared" si="169"/>
        <v>20333.87</v>
      </c>
      <c r="Z343" s="501">
        <v>356.86999999999898</v>
      </c>
      <c r="AA343" s="502">
        <f t="shared" si="170"/>
        <v>256143</v>
      </c>
      <c r="AB343" s="503">
        <f t="shared" si="171"/>
        <v>15384177</v>
      </c>
      <c r="AC343" s="516">
        <f t="shared" si="172"/>
        <v>21433.89</v>
      </c>
      <c r="AD343" s="369">
        <f t="shared" si="173"/>
        <v>1.36483</v>
      </c>
      <c r="AE343" s="370">
        <f t="shared" si="174"/>
        <v>1.3648</v>
      </c>
      <c r="AF343" s="371">
        <v>1.3648</v>
      </c>
      <c r="AG343" s="372">
        <v>0</v>
      </c>
      <c r="AH343" s="373">
        <f t="shared" si="175"/>
        <v>0</v>
      </c>
      <c r="AI343" s="373">
        <v>0</v>
      </c>
      <c r="AJ343" s="2">
        <v>0</v>
      </c>
      <c r="AK343" s="281">
        <f t="shared" si="176"/>
        <v>0</v>
      </c>
      <c r="AL343" s="3">
        <f t="shared" si="177"/>
        <v>0</v>
      </c>
      <c r="AM343" s="307">
        <v>0</v>
      </c>
      <c r="AN343" s="283">
        <v>0</v>
      </c>
      <c r="AO343" s="283" t="s">
        <v>1316</v>
      </c>
      <c r="AP343" s="284">
        <v>0</v>
      </c>
      <c r="AQ343" s="28">
        <v>0</v>
      </c>
      <c r="AR343" s="267">
        <f t="shared" si="178"/>
        <v>0</v>
      </c>
      <c r="AS343" s="267">
        <f t="shared" si="179"/>
        <v>0</v>
      </c>
      <c r="AT343" s="4">
        <v>0</v>
      </c>
      <c r="AU343" s="4">
        <f t="shared" si="180"/>
        <v>0</v>
      </c>
      <c r="AV343" s="5">
        <v>0</v>
      </c>
      <c r="AW343" s="404">
        <f t="shared" si="181"/>
        <v>0</v>
      </c>
      <c r="AX343" s="405">
        <v>0</v>
      </c>
      <c r="AY343" s="373">
        <f t="shared" si="182"/>
        <v>0</v>
      </c>
      <c r="AZ343" s="28">
        <f t="shared" si="183"/>
        <v>0</v>
      </c>
      <c r="BA343" s="5">
        <f t="shared" si="183"/>
        <v>0</v>
      </c>
      <c r="BB343" s="369">
        <f t="shared" si="184"/>
        <v>1.2018599999999999</v>
      </c>
      <c r="BC343" s="517">
        <f t="shared" si="185"/>
        <v>2.4E-2</v>
      </c>
      <c r="BD343" s="517">
        <f t="shared" si="186"/>
        <v>0</v>
      </c>
      <c r="BE343" s="286">
        <f t="shared" si="187"/>
        <v>0</v>
      </c>
      <c r="BF343" s="286">
        <v>0</v>
      </c>
      <c r="BG343" s="308">
        <f t="shared" si="159"/>
        <v>0</v>
      </c>
      <c r="BH343" s="518">
        <f t="shared" si="188"/>
        <v>0</v>
      </c>
      <c r="BI343" s="518">
        <f t="shared" si="160"/>
        <v>0</v>
      </c>
      <c r="BJ343" s="453"/>
    </row>
    <row r="344" spans="1:62" x14ac:dyDescent="0.2">
      <c r="A344" s="297" t="s">
        <v>705</v>
      </c>
      <c r="B344" s="298" t="s">
        <v>706</v>
      </c>
      <c r="C344" s="299" t="s">
        <v>705</v>
      </c>
      <c r="D344" s="300" t="s">
        <v>706</v>
      </c>
      <c r="E344" s="301" t="s">
        <v>707</v>
      </c>
      <c r="F344" s="302" t="s">
        <v>612</v>
      </c>
      <c r="G344" s="519">
        <v>34</v>
      </c>
      <c r="H344" s="233"/>
      <c r="I344" s="304">
        <v>0</v>
      </c>
      <c r="J344" s="304">
        <v>0</v>
      </c>
      <c r="K344" s="304">
        <v>0</v>
      </c>
      <c r="L344" s="304">
        <v>0</v>
      </c>
      <c r="M344" s="304">
        <f t="shared" si="161"/>
        <v>0</v>
      </c>
      <c r="N344" s="304">
        <f t="shared" si="162"/>
        <v>0</v>
      </c>
      <c r="O344" s="496">
        <f t="shared" si="163"/>
        <v>0</v>
      </c>
      <c r="P344" s="496">
        <f t="shared" si="164"/>
        <v>0</v>
      </c>
      <c r="Q344" s="497">
        <v>0</v>
      </c>
      <c r="R344" s="497">
        <v>0</v>
      </c>
      <c r="S344" s="266">
        <f t="shared" si="165"/>
        <v>0</v>
      </c>
      <c r="T344" s="265">
        <v>0</v>
      </c>
      <c r="U344" s="305">
        <f t="shared" si="166"/>
        <v>0</v>
      </c>
      <c r="V344" s="306">
        <f t="shared" si="167"/>
        <v>0</v>
      </c>
      <c r="W344" s="498">
        <v>0</v>
      </c>
      <c r="X344" s="499">
        <f t="shared" si="168"/>
        <v>0</v>
      </c>
      <c r="Y344" s="500">
        <f t="shared" si="169"/>
        <v>0</v>
      </c>
      <c r="Z344" s="501">
        <v>0</v>
      </c>
      <c r="AA344" s="502">
        <f t="shared" si="170"/>
        <v>0</v>
      </c>
      <c r="AB344" s="503">
        <f t="shared" si="171"/>
        <v>0</v>
      </c>
      <c r="AC344" s="504">
        <f t="shared" si="172"/>
        <v>0</v>
      </c>
      <c r="AD344" s="277">
        <f t="shared" si="173"/>
        <v>0</v>
      </c>
      <c r="AE344" s="505">
        <f t="shared" si="174"/>
        <v>0</v>
      </c>
      <c r="AF344" s="279">
        <v>0</v>
      </c>
      <c r="AG344" s="280">
        <v>0</v>
      </c>
      <c r="AH344" s="1">
        <f t="shared" si="175"/>
        <v>0</v>
      </c>
      <c r="AI344" s="1">
        <v>1.2157</v>
      </c>
      <c r="AJ344" s="2">
        <v>0.90150000000000008</v>
      </c>
      <c r="AK344" s="281">
        <f t="shared" si="176"/>
        <v>0</v>
      </c>
      <c r="AL344" s="3">
        <f t="shared" si="177"/>
        <v>1.3485</v>
      </c>
      <c r="AM344" s="307">
        <v>1.5429999999999999</v>
      </c>
      <c r="AN344" s="283">
        <v>0.90149999999999997</v>
      </c>
      <c r="AO344" s="283" t="s">
        <v>1652</v>
      </c>
      <c r="AP344" s="284">
        <v>1.3485</v>
      </c>
      <c r="AQ344" s="28">
        <v>1.5429999999999999</v>
      </c>
      <c r="AR344" s="267">
        <f t="shared" si="178"/>
        <v>0</v>
      </c>
      <c r="AS344" s="267">
        <f t="shared" si="179"/>
        <v>0</v>
      </c>
      <c r="AT344" s="4">
        <v>0.90150000000000008</v>
      </c>
      <c r="AU344" s="4">
        <f t="shared" si="180"/>
        <v>0</v>
      </c>
      <c r="AV344" s="5">
        <v>1.3485</v>
      </c>
      <c r="AW344" s="404">
        <f t="shared" si="181"/>
        <v>0</v>
      </c>
      <c r="AX344" s="405">
        <v>1</v>
      </c>
      <c r="AY344" s="1">
        <f t="shared" si="182"/>
        <v>1.2157</v>
      </c>
      <c r="AZ344" s="28">
        <f t="shared" si="183"/>
        <v>1.3485</v>
      </c>
      <c r="BA344" s="5">
        <f t="shared" si="183"/>
        <v>1.5429999999999999</v>
      </c>
      <c r="BB344" s="277">
        <f t="shared" si="184"/>
        <v>0</v>
      </c>
      <c r="BC344" s="492">
        <f t="shared" si="185"/>
        <v>0</v>
      </c>
      <c r="BD344" s="492">
        <f t="shared" si="186"/>
        <v>0</v>
      </c>
      <c r="BE344" s="286">
        <f t="shared" si="187"/>
        <v>2.1400000000000002E-2</v>
      </c>
      <c r="BF344" s="286">
        <v>2.1400000000000002E-2</v>
      </c>
      <c r="BG344" s="308">
        <f t="shared" si="159"/>
        <v>1</v>
      </c>
      <c r="BH344" s="287">
        <f t="shared" si="188"/>
        <v>0</v>
      </c>
      <c r="BI344" s="287">
        <f t="shared" si="160"/>
        <v>2</v>
      </c>
      <c r="BJ344" s="453"/>
    </row>
    <row r="345" spans="1:62" x14ac:dyDescent="0.2">
      <c r="A345" s="297" t="s">
        <v>708</v>
      </c>
      <c r="B345" s="298" t="s">
        <v>709</v>
      </c>
      <c r="C345" s="299" t="s">
        <v>708</v>
      </c>
      <c r="D345" s="300" t="s">
        <v>709</v>
      </c>
      <c r="E345" s="301" t="s">
        <v>710</v>
      </c>
      <c r="F345" s="302" t="s">
        <v>612</v>
      </c>
      <c r="G345" s="519">
        <v>34</v>
      </c>
      <c r="H345" s="233"/>
      <c r="I345" s="304">
        <v>0</v>
      </c>
      <c r="J345" s="304">
        <v>0</v>
      </c>
      <c r="K345" s="304">
        <v>0</v>
      </c>
      <c r="L345" s="304">
        <v>0</v>
      </c>
      <c r="M345" s="304">
        <f t="shared" si="161"/>
        <v>0</v>
      </c>
      <c r="N345" s="304">
        <f t="shared" si="162"/>
        <v>0</v>
      </c>
      <c r="O345" s="496">
        <f t="shared" si="163"/>
        <v>0</v>
      </c>
      <c r="P345" s="496">
        <f t="shared" si="164"/>
        <v>0</v>
      </c>
      <c r="Q345" s="497">
        <v>0</v>
      </c>
      <c r="R345" s="497">
        <v>0</v>
      </c>
      <c r="S345" s="266">
        <f t="shared" si="165"/>
        <v>0</v>
      </c>
      <c r="T345" s="265">
        <v>0</v>
      </c>
      <c r="U345" s="305">
        <f t="shared" si="166"/>
        <v>0</v>
      </c>
      <c r="V345" s="306">
        <f t="shared" si="167"/>
        <v>0</v>
      </c>
      <c r="W345" s="498">
        <v>0</v>
      </c>
      <c r="X345" s="499">
        <f t="shared" si="168"/>
        <v>0</v>
      </c>
      <c r="Y345" s="500">
        <f t="shared" si="169"/>
        <v>0</v>
      </c>
      <c r="Z345" s="501">
        <v>0</v>
      </c>
      <c r="AA345" s="502">
        <f t="shared" si="170"/>
        <v>0</v>
      </c>
      <c r="AB345" s="503">
        <f t="shared" si="171"/>
        <v>0</v>
      </c>
      <c r="AC345" s="504">
        <f t="shared" si="172"/>
        <v>0</v>
      </c>
      <c r="AD345" s="277">
        <f t="shared" si="173"/>
        <v>0</v>
      </c>
      <c r="AE345" s="505">
        <f t="shared" si="174"/>
        <v>0</v>
      </c>
      <c r="AF345" s="279">
        <v>0</v>
      </c>
      <c r="AG345" s="280">
        <v>0</v>
      </c>
      <c r="AH345" s="1">
        <f t="shared" si="175"/>
        <v>0</v>
      </c>
      <c r="AI345" s="1">
        <v>1.2158</v>
      </c>
      <c r="AJ345" s="2">
        <v>0.78810000000000002</v>
      </c>
      <c r="AK345" s="281">
        <f t="shared" si="176"/>
        <v>0</v>
      </c>
      <c r="AL345" s="3">
        <f t="shared" si="177"/>
        <v>1.5427</v>
      </c>
      <c r="AM345" s="307">
        <v>1.7649999999999999</v>
      </c>
      <c r="AN345" s="283">
        <v>0.78810000000000002</v>
      </c>
      <c r="AO345" s="283" t="s">
        <v>1652</v>
      </c>
      <c r="AP345" s="284">
        <v>1.5427</v>
      </c>
      <c r="AQ345" s="28">
        <v>1.7649999999999999</v>
      </c>
      <c r="AR345" s="267">
        <f t="shared" si="178"/>
        <v>0</v>
      </c>
      <c r="AS345" s="267">
        <f t="shared" si="179"/>
        <v>0</v>
      </c>
      <c r="AT345" s="4">
        <v>0.78810000000000002</v>
      </c>
      <c r="AU345" s="4">
        <f t="shared" si="180"/>
        <v>0</v>
      </c>
      <c r="AV345" s="5">
        <v>1.5427</v>
      </c>
      <c r="AW345" s="404">
        <f t="shared" si="181"/>
        <v>0</v>
      </c>
      <c r="AX345" s="405">
        <v>1</v>
      </c>
      <c r="AY345" s="1">
        <f t="shared" si="182"/>
        <v>1.2158</v>
      </c>
      <c r="AZ345" s="28">
        <f t="shared" si="183"/>
        <v>1.5427</v>
      </c>
      <c r="BA345" s="5">
        <f t="shared" si="183"/>
        <v>1.7649999999999999</v>
      </c>
      <c r="BB345" s="277">
        <f t="shared" si="184"/>
        <v>0</v>
      </c>
      <c r="BC345" s="492">
        <f t="shared" si="185"/>
        <v>0</v>
      </c>
      <c r="BD345" s="492">
        <f t="shared" si="186"/>
        <v>0</v>
      </c>
      <c r="BE345" s="286">
        <f t="shared" si="187"/>
        <v>2.1399999999999999E-2</v>
      </c>
      <c r="BF345" s="286">
        <v>2.1399999999999999E-2</v>
      </c>
      <c r="BG345" s="308">
        <f t="shared" si="159"/>
        <v>1</v>
      </c>
      <c r="BH345" s="287">
        <f t="shared" si="188"/>
        <v>0</v>
      </c>
      <c r="BI345" s="287">
        <f t="shared" si="160"/>
        <v>2</v>
      </c>
      <c r="BJ345" s="453"/>
    </row>
    <row r="346" spans="1:62" x14ac:dyDescent="0.2">
      <c r="A346" s="297" t="s">
        <v>711</v>
      </c>
      <c r="B346" s="298" t="s">
        <v>712</v>
      </c>
      <c r="C346" s="299" t="s">
        <v>711</v>
      </c>
      <c r="D346" s="300" t="s">
        <v>712</v>
      </c>
      <c r="E346" s="301" t="s">
        <v>713</v>
      </c>
      <c r="F346" s="302" t="s">
        <v>612</v>
      </c>
      <c r="G346" s="519">
        <v>34</v>
      </c>
      <c r="H346" s="233"/>
      <c r="I346" s="304">
        <v>0</v>
      </c>
      <c r="J346" s="304">
        <v>0</v>
      </c>
      <c r="K346" s="304">
        <v>0</v>
      </c>
      <c r="L346" s="304">
        <v>0</v>
      </c>
      <c r="M346" s="304">
        <f t="shared" si="161"/>
        <v>0</v>
      </c>
      <c r="N346" s="304">
        <f t="shared" si="162"/>
        <v>0</v>
      </c>
      <c r="O346" s="496">
        <f t="shared" si="163"/>
        <v>0</v>
      </c>
      <c r="P346" s="496">
        <f t="shared" si="164"/>
        <v>0</v>
      </c>
      <c r="Q346" s="497">
        <v>0</v>
      </c>
      <c r="R346" s="497">
        <v>0</v>
      </c>
      <c r="S346" s="266">
        <f t="shared" si="165"/>
        <v>0</v>
      </c>
      <c r="T346" s="265">
        <v>0</v>
      </c>
      <c r="U346" s="305">
        <f t="shared" si="166"/>
        <v>0</v>
      </c>
      <c r="V346" s="306">
        <f t="shared" si="167"/>
        <v>0</v>
      </c>
      <c r="W346" s="498">
        <v>0</v>
      </c>
      <c r="X346" s="499">
        <f t="shared" si="168"/>
        <v>0</v>
      </c>
      <c r="Y346" s="500">
        <f t="shared" si="169"/>
        <v>0</v>
      </c>
      <c r="Z346" s="501">
        <v>0</v>
      </c>
      <c r="AA346" s="502">
        <f t="shared" si="170"/>
        <v>0</v>
      </c>
      <c r="AB346" s="503">
        <f t="shared" si="171"/>
        <v>0</v>
      </c>
      <c r="AC346" s="504">
        <f t="shared" si="172"/>
        <v>0</v>
      </c>
      <c r="AD346" s="277">
        <f t="shared" si="173"/>
        <v>0</v>
      </c>
      <c r="AE346" s="505">
        <f t="shared" si="174"/>
        <v>0</v>
      </c>
      <c r="AF346" s="279">
        <v>0</v>
      </c>
      <c r="AG346" s="280">
        <v>0</v>
      </c>
      <c r="AH346" s="1">
        <f t="shared" si="175"/>
        <v>0</v>
      </c>
      <c r="AI346" s="1">
        <v>1.2159</v>
      </c>
      <c r="AJ346" s="2">
        <v>0.93819999999999992</v>
      </c>
      <c r="AK346" s="281">
        <f t="shared" si="176"/>
        <v>0</v>
      </c>
      <c r="AL346" s="3">
        <f t="shared" si="177"/>
        <v>1.296</v>
      </c>
      <c r="AM346" s="307">
        <v>1.4825999999999999</v>
      </c>
      <c r="AN346" s="283">
        <v>0.93820000000000003</v>
      </c>
      <c r="AO346" s="283" t="s">
        <v>1652</v>
      </c>
      <c r="AP346" s="284">
        <v>1.296</v>
      </c>
      <c r="AQ346" s="28">
        <v>1.4825999999999999</v>
      </c>
      <c r="AR346" s="267">
        <f t="shared" si="178"/>
        <v>0</v>
      </c>
      <c r="AS346" s="267">
        <f t="shared" si="179"/>
        <v>0</v>
      </c>
      <c r="AT346" s="4">
        <v>0.93819999999999992</v>
      </c>
      <c r="AU346" s="4">
        <f t="shared" si="180"/>
        <v>0</v>
      </c>
      <c r="AV346" s="5">
        <v>1.296</v>
      </c>
      <c r="AW346" s="404">
        <f t="shared" si="181"/>
        <v>0</v>
      </c>
      <c r="AX346" s="405">
        <v>1</v>
      </c>
      <c r="AY346" s="1">
        <f t="shared" si="182"/>
        <v>1.2159</v>
      </c>
      <c r="AZ346" s="28">
        <f t="shared" si="183"/>
        <v>1.296</v>
      </c>
      <c r="BA346" s="5">
        <f t="shared" si="183"/>
        <v>1.4825999999999999</v>
      </c>
      <c r="BB346" s="277">
        <f t="shared" si="184"/>
        <v>0</v>
      </c>
      <c r="BC346" s="492">
        <f t="shared" si="185"/>
        <v>0</v>
      </c>
      <c r="BD346" s="492">
        <f t="shared" si="186"/>
        <v>0</v>
      </c>
      <c r="BE346" s="286">
        <f t="shared" si="187"/>
        <v>2.1400000000000002E-2</v>
      </c>
      <c r="BF346" s="286">
        <v>2.1400000000000002E-2</v>
      </c>
      <c r="BG346" s="308">
        <f t="shared" si="159"/>
        <v>1</v>
      </c>
      <c r="BH346" s="287">
        <f t="shared" si="188"/>
        <v>0</v>
      </c>
      <c r="BI346" s="287">
        <f t="shared" si="160"/>
        <v>2</v>
      </c>
      <c r="BJ346" s="453"/>
    </row>
    <row r="347" spans="1:62" x14ac:dyDescent="0.2">
      <c r="A347" s="297" t="s">
        <v>714</v>
      </c>
      <c r="B347" s="298" t="s">
        <v>715</v>
      </c>
      <c r="C347" s="299" t="s">
        <v>714</v>
      </c>
      <c r="D347" s="300" t="s">
        <v>715</v>
      </c>
      <c r="E347" s="301" t="s">
        <v>716</v>
      </c>
      <c r="F347" s="302" t="s">
        <v>612</v>
      </c>
      <c r="G347" s="519">
        <v>34</v>
      </c>
      <c r="H347" s="233"/>
      <c r="I347" s="304">
        <v>0</v>
      </c>
      <c r="J347" s="304">
        <v>0</v>
      </c>
      <c r="K347" s="304">
        <v>0</v>
      </c>
      <c r="L347" s="304">
        <v>0</v>
      </c>
      <c r="M347" s="304">
        <f t="shared" si="161"/>
        <v>0</v>
      </c>
      <c r="N347" s="304">
        <f t="shared" si="162"/>
        <v>0</v>
      </c>
      <c r="O347" s="496">
        <f t="shared" si="163"/>
        <v>0</v>
      </c>
      <c r="P347" s="496">
        <f t="shared" si="164"/>
        <v>0</v>
      </c>
      <c r="Q347" s="497">
        <v>0</v>
      </c>
      <c r="R347" s="497">
        <v>0</v>
      </c>
      <c r="S347" s="266">
        <f t="shared" si="165"/>
        <v>0</v>
      </c>
      <c r="T347" s="265">
        <v>0</v>
      </c>
      <c r="U347" s="305">
        <f t="shared" si="166"/>
        <v>0</v>
      </c>
      <c r="V347" s="306">
        <f t="shared" si="167"/>
        <v>0</v>
      </c>
      <c r="W347" s="498">
        <v>0</v>
      </c>
      <c r="X347" s="499">
        <f t="shared" si="168"/>
        <v>0</v>
      </c>
      <c r="Y347" s="500">
        <f t="shared" si="169"/>
        <v>0</v>
      </c>
      <c r="Z347" s="501">
        <v>0</v>
      </c>
      <c r="AA347" s="502">
        <f t="shared" si="170"/>
        <v>0</v>
      </c>
      <c r="AB347" s="503">
        <f t="shared" si="171"/>
        <v>0</v>
      </c>
      <c r="AC347" s="504">
        <f t="shared" si="172"/>
        <v>0</v>
      </c>
      <c r="AD347" s="277">
        <f t="shared" si="173"/>
        <v>0</v>
      </c>
      <c r="AE347" s="505">
        <f t="shared" si="174"/>
        <v>0</v>
      </c>
      <c r="AF347" s="279">
        <v>0</v>
      </c>
      <c r="AG347" s="280">
        <v>0</v>
      </c>
      <c r="AH347" s="1">
        <f t="shared" si="175"/>
        <v>0</v>
      </c>
      <c r="AI347" s="1">
        <v>1.216</v>
      </c>
      <c r="AJ347" s="2">
        <v>0.92749999999999999</v>
      </c>
      <c r="AK347" s="281">
        <f t="shared" si="176"/>
        <v>0</v>
      </c>
      <c r="AL347" s="3">
        <f t="shared" si="177"/>
        <v>1.3110999999999999</v>
      </c>
      <c r="AM347" s="307">
        <v>1.4997</v>
      </c>
      <c r="AN347" s="283">
        <v>0.92749999999999999</v>
      </c>
      <c r="AO347" s="283" t="s">
        <v>1652</v>
      </c>
      <c r="AP347" s="284">
        <v>1.3110999999999999</v>
      </c>
      <c r="AQ347" s="28">
        <v>1.4997</v>
      </c>
      <c r="AR347" s="267">
        <f t="shared" si="178"/>
        <v>0</v>
      </c>
      <c r="AS347" s="267">
        <f t="shared" si="179"/>
        <v>0</v>
      </c>
      <c r="AT347" s="4">
        <v>0.92749999999999999</v>
      </c>
      <c r="AU347" s="4">
        <f t="shared" si="180"/>
        <v>0</v>
      </c>
      <c r="AV347" s="5">
        <v>1.3110999999999999</v>
      </c>
      <c r="AW347" s="404">
        <f t="shared" si="181"/>
        <v>0</v>
      </c>
      <c r="AX347" s="405">
        <v>1</v>
      </c>
      <c r="AY347" s="1">
        <f t="shared" si="182"/>
        <v>1.216</v>
      </c>
      <c r="AZ347" s="28">
        <f t="shared" si="183"/>
        <v>1.3110999999999999</v>
      </c>
      <c r="BA347" s="5">
        <f t="shared" si="183"/>
        <v>1.4997</v>
      </c>
      <c r="BB347" s="277">
        <f t="shared" si="184"/>
        <v>0</v>
      </c>
      <c r="BC347" s="492">
        <f t="shared" si="185"/>
        <v>0</v>
      </c>
      <c r="BD347" s="492">
        <f t="shared" si="186"/>
        <v>0</v>
      </c>
      <c r="BE347" s="286">
        <f t="shared" si="187"/>
        <v>2.1399999999999999E-2</v>
      </c>
      <c r="BF347" s="286">
        <v>2.1399999999999999E-2</v>
      </c>
      <c r="BG347" s="308">
        <f t="shared" si="159"/>
        <v>1</v>
      </c>
      <c r="BH347" s="287">
        <f t="shared" si="188"/>
        <v>0</v>
      </c>
      <c r="BI347" s="287">
        <f t="shared" si="160"/>
        <v>2</v>
      </c>
      <c r="BJ347" s="453"/>
    </row>
    <row r="348" spans="1:62" x14ac:dyDescent="0.2">
      <c r="A348" s="297" t="s">
        <v>717</v>
      </c>
      <c r="B348" s="298" t="s">
        <v>718</v>
      </c>
      <c r="C348" s="299" t="s">
        <v>717</v>
      </c>
      <c r="D348" s="300" t="s">
        <v>718</v>
      </c>
      <c r="E348" s="301" t="s">
        <v>719</v>
      </c>
      <c r="F348" s="302" t="s">
        <v>612</v>
      </c>
      <c r="G348" s="519">
        <v>34</v>
      </c>
      <c r="H348" s="233"/>
      <c r="I348" s="304">
        <v>0</v>
      </c>
      <c r="J348" s="304">
        <v>0</v>
      </c>
      <c r="K348" s="304">
        <v>0</v>
      </c>
      <c r="L348" s="304">
        <v>0</v>
      </c>
      <c r="M348" s="304">
        <f t="shared" si="161"/>
        <v>0</v>
      </c>
      <c r="N348" s="304">
        <f t="shared" si="162"/>
        <v>0</v>
      </c>
      <c r="O348" s="496">
        <f t="shared" si="163"/>
        <v>0</v>
      </c>
      <c r="P348" s="496">
        <f t="shared" si="164"/>
        <v>0</v>
      </c>
      <c r="Q348" s="497">
        <v>0</v>
      </c>
      <c r="R348" s="497">
        <v>0</v>
      </c>
      <c r="S348" s="266">
        <f t="shared" si="165"/>
        <v>0</v>
      </c>
      <c r="T348" s="265">
        <v>0</v>
      </c>
      <c r="U348" s="305">
        <f t="shared" si="166"/>
        <v>0</v>
      </c>
      <c r="V348" s="306">
        <f t="shared" si="167"/>
        <v>0</v>
      </c>
      <c r="W348" s="498">
        <v>0</v>
      </c>
      <c r="X348" s="499">
        <f t="shared" si="168"/>
        <v>0</v>
      </c>
      <c r="Y348" s="500">
        <f t="shared" si="169"/>
        <v>0</v>
      </c>
      <c r="Z348" s="501">
        <v>0</v>
      </c>
      <c r="AA348" s="502">
        <f t="shared" si="170"/>
        <v>0</v>
      </c>
      <c r="AB348" s="503">
        <f t="shared" si="171"/>
        <v>0</v>
      </c>
      <c r="AC348" s="504">
        <f t="shared" si="172"/>
        <v>0</v>
      </c>
      <c r="AD348" s="277">
        <f t="shared" si="173"/>
        <v>0</v>
      </c>
      <c r="AE348" s="505">
        <f t="shared" si="174"/>
        <v>0</v>
      </c>
      <c r="AF348" s="279">
        <v>0</v>
      </c>
      <c r="AG348" s="280">
        <v>0</v>
      </c>
      <c r="AH348" s="1">
        <f t="shared" si="175"/>
        <v>0</v>
      </c>
      <c r="AI348" s="1">
        <v>1.2159</v>
      </c>
      <c r="AJ348" s="2">
        <v>0.81269999999999998</v>
      </c>
      <c r="AK348" s="281">
        <f t="shared" si="176"/>
        <v>0</v>
      </c>
      <c r="AL348" s="3">
        <f t="shared" si="177"/>
        <v>1.4961</v>
      </c>
      <c r="AM348" s="307">
        <v>1.7116</v>
      </c>
      <c r="AN348" s="283">
        <v>0.81269999999999998</v>
      </c>
      <c r="AO348" s="283" t="s">
        <v>1652</v>
      </c>
      <c r="AP348" s="284">
        <v>1.4961</v>
      </c>
      <c r="AQ348" s="28">
        <v>1.7116</v>
      </c>
      <c r="AR348" s="267">
        <f t="shared" si="178"/>
        <v>0</v>
      </c>
      <c r="AS348" s="267">
        <f t="shared" si="179"/>
        <v>0</v>
      </c>
      <c r="AT348" s="4">
        <v>0.81269999999999998</v>
      </c>
      <c r="AU348" s="4">
        <f t="shared" si="180"/>
        <v>0</v>
      </c>
      <c r="AV348" s="5">
        <v>1.4961</v>
      </c>
      <c r="AW348" s="404">
        <f t="shared" si="181"/>
        <v>0</v>
      </c>
      <c r="AX348" s="405">
        <v>1</v>
      </c>
      <c r="AY348" s="1">
        <f t="shared" si="182"/>
        <v>1.2159</v>
      </c>
      <c r="AZ348" s="28">
        <f t="shared" si="183"/>
        <v>1.4961</v>
      </c>
      <c r="BA348" s="5">
        <f t="shared" si="183"/>
        <v>1.7116</v>
      </c>
      <c r="BB348" s="277">
        <f t="shared" si="184"/>
        <v>0</v>
      </c>
      <c r="BC348" s="492">
        <f t="shared" si="185"/>
        <v>0</v>
      </c>
      <c r="BD348" s="492">
        <f t="shared" si="186"/>
        <v>0</v>
      </c>
      <c r="BE348" s="286">
        <f t="shared" si="187"/>
        <v>2.1400000000000002E-2</v>
      </c>
      <c r="BF348" s="286">
        <v>2.1400000000000002E-2</v>
      </c>
      <c r="BG348" s="308">
        <f t="shared" si="159"/>
        <v>1</v>
      </c>
      <c r="BH348" s="287">
        <f t="shared" si="188"/>
        <v>0</v>
      </c>
      <c r="BI348" s="287">
        <f t="shared" si="160"/>
        <v>2</v>
      </c>
      <c r="BJ348" s="453"/>
    </row>
    <row r="349" spans="1:62" x14ac:dyDescent="0.2">
      <c r="A349" s="297" t="s">
        <v>720</v>
      </c>
      <c r="B349" s="298" t="s">
        <v>721</v>
      </c>
      <c r="C349" s="299" t="s">
        <v>720</v>
      </c>
      <c r="D349" s="300" t="s">
        <v>721</v>
      </c>
      <c r="E349" s="301" t="s">
        <v>722</v>
      </c>
      <c r="F349" s="302" t="s">
        <v>612</v>
      </c>
      <c r="G349" s="519">
        <v>34</v>
      </c>
      <c r="H349" s="233"/>
      <c r="I349" s="304">
        <v>0</v>
      </c>
      <c r="J349" s="304">
        <v>0</v>
      </c>
      <c r="K349" s="304">
        <v>0</v>
      </c>
      <c r="L349" s="304">
        <v>0</v>
      </c>
      <c r="M349" s="304">
        <f t="shared" si="161"/>
        <v>0</v>
      </c>
      <c r="N349" s="304">
        <f t="shared" si="162"/>
        <v>0</v>
      </c>
      <c r="O349" s="496">
        <f t="shared" si="163"/>
        <v>0</v>
      </c>
      <c r="P349" s="496">
        <f t="shared" si="164"/>
        <v>0</v>
      </c>
      <c r="Q349" s="497">
        <v>0</v>
      </c>
      <c r="R349" s="497">
        <v>0</v>
      </c>
      <c r="S349" s="266">
        <f t="shared" si="165"/>
        <v>0</v>
      </c>
      <c r="T349" s="265">
        <v>0</v>
      </c>
      <c r="U349" s="305">
        <f t="shared" si="166"/>
        <v>0</v>
      </c>
      <c r="V349" s="306">
        <f t="shared" si="167"/>
        <v>0</v>
      </c>
      <c r="W349" s="498">
        <v>0</v>
      </c>
      <c r="X349" s="499">
        <f t="shared" si="168"/>
        <v>0</v>
      </c>
      <c r="Y349" s="500">
        <f t="shared" si="169"/>
        <v>0</v>
      </c>
      <c r="Z349" s="501">
        <v>0</v>
      </c>
      <c r="AA349" s="502">
        <f t="shared" si="170"/>
        <v>0</v>
      </c>
      <c r="AB349" s="503">
        <f t="shared" si="171"/>
        <v>0</v>
      </c>
      <c r="AC349" s="504">
        <f t="shared" si="172"/>
        <v>0</v>
      </c>
      <c r="AD349" s="277">
        <f t="shared" si="173"/>
        <v>0</v>
      </c>
      <c r="AE349" s="505">
        <f t="shared" si="174"/>
        <v>0</v>
      </c>
      <c r="AF349" s="279">
        <v>0</v>
      </c>
      <c r="AG349" s="280">
        <v>0</v>
      </c>
      <c r="AH349" s="1">
        <f t="shared" si="175"/>
        <v>0</v>
      </c>
      <c r="AI349" s="1">
        <v>1.2158</v>
      </c>
      <c r="AJ349" s="2">
        <v>0.78980000000000006</v>
      </c>
      <c r="AK349" s="281">
        <f t="shared" si="176"/>
        <v>0</v>
      </c>
      <c r="AL349" s="3">
        <f t="shared" si="177"/>
        <v>1.5394000000000001</v>
      </c>
      <c r="AM349" s="307">
        <v>1.7612000000000001</v>
      </c>
      <c r="AN349" s="283">
        <v>0.78979999999999995</v>
      </c>
      <c r="AO349" s="283" t="s">
        <v>1652</v>
      </c>
      <c r="AP349" s="284">
        <v>1.5394000000000001</v>
      </c>
      <c r="AQ349" s="28">
        <v>1.7612000000000001</v>
      </c>
      <c r="AR349" s="267">
        <f t="shared" si="178"/>
        <v>0</v>
      </c>
      <c r="AS349" s="267">
        <f t="shared" si="179"/>
        <v>0</v>
      </c>
      <c r="AT349" s="4">
        <v>0.78980000000000006</v>
      </c>
      <c r="AU349" s="4">
        <f t="shared" si="180"/>
        <v>0</v>
      </c>
      <c r="AV349" s="5">
        <v>1.5394000000000001</v>
      </c>
      <c r="AW349" s="404">
        <f t="shared" si="181"/>
        <v>0</v>
      </c>
      <c r="AX349" s="405">
        <v>1</v>
      </c>
      <c r="AY349" s="1">
        <f t="shared" si="182"/>
        <v>1.2158</v>
      </c>
      <c r="AZ349" s="28">
        <f t="shared" si="183"/>
        <v>1.5394000000000001</v>
      </c>
      <c r="BA349" s="5">
        <f t="shared" si="183"/>
        <v>1.7612000000000001</v>
      </c>
      <c r="BB349" s="277">
        <f t="shared" si="184"/>
        <v>0</v>
      </c>
      <c r="BC349" s="492">
        <f t="shared" si="185"/>
        <v>0</v>
      </c>
      <c r="BD349" s="492">
        <f t="shared" si="186"/>
        <v>0</v>
      </c>
      <c r="BE349" s="286">
        <f t="shared" si="187"/>
        <v>2.1400000000000002E-2</v>
      </c>
      <c r="BF349" s="286">
        <v>2.1400000000000002E-2</v>
      </c>
      <c r="BG349" s="308">
        <f t="shared" si="159"/>
        <v>1</v>
      </c>
      <c r="BH349" s="287">
        <f t="shared" si="188"/>
        <v>0</v>
      </c>
      <c r="BI349" s="287">
        <f t="shared" si="160"/>
        <v>2</v>
      </c>
      <c r="BJ349" s="453"/>
    </row>
    <row r="350" spans="1:62" x14ac:dyDescent="0.2">
      <c r="A350" s="297" t="s">
        <v>723</v>
      </c>
      <c r="B350" s="298" t="s">
        <v>724</v>
      </c>
      <c r="C350" s="299" t="s">
        <v>723</v>
      </c>
      <c r="D350" s="300" t="s">
        <v>724</v>
      </c>
      <c r="E350" s="301" t="s">
        <v>725</v>
      </c>
      <c r="F350" s="302" t="s">
        <v>612</v>
      </c>
      <c r="G350" s="519">
        <v>34</v>
      </c>
      <c r="H350" s="233"/>
      <c r="I350" s="304">
        <v>0</v>
      </c>
      <c r="J350" s="304">
        <v>0</v>
      </c>
      <c r="K350" s="304">
        <v>0</v>
      </c>
      <c r="L350" s="304">
        <v>0</v>
      </c>
      <c r="M350" s="304">
        <f t="shared" si="161"/>
        <v>0</v>
      </c>
      <c r="N350" s="304">
        <f t="shared" si="162"/>
        <v>0</v>
      </c>
      <c r="O350" s="496">
        <f t="shared" si="163"/>
        <v>0</v>
      </c>
      <c r="P350" s="496">
        <f t="shared" si="164"/>
        <v>0</v>
      </c>
      <c r="Q350" s="497">
        <v>0</v>
      </c>
      <c r="R350" s="497">
        <v>0</v>
      </c>
      <c r="S350" s="266">
        <f t="shared" si="165"/>
        <v>0</v>
      </c>
      <c r="T350" s="265">
        <v>0</v>
      </c>
      <c r="U350" s="305">
        <f t="shared" si="166"/>
        <v>0</v>
      </c>
      <c r="V350" s="306">
        <f t="shared" si="167"/>
        <v>0</v>
      </c>
      <c r="W350" s="498">
        <v>0</v>
      </c>
      <c r="X350" s="499">
        <f t="shared" si="168"/>
        <v>0</v>
      </c>
      <c r="Y350" s="500">
        <f t="shared" si="169"/>
        <v>0</v>
      </c>
      <c r="Z350" s="501">
        <v>0</v>
      </c>
      <c r="AA350" s="502">
        <f t="shared" si="170"/>
        <v>0</v>
      </c>
      <c r="AB350" s="503">
        <f t="shared" si="171"/>
        <v>0</v>
      </c>
      <c r="AC350" s="504">
        <f t="shared" si="172"/>
        <v>0</v>
      </c>
      <c r="AD350" s="277">
        <f t="shared" si="173"/>
        <v>0</v>
      </c>
      <c r="AE350" s="505">
        <f t="shared" si="174"/>
        <v>0</v>
      </c>
      <c r="AF350" s="279">
        <v>0</v>
      </c>
      <c r="AG350" s="280">
        <v>0</v>
      </c>
      <c r="AH350" s="1">
        <f t="shared" si="175"/>
        <v>0</v>
      </c>
      <c r="AI350" s="1">
        <v>1.2155</v>
      </c>
      <c r="AJ350" s="2">
        <v>0.88069999999999993</v>
      </c>
      <c r="AK350" s="281">
        <f t="shared" si="176"/>
        <v>0</v>
      </c>
      <c r="AL350" s="3">
        <f t="shared" si="177"/>
        <v>1.3802000000000001</v>
      </c>
      <c r="AM350" s="307">
        <v>1.5793999999999999</v>
      </c>
      <c r="AN350" s="283">
        <v>0.88070000000000004</v>
      </c>
      <c r="AO350" s="283" t="s">
        <v>1652</v>
      </c>
      <c r="AP350" s="284">
        <v>1.3802000000000001</v>
      </c>
      <c r="AQ350" s="28">
        <v>1.5793999999999999</v>
      </c>
      <c r="AR350" s="267">
        <f t="shared" si="178"/>
        <v>0</v>
      </c>
      <c r="AS350" s="267">
        <f t="shared" si="179"/>
        <v>0</v>
      </c>
      <c r="AT350" s="4">
        <v>0.88069999999999993</v>
      </c>
      <c r="AU350" s="4">
        <f t="shared" si="180"/>
        <v>0</v>
      </c>
      <c r="AV350" s="5">
        <v>1.3802000000000001</v>
      </c>
      <c r="AW350" s="404">
        <f t="shared" si="181"/>
        <v>0</v>
      </c>
      <c r="AX350" s="405">
        <v>1</v>
      </c>
      <c r="AY350" s="1">
        <f t="shared" si="182"/>
        <v>1.2155</v>
      </c>
      <c r="AZ350" s="28">
        <f t="shared" si="183"/>
        <v>1.3802000000000001</v>
      </c>
      <c r="BA350" s="5">
        <f t="shared" si="183"/>
        <v>1.5793999999999999</v>
      </c>
      <c r="BB350" s="277">
        <f t="shared" si="184"/>
        <v>0</v>
      </c>
      <c r="BC350" s="492">
        <f t="shared" si="185"/>
        <v>0</v>
      </c>
      <c r="BD350" s="492">
        <f t="shared" si="186"/>
        <v>0</v>
      </c>
      <c r="BE350" s="286">
        <f t="shared" si="187"/>
        <v>2.1400000000000002E-2</v>
      </c>
      <c r="BF350" s="286">
        <v>2.1400000000000002E-2</v>
      </c>
      <c r="BG350" s="308">
        <f t="shared" si="159"/>
        <v>1</v>
      </c>
      <c r="BH350" s="287">
        <f t="shared" si="188"/>
        <v>0</v>
      </c>
      <c r="BI350" s="287">
        <f t="shared" si="160"/>
        <v>2</v>
      </c>
      <c r="BJ350" s="453"/>
    </row>
    <row r="351" spans="1:62" x14ac:dyDescent="0.2">
      <c r="A351" s="32" t="s">
        <v>705</v>
      </c>
      <c r="B351" s="309" t="s">
        <v>706</v>
      </c>
      <c r="C351" s="310" t="s">
        <v>726</v>
      </c>
      <c r="D351" s="311" t="s">
        <v>735</v>
      </c>
      <c r="E351" s="312" t="s">
        <v>728</v>
      </c>
      <c r="F351" s="313" t="s">
        <v>612</v>
      </c>
      <c r="G351" s="520">
        <v>34</v>
      </c>
      <c r="H351" s="315"/>
      <c r="I351" s="316">
        <v>0</v>
      </c>
      <c r="J351" s="316">
        <v>0</v>
      </c>
      <c r="K351" s="316">
        <v>0</v>
      </c>
      <c r="L351" s="316">
        <v>0</v>
      </c>
      <c r="M351" s="316">
        <f t="shared" si="161"/>
        <v>0</v>
      </c>
      <c r="N351" s="316">
        <f t="shared" si="162"/>
        <v>0</v>
      </c>
      <c r="O351" s="508">
        <f t="shared" si="163"/>
        <v>0</v>
      </c>
      <c r="P351" s="508">
        <f t="shared" si="164"/>
        <v>0</v>
      </c>
      <c r="Q351" s="509">
        <v>0</v>
      </c>
      <c r="R351" s="509">
        <v>0</v>
      </c>
      <c r="S351" s="318">
        <f t="shared" si="165"/>
        <v>0</v>
      </c>
      <c r="T351" s="317">
        <v>0</v>
      </c>
      <c r="U351" s="319">
        <f t="shared" si="166"/>
        <v>0</v>
      </c>
      <c r="V351" s="320">
        <f t="shared" si="167"/>
        <v>0</v>
      </c>
      <c r="W351" s="498">
        <v>0</v>
      </c>
      <c r="X351" s="499">
        <f t="shared" si="168"/>
        <v>0</v>
      </c>
      <c r="Y351" s="500">
        <f t="shared" si="169"/>
        <v>0</v>
      </c>
      <c r="Z351" s="501">
        <v>0</v>
      </c>
      <c r="AA351" s="502">
        <f t="shared" si="170"/>
        <v>0</v>
      </c>
      <c r="AB351" s="503">
        <f t="shared" si="171"/>
        <v>0</v>
      </c>
      <c r="AC351" s="510">
        <f t="shared" si="172"/>
        <v>0</v>
      </c>
      <c r="AD351" s="321">
        <f t="shared" si="173"/>
        <v>0</v>
      </c>
      <c r="AE351" s="278">
        <f t="shared" si="174"/>
        <v>0</v>
      </c>
      <c r="AF351" s="322">
        <v>0</v>
      </c>
      <c r="AG351" s="323">
        <v>0.29530000000000001</v>
      </c>
      <c r="AH351" s="6">
        <f t="shared" si="175"/>
        <v>0.3594</v>
      </c>
      <c r="AI351" s="6">
        <v>0</v>
      </c>
      <c r="AJ351" s="2">
        <v>0</v>
      </c>
      <c r="AK351" s="281">
        <f t="shared" si="176"/>
        <v>0.3987</v>
      </c>
      <c r="AL351" s="3">
        <f t="shared" si="177"/>
        <v>0</v>
      </c>
      <c r="AM351" s="307">
        <v>0</v>
      </c>
      <c r="AN351" s="283">
        <v>0</v>
      </c>
      <c r="AO351" s="283" t="s">
        <v>1316</v>
      </c>
      <c r="AP351" s="284">
        <v>0</v>
      </c>
      <c r="AQ351" s="28">
        <v>0</v>
      </c>
      <c r="AR351" s="267">
        <f t="shared" si="178"/>
        <v>0</v>
      </c>
      <c r="AS351" s="267">
        <f t="shared" si="179"/>
        <v>0</v>
      </c>
      <c r="AT351" s="4">
        <v>0</v>
      </c>
      <c r="AU351" s="4">
        <f t="shared" si="180"/>
        <v>0</v>
      </c>
      <c r="AV351" s="5">
        <v>0</v>
      </c>
      <c r="AW351" s="404">
        <f t="shared" si="181"/>
        <v>0</v>
      </c>
      <c r="AX351" s="405">
        <v>0</v>
      </c>
      <c r="AY351" s="6">
        <f t="shared" si="182"/>
        <v>0</v>
      </c>
      <c r="AZ351" s="28">
        <f t="shared" si="183"/>
        <v>0</v>
      </c>
      <c r="BA351" s="5">
        <f t="shared" si="183"/>
        <v>0</v>
      </c>
      <c r="BB351" s="321">
        <f t="shared" si="184"/>
        <v>0</v>
      </c>
      <c r="BC351" s="511">
        <f t="shared" si="185"/>
        <v>0</v>
      </c>
      <c r="BD351" s="511">
        <f t="shared" si="186"/>
        <v>6.3E-3</v>
      </c>
      <c r="BE351" s="286">
        <f t="shared" si="187"/>
        <v>0</v>
      </c>
      <c r="BF351" s="286">
        <v>0</v>
      </c>
      <c r="BG351" s="308">
        <f t="shared" si="159"/>
        <v>0</v>
      </c>
      <c r="BH351" s="512">
        <f t="shared" si="188"/>
        <v>1</v>
      </c>
      <c r="BI351" s="512">
        <f t="shared" si="160"/>
        <v>0</v>
      </c>
      <c r="BJ351" s="453"/>
    </row>
    <row r="352" spans="1:62" x14ac:dyDescent="0.2">
      <c r="A352" s="32" t="s">
        <v>708</v>
      </c>
      <c r="B352" s="309" t="s">
        <v>709</v>
      </c>
      <c r="C352" s="310" t="s">
        <v>726</v>
      </c>
      <c r="D352" s="311" t="s">
        <v>735</v>
      </c>
      <c r="E352" s="312" t="s">
        <v>729</v>
      </c>
      <c r="F352" s="313" t="s">
        <v>612</v>
      </c>
      <c r="G352" s="520">
        <v>34</v>
      </c>
      <c r="H352" s="315"/>
      <c r="I352" s="316">
        <v>0</v>
      </c>
      <c r="J352" s="316">
        <v>0</v>
      </c>
      <c r="K352" s="316">
        <v>0</v>
      </c>
      <c r="L352" s="316">
        <v>0</v>
      </c>
      <c r="M352" s="316">
        <f t="shared" si="161"/>
        <v>0</v>
      </c>
      <c r="N352" s="316">
        <f t="shared" si="162"/>
        <v>0</v>
      </c>
      <c r="O352" s="508">
        <f t="shared" si="163"/>
        <v>0</v>
      </c>
      <c r="P352" s="508">
        <f t="shared" si="164"/>
        <v>0</v>
      </c>
      <c r="Q352" s="509">
        <v>0</v>
      </c>
      <c r="R352" s="509">
        <v>0</v>
      </c>
      <c r="S352" s="318">
        <f t="shared" si="165"/>
        <v>0</v>
      </c>
      <c r="T352" s="317">
        <v>0</v>
      </c>
      <c r="U352" s="319">
        <f t="shared" si="166"/>
        <v>0</v>
      </c>
      <c r="V352" s="320">
        <f t="shared" si="167"/>
        <v>0</v>
      </c>
      <c r="W352" s="498">
        <v>0</v>
      </c>
      <c r="X352" s="499">
        <f t="shared" si="168"/>
        <v>0</v>
      </c>
      <c r="Y352" s="500">
        <f t="shared" si="169"/>
        <v>0</v>
      </c>
      <c r="Z352" s="501">
        <v>0</v>
      </c>
      <c r="AA352" s="502">
        <f t="shared" si="170"/>
        <v>0</v>
      </c>
      <c r="AB352" s="503">
        <f t="shared" si="171"/>
        <v>0</v>
      </c>
      <c r="AC352" s="510">
        <f t="shared" si="172"/>
        <v>0</v>
      </c>
      <c r="AD352" s="321">
        <f t="shared" si="173"/>
        <v>0</v>
      </c>
      <c r="AE352" s="278">
        <f t="shared" si="174"/>
        <v>0</v>
      </c>
      <c r="AF352" s="322">
        <v>0</v>
      </c>
      <c r="AG352" s="323">
        <v>0.3533</v>
      </c>
      <c r="AH352" s="6">
        <f t="shared" si="175"/>
        <v>0.43</v>
      </c>
      <c r="AI352" s="6">
        <v>0</v>
      </c>
      <c r="AJ352" s="2">
        <v>0</v>
      </c>
      <c r="AK352" s="281">
        <f t="shared" si="176"/>
        <v>0.54559999999999997</v>
      </c>
      <c r="AL352" s="3">
        <f t="shared" si="177"/>
        <v>0</v>
      </c>
      <c r="AM352" s="307">
        <v>0</v>
      </c>
      <c r="AN352" s="283">
        <v>0</v>
      </c>
      <c r="AO352" s="283" t="s">
        <v>1316</v>
      </c>
      <c r="AP352" s="284">
        <v>0</v>
      </c>
      <c r="AQ352" s="28">
        <v>0</v>
      </c>
      <c r="AR352" s="267">
        <f t="shared" si="178"/>
        <v>0</v>
      </c>
      <c r="AS352" s="267">
        <f t="shared" si="179"/>
        <v>0</v>
      </c>
      <c r="AT352" s="4">
        <v>0</v>
      </c>
      <c r="AU352" s="4">
        <f t="shared" si="180"/>
        <v>0</v>
      </c>
      <c r="AV352" s="5">
        <v>0</v>
      </c>
      <c r="AW352" s="404">
        <f t="shared" si="181"/>
        <v>0</v>
      </c>
      <c r="AX352" s="405">
        <v>0</v>
      </c>
      <c r="AY352" s="6">
        <f t="shared" si="182"/>
        <v>0</v>
      </c>
      <c r="AZ352" s="28">
        <f t="shared" si="183"/>
        <v>0</v>
      </c>
      <c r="BA352" s="5">
        <f t="shared" si="183"/>
        <v>0</v>
      </c>
      <c r="BB352" s="321">
        <f t="shared" si="184"/>
        <v>0</v>
      </c>
      <c r="BC352" s="511">
        <f t="shared" si="185"/>
        <v>0</v>
      </c>
      <c r="BD352" s="511">
        <f t="shared" si="186"/>
        <v>7.6E-3</v>
      </c>
      <c r="BE352" s="286">
        <f t="shared" si="187"/>
        <v>0</v>
      </c>
      <c r="BF352" s="286">
        <v>0</v>
      </c>
      <c r="BG352" s="308">
        <f t="shared" si="159"/>
        <v>0</v>
      </c>
      <c r="BH352" s="512">
        <f t="shared" si="188"/>
        <v>1</v>
      </c>
      <c r="BI352" s="512">
        <f t="shared" si="160"/>
        <v>0</v>
      </c>
      <c r="BJ352" s="453"/>
    </row>
    <row r="353" spans="1:62" x14ac:dyDescent="0.2">
      <c r="A353" s="32" t="s">
        <v>711</v>
      </c>
      <c r="B353" s="309" t="s">
        <v>712</v>
      </c>
      <c r="C353" s="310" t="s">
        <v>726</v>
      </c>
      <c r="D353" s="311" t="s">
        <v>735</v>
      </c>
      <c r="E353" s="312" t="s">
        <v>730</v>
      </c>
      <c r="F353" s="313" t="s">
        <v>612</v>
      </c>
      <c r="G353" s="520">
        <v>34</v>
      </c>
      <c r="H353" s="315"/>
      <c r="I353" s="316">
        <v>0</v>
      </c>
      <c r="J353" s="316">
        <v>0</v>
      </c>
      <c r="K353" s="316">
        <v>0</v>
      </c>
      <c r="L353" s="316">
        <v>0</v>
      </c>
      <c r="M353" s="316">
        <f t="shared" si="161"/>
        <v>0</v>
      </c>
      <c r="N353" s="316">
        <f t="shared" si="162"/>
        <v>0</v>
      </c>
      <c r="O353" s="508">
        <f t="shared" si="163"/>
        <v>0</v>
      </c>
      <c r="P353" s="508">
        <f t="shared" si="164"/>
        <v>0</v>
      </c>
      <c r="Q353" s="509">
        <v>0</v>
      </c>
      <c r="R353" s="509">
        <v>0</v>
      </c>
      <c r="S353" s="318">
        <f t="shared" si="165"/>
        <v>0</v>
      </c>
      <c r="T353" s="317">
        <v>0</v>
      </c>
      <c r="U353" s="319">
        <f t="shared" si="166"/>
        <v>0</v>
      </c>
      <c r="V353" s="320">
        <f t="shared" si="167"/>
        <v>0</v>
      </c>
      <c r="W353" s="498">
        <v>0</v>
      </c>
      <c r="X353" s="499">
        <f t="shared" si="168"/>
        <v>0</v>
      </c>
      <c r="Y353" s="500">
        <f t="shared" si="169"/>
        <v>0</v>
      </c>
      <c r="Z353" s="501">
        <v>0</v>
      </c>
      <c r="AA353" s="502">
        <f t="shared" si="170"/>
        <v>0</v>
      </c>
      <c r="AB353" s="503">
        <f t="shared" si="171"/>
        <v>0</v>
      </c>
      <c r="AC353" s="510">
        <f t="shared" si="172"/>
        <v>0</v>
      </c>
      <c r="AD353" s="321">
        <f t="shared" si="173"/>
        <v>0</v>
      </c>
      <c r="AE353" s="278">
        <f t="shared" si="174"/>
        <v>0</v>
      </c>
      <c r="AF353" s="322">
        <v>0</v>
      </c>
      <c r="AG353" s="323">
        <v>0.36909999999999998</v>
      </c>
      <c r="AH353" s="6">
        <f t="shared" si="175"/>
        <v>0.44929999999999998</v>
      </c>
      <c r="AI353" s="6">
        <v>0</v>
      </c>
      <c r="AJ353" s="2">
        <v>0</v>
      </c>
      <c r="AK353" s="281">
        <f t="shared" si="176"/>
        <v>0.47889999999999999</v>
      </c>
      <c r="AL353" s="3">
        <f t="shared" si="177"/>
        <v>0</v>
      </c>
      <c r="AM353" s="307">
        <v>0</v>
      </c>
      <c r="AN353" s="283">
        <v>0</v>
      </c>
      <c r="AO353" s="283" t="s">
        <v>1316</v>
      </c>
      <c r="AP353" s="284">
        <v>0</v>
      </c>
      <c r="AQ353" s="28">
        <v>0</v>
      </c>
      <c r="AR353" s="267">
        <f t="shared" si="178"/>
        <v>0</v>
      </c>
      <c r="AS353" s="267">
        <f t="shared" si="179"/>
        <v>0</v>
      </c>
      <c r="AT353" s="4">
        <v>0</v>
      </c>
      <c r="AU353" s="4">
        <f t="shared" si="180"/>
        <v>0</v>
      </c>
      <c r="AV353" s="5">
        <v>0</v>
      </c>
      <c r="AW353" s="404">
        <f t="shared" si="181"/>
        <v>0</v>
      </c>
      <c r="AX353" s="405">
        <v>0</v>
      </c>
      <c r="AY353" s="6">
        <f t="shared" si="182"/>
        <v>0</v>
      </c>
      <c r="AZ353" s="28">
        <f t="shared" si="183"/>
        <v>0</v>
      </c>
      <c r="BA353" s="5">
        <f t="shared" si="183"/>
        <v>0</v>
      </c>
      <c r="BB353" s="321">
        <f t="shared" si="184"/>
        <v>0</v>
      </c>
      <c r="BC353" s="511">
        <f t="shared" si="185"/>
        <v>0</v>
      </c>
      <c r="BD353" s="511">
        <f t="shared" si="186"/>
        <v>7.9000000000000008E-3</v>
      </c>
      <c r="BE353" s="286">
        <f t="shared" si="187"/>
        <v>0</v>
      </c>
      <c r="BF353" s="286">
        <v>0</v>
      </c>
      <c r="BG353" s="308">
        <f t="shared" si="159"/>
        <v>0</v>
      </c>
      <c r="BH353" s="512">
        <f t="shared" si="188"/>
        <v>1</v>
      </c>
      <c r="BI353" s="512">
        <f t="shared" si="160"/>
        <v>0</v>
      </c>
      <c r="BJ353" s="453"/>
    </row>
    <row r="354" spans="1:62" x14ac:dyDescent="0.2">
      <c r="A354" s="32" t="s">
        <v>714</v>
      </c>
      <c r="B354" s="309" t="s">
        <v>715</v>
      </c>
      <c r="C354" s="310" t="s">
        <v>726</v>
      </c>
      <c r="D354" s="311" t="s">
        <v>735</v>
      </c>
      <c r="E354" s="312" t="s">
        <v>731</v>
      </c>
      <c r="F354" s="313" t="s">
        <v>612</v>
      </c>
      <c r="G354" s="520">
        <v>34</v>
      </c>
      <c r="H354" s="315"/>
      <c r="I354" s="316">
        <v>0</v>
      </c>
      <c r="J354" s="316">
        <v>0</v>
      </c>
      <c r="K354" s="316">
        <v>0</v>
      </c>
      <c r="L354" s="316">
        <v>0</v>
      </c>
      <c r="M354" s="316">
        <f t="shared" si="161"/>
        <v>0</v>
      </c>
      <c r="N354" s="316">
        <f t="shared" si="162"/>
        <v>0</v>
      </c>
      <c r="O354" s="508">
        <f t="shared" si="163"/>
        <v>0</v>
      </c>
      <c r="P354" s="508">
        <f t="shared" si="164"/>
        <v>0</v>
      </c>
      <c r="Q354" s="509">
        <v>0</v>
      </c>
      <c r="R354" s="509">
        <v>0</v>
      </c>
      <c r="S354" s="318">
        <f t="shared" si="165"/>
        <v>0</v>
      </c>
      <c r="T354" s="317">
        <v>0</v>
      </c>
      <c r="U354" s="319">
        <f t="shared" si="166"/>
        <v>0</v>
      </c>
      <c r="V354" s="320">
        <f t="shared" si="167"/>
        <v>0</v>
      </c>
      <c r="W354" s="498">
        <v>0</v>
      </c>
      <c r="X354" s="499">
        <f t="shared" si="168"/>
        <v>0</v>
      </c>
      <c r="Y354" s="500">
        <f t="shared" si="169"/>
        <v>0</v>
      </c>
      <c r="Z354" s="501">
        <v>0</v>
      </c>
      <c r="AA354" s="502">
        <f t="shared" si="170"/>
        <v>0</v>
      </c>
      <c r="AB354" s="503">
        <f t="shared" si="171"/>
        <v>0</v>
      </c>
      <c r="AC354" s="510">
        <f t="shared" si="172"/>
        <v>0</v>
      </c>
      <c r="AD354" s="321">
        <f t="shared" si="173"/>
        <v>0</v>
      </c>
      <c r="AE354" s="278">
        <f t="shared" si="174"/>
        <v>0</v>
      </c>
      <c r="AF354" s="322">
        <v>0</v>
      </c>
      <c r="AG354" s="323">
        <v>0.39019999999999999</v>
      </c>
      <c r="AH354" s="6">
        <f t="shared" si="175"/>
        <v>0.47499999999999998</v>
      </c>
      <c r="AI354" s="6">
        <v>0</v>
      </c>
      <c r="AJ354" s="2">
        <v>0</v>
      </c>
      <c r="AK354" s="281">
        <f t="shared" si="176"/>
        <v>0.5121</v>
      </c>
      <c r="AL354" s="3">
        <f t="shared" si="177"/>
        <v>0</v>
      </c>
      <c r="AM354" s="307">
        <v>0</v>
      </c>
      <c r="AN354" s="283">
        <v>0</v>
      </c>
      <c r="AO354" s="283" t="s">
        <v>1316</v>
      </c>
      <c r="AP354" s="284">
        <v>0</v>
      </c>
      <c r="AQ354" s="28">
        <v>0</v>
      </c>
      <c r="AR354" s="267">
        <f t="shared" si="178"/>
        <v>0</v>
      </c>
      <c r="AS354" s="267">
        <f t="shared" si="179"/>
        <v>0</v>
      </c>
      <c r="AT354" s="4">
        <v>0</v>
      </c>
      <c r="AU354" s="4">
        <f t="shared" si="180"/>
        <v>0</v>
      </c>
      <c r="AV354" s="5">
        <v>0</v>
      </c>
      <c r="AW354" s="404">
        <f t="shared" si="181"/>
        <v>0</v>
      </c>
      <c r="AX354" s="405">
        <v>0</v>
      </c>
      <c r="AY354" s="6">
        <f t="shared" si="182"/>
        <v>0</v>
      </c>
      <c r="AZ354" s="28">
        <f t="shared" si="183"/>
        <v>0</v>
      </c>
      <c r="BA354" s="5">
        <f t="shared" si="183"/>
        <v>0</v>
      </c>
      <c r="BB354" s="321">
        <f t="shared" si="184"/>
        <v>0</v>
      </c>
      <c r="BC354" s="511">
        <f t="shared" si="185"/>
        <v>0</v>
      </c>
      <c r="BD354" s="511">
        <f t="shared" si="186"/>
        <v>8.3999999999999995E-3</v>
      </c>
      <c r="BE354" s="286">
        <f t="shared" si="187"/>
        <v>0</v>
      </c>
      <c r="BF354" s="286">
        <v>0</v>
      </c>
      <c r="BG354" s="308">
        <f t="shared" si="159"/>
        <v>0</v>
      </c>
      <c r="BH354" s="512">
        <f t="shared" si="188"/>
        <v>1</v>
      </c>
      <c r="BI354" s="512">
        <f t="shared" si="160"/>
        <v>0</v>
      </c>
      <c r="BJ354" s="453"/>
    </row>
    <row r="355" spans="1:62" x14ac:dyDescent="0.2">
      <c r="A355" s="32" t="s">
        <v>717</v>
      </c>
      <c r="B355" s="309" t="s">
        <v>718</v>
      </c>
      <c r="C355" s="310" t="s">
        <v>726</v>
      </c>
      <c r="D355" s="311" t="s">
        <v>735</v>
      </c>
      <c r="E355" s="312" t="s">
        <v>732</v>
      </c>
      <c r="F355" s="313" t="s">
        <v>612</v>
      </c>
      <c r="G355" s="520">
        <v>34</v>
      </c>
      <c r="H355" s="315"/>
      <c r="I355" s="316">
        <v>0</v>
      </c>
      <c r="J355" s="316">
        <v>0</v>
      </c>
      <c r="K355" s="316">
        <v>0</v>
      </c>
      <c r="L355" s="316">
        <v>0</v>
      </c>
      <c r="M355" s="316">
        <f t="shared" si="161"/>
        <v>0</v>
      </c>
      <c r="N355" s="316">
        <f t="shared" si="162"/>
        <v>0</v>
      </c>
      <c r="O355" s="508">
        <f t="shared" si="163"/>
        <v>0</v>
      </c>
      <c r="P355" s="508">
        <f t="shared" si="164"/>
        <v>0</v>
      </c>
      <c r="Q355" s="509">
        <v>0</v>
      </c>
      <c r="R355" s="509">
        <v>0</v>
      </c>
      <c r="S355" s="318">
        <f t="shared" si="165"/>
        <v>0</v>
      </c>
      <c r="T355" s="317">
        <v>0</v>
      </c>
      <c r="U355" s="319">
        <f t="shared" si="166"/>
        <v>0</v>
      </c>
      <c r="V355" s="320">
        <f t="shared" si="167"/>
        <v>0</v>
      </c>
      <c r="W355" s="498">
        <v>0</v>
      </c>
      <c r="X355" s="499">
        <f t="shared" si="168"/>
        <v>0</v>
      </c>
      <c r="Y355" s="500">
        <f t="shared" si="169"/>
        <v>0</v>
      </c>
      <c r="Z355" s="501">
        <v>0</v>
      </c>
      <c r="AA355" s="502">
        <f t="shared" si="170"/>
        <v>0</v>
      </c>
      <c r="AB355" s="503">
        <f t="shared" si="171"/>
        <v>0</v>
      </c>
      <c r="AC355" s="510">
        <f t="shared" si="172"/>
        <v>0</v>
      </c>
      <c r="AD355" s="321">
        <f t="shared" si="173"/>
        <v>0</v>
      </c>
      <c r="AE355" s="278">
        <f t="shared" si="174"/>
        <v>0</v>
      </c>
      <c r="AF355" s="322">
        <v>0</v>
      </c>
      <c r="AG355" s="323">
        <v>0.34610000000000002</v>
      </c>
      <c r="AH355" s="6">
        <f t="shared" si="175"/>
        <v>0.42130000000000001</v>
      </c>
      <c r="AI355" s="6">
        <v>0</v>
      </c>
      <c r="AJ355" s="2">
        <v>0</v>
      </c>
      <c r="AK355" s="281">
        <f t="shared" si="176"/>
        <v>0.51839999999999997</v>
      </c>
      <c r="AL355" s="3">
        <f t="shared" si="177"/>
        <v>0</v>
      </c>
      <c r="AM355" s="307">
        <v>0</v>
      </c>
      <c r="AN355" s="283">
        <v>0</v>
      </c>
      <c r="AO355" s="283" t="s">
        <v>1316</v>
      </c>
      <c r="AP355" s="284">
        <v>0</v>
      </c>
      <c r="AQ355" s="28">
        <v>0</v>
      </c>
      <c r="AR355" s="267">
        <f t="shared" si="178"/>
        <v>0</v>
      </c>
      <c r="AS355" s="267">
        <f t="shared" si="179"/>
        <v>0</v>
      </c>
      <c r="AT355" s="4">
        <v>0</v>
      </c>
      <c r="AU355" s="4">
        <f t="shared" si="180"/>
        <v>0</v>
      </c>
      <c r="AV355" s="5">
        <v>0</v>
      </c>
      <c r="AW355" s="404">
        <f t="shared" si="181"/>
        <v>0</v>
      </c>
      <c r="AX355" s="405">
        <v>0</v>
      </c>
      <c r="AY355" s="6">
        <f t="shared" si="182"/>
        <v>0</v>
      </c>
      <c r="AZ355" s="28">
        <f t="shared" si="183"/>
        <v>0</v>
      </c>
      <c r="BA355" s="5">
        <f t="shared" si="183"/>
        <v>0</v>
      </c>
      <c r="BB355" s="321">
        <f t="shared" si="184"/>
        <v>0</v>
      </c>
      <c r="BC355" s="511">
        <f t="shared" si="185"/>
        <v>0</v>
      </c>
      <c r="BD355" s="511">
        <f t="shared" si="186"/>
        <v>7.4000000000000003E-3</v>
      </c>
      <c r="BE355" s="286">
        <f t="shared" si="187"/>
        <v>0</v>
      </c>
      <c r="BF355" s="286">
        <v>0</v>
      </c>
      <c r="BG355" s="308">
        <f t="shared" si="159"/>
        <v>0</v>
      </c>
      <c r="BH355" s="512">
        <f t="shared" si="188"/>
        <v>1</v>
      </c>
      <c r="BI355" s="512">
        <f t="shared" si="160"/>
        <v>0</v>
      </c>
      <c r="BJ355" s="453"/>
    </row>
    <row r="356" spans="1:62" x14ac:dyDescent="0.2">
      <c r="A356" s="32" t="s">
        <v>720</v>
      </c>
      <c r="B356" s="309" t="s">
        <v>721</v>
      </c>
      <c r="C356" s="310" t="s">
        <v>726</v>
      </c>
      <c r="D356" s="311" t="s">
        <v>735</v>
      </c>
      <c r="E356" s="312" t="s">
        <v>733</v>
      </c>
      <c r="F356" s="313" t="s">
        <v>612</v>
      </c>
      <c r="G356" s="520">
        <v>34</v>
      </c>
      <c r="H356" s="315"/>
      <c r="I356" s="316">
        <v>0</v>
      </c>
      <c r="J356" s="316">
        <v>0</v>
      </c>
      <c r="K356" s="316">
        <v>0</v>
      </c>
      <c r="L356" s="316">
        <v>0</v>
      </c>
      <c r="M356" s="316">
        <f t="shared" si="161"/>
        <v>0</v>
      </c>
      <c r="N356" s="316">
        <f t="shared" si="162"/>
        <v>0</v>
      </c>
      <c r="O356" s="508">
        <f t="shared" si="163"/>
        <v>0</v>
      </c>
      <c r="P356" s="508">
        <f t="shared" si="164"/>
        <v>0</v>
      </c>
      <c r="Q356" s="509">
        <v>0</v>
      </c>
      <c r="R356" s="509">
        <v>0</v>
      </c>
      <c r="S356" s="318">
        <f t="shared" si="165"/>
        <v>0</v>
      </c>
      <c r="T356" s="317">
        <v>0</v>
      </c>
      <c r="U356" s="319">
        <f t="shared" si="166"/>
        <v>0</v>
      </c>
      <c r="V356" s="320">
        <f t="shared" si="167"/>
        <v>0</v>
      </c>
      <c r="W356" s="498">
        <v>0</v>
      </c>
      <c r="X356" s="499">
        <f t="shared" si="168"/>
        <v>0</v>
      </c>
      <c r="Y356" s="500">
        <f t="shared" si="169"/>
        <v>0</v>
      </c>
      <c r="Z356" s="501">
        <v>0</v>
      </c>
      <c r="AA356" s="502">
        <f t="shared" si="170"/>
        <v>0</v>
      </c>
      <c r="AB356" s="503">
        <f t="shared" si="171"/>
        <v>0</v>
      </c>
      <c r="AC356" s="510">
        <f t="shared" si="172"/>
        <v>0</v>
      </c>
      <c r="AD356" s="321">
        <f t="shared" si="173"/>
        <v>0</v>
      </c>
      <c r="AE356" s="278">
        <f t="shared" si="174"/>
        <v>0</v>
      </c>
      <c r="AF356" s="322">
        <v>0</v>
      </c>
      <c r="AG356" s="323">
        <v>0.30980000000000002</v>
      </c>
      <c r="AH356" s="6">
        <f t="shared" si="175"/>
        <v>0.37709999999999999</v>
      </c>
      <c r="AI356" s="6">
        <v>0</v>
      </c>
      <c r="AJ356" s="2">
        <v>0</v>
      </c>
      <c r="AK356" s="281">
        <f t="shared" si="176"/>
        <v>0.47749999999999998</v>
      </c>
      <c r="AL356" s="3">
        <f t="shared" si="177"/>
        <v>0</v>
      </c>
      <c r="AM356" s="307">
        <v>0</v>
      </c>
      <c r="AN356" s="283">
        <v>0</v>
      </c>
      <c r="AO356" s="283" t="s">
        <v>1316</v>
      </c>
      <c r="AP356" s="284">
        <v>0</v>
      </c>
      <c r="AQ356" s="28">
        <v>0</v>
      </c>
      <c r="AR356" s="267">
        <f t="shared" si="178"/>
        <v>0</v>
      </c>
      <c r="AS356" s="267">
        <f t="shared" si="179"/>
        <v>0</v>
      </c>
      <c r="AT356" s="4">
        <v>0</v>
      </c>
      <c r="AU356" s="4">
        <f t="shared" si="180"/>
        <v>0</v>
      </c>
      <c r="AV356" s="5">
        <v>0</v>
      </c>
      <c r="AW356" s="404">
        <f t="shared" si="181"/>
        <v>0</v>
      </c>
      <c r="AX356" s="405">
        <v>0</v>
      </c>
      <c r="AY356" s="6">
        <f t="shared" si="182"/>
        <v>0</v>
      </c>
      <c r="AZ356" s="28">
        <f t="shared" si="183"/>
        <v>0</v>
      </c>
      <c r="BA356" s="5">
        <f t="shared" si="183"/>
        <v>0</v>
      </c>
      <c r="BB356" s="321">
        <f t="shared" si="184"/>
        <v>0</v>
      </c>
      <c r="BC356" s="511">
        <f t="shared" si="185"/>
        <v>0</v>
      </c>
      <c r="BD356" s="511">
        <f t="shared" si="186"/>
        <v>6.6E-3</v>
      </c>
      <c r="BE356" s="286">
        <f t="shared" si="187"/>
        <v>0</v>
      </c>
      <c r="BF356" s="286">
        <v>0</v>
      </c>
      <c r="BG356" s="308">
        <f t="shared" si="159"/>
        <v>0</v>
      </c>
      <c r="BH356" s="512">
        <f t="shared" si="188"/>
        <v>1</v>
      </c>
      <c r="BI356" s="512">
        <f t="shared" si="160"/>
        <v>0</v>
      </c>
      <c r="BJ356" s="453"/>
    </row>
    <row r="357" spans="1:62" x14ac:dyDescent="0.2">
      <c r="A357" s="32" t="s">
        <v>723</v>
      </c>
      <c r="B357" s="309" t="s">
        <v>724</v>
      </c>
      <c r="C357" s="310" t="s">
        <v>726</v>
      </c>
      <c r="D357" s="311" t="s">
        <v>735</v>
      </c>
      <c r="E357" s="312" t="s">
        <v>734</v>
      </c>
      <c r="F357" s="313" t="s">
        <v>612</v>
      </c>
      <c r="G357" s="314">
        <v>34</v>
      </c>
      <c r="H357" s="315"/>
      <c r="I357" s="316">
        <v>0</v>
      </c>
      <c r="J357" s="316">
        <v>0</v>
      </c>
      <c r="K357" s="316">
        <v>0</v>
      </c>
      <c r="L357" s="316">
        <v>0</v>
      </c>
      <c r="M357" s="316">
        <f t="shared" si="161"/>
        <v>0</v>
      </c>
      <c r="N357" s="316">
        <f t="shared" si="162"/>
        <v>0</v>
      </c>
      <c r="O357" s="508">
        <f t="shared" si="163"/>
        <v>0</v>
      </c>
      <c r="P357" s="508">
        <f t="shared" si="164"/>
        <v>0</v>
      </c>
      <c r="Q357" s="509">
        <v>0</v>
      </c>
      <c r="R357" s="509">
        <v>0</v>
      </c>
      <c r="S357" s="318">
        <f t="shared" si="165"/>
        <v>0</v>
      </c>
      <c r="T357" s="317">
        <v>0</v>
      </c>
      <c r="U357" s="319">
        <f t="shared" si="166"/>
        <v>0</v>
      </c>
      <c r="V357" s="320">
        <f t="shared" si="167"/>
        <v>0</v>
      </c>
      <c r="W357" s="498">
        <v>0</v>
      </c>
      <c r="X357" s="499">
        <f t="shared" si="168"/>
        <v>0</v>
      </c>
      <c r="Y357" s="500">
        <f t="shared" si="169"/>
        <v>0</v>
      </c>
      <c r="Z357" s="501">
        <v>0</v>
      </c>
      <c r="AA357" s="502">
        <f t="shared" si="170"/>
        <v>0</v>
      </c>
      <c r="AB357" s="503">
        <f t="shared" si="171"/>
        <v>0</v>
      </c>
      <c r="AC357" s="510">
        <f t="shared" si="172"/>
        <v>0</v>
      </c>
      <c r="AD357" s="321">
        <f t="shared" si="173"/>
        <v>0</v>
      </c>
      <c r="AE357" s="278">
        <f t="shared" si="174"/>
        <v>0</v>
      </c>
      <c r="AF357" s="322">
        <v>0</v>
      </c>
      <c r="AG357" s="323">
        <v>0.20230000000000001</v>
      </c>
      <c r="AH357" s="6">
        <f t="shared" si="175"/>
        <v>0.2462</v>
      </c>
      <c r="AI357" s="6">
        <v>0</v>
      </c>
      <c r="AJ357" s="2">
        <v>0</v>
      </c>
      <c r="AK357" s="281">
        <f t="shared" si="176"/>
        <v>0.27960000000000002</v>
      </c>
      <c r="AL357" s="3">
        <f t="shared" si="177"/>
        <v>0</v>
      </c>
      <c r="AM357" s="307">
        <v>0</v>
      </c>
      <c r="AN357" s="283">
        <v>0</v>
      </c>
      <c r="AO357" s="283" t="s">
        <v>1316</v>
      </c>
      <c r="AP357" s="284">
        <v>0</v>
      </c>
      <c r="AQ357" s="28">
        <v>0</v>
      </c>
      <c r="AR357" s="267">
        <f t="shared" si="178"/>
        <v>0</v>
      </c>
      <c r="AS357" s="267">
        <f t="shared" si="179"/>
        <v>0</v>
      </c>
      <c r="AT357" s="4">
        <v>0</v>
      </c>
      <c r="AU357" s="4">
        <f t="shared" si="180"/>
        <v>0</v>
      </c>
      <c r="AV357" s="5">
        <v>0</v>
      </c>
      <c r="AW357" s="404">
        <f t="shared" si="181"/>
        <v>0</v>
      </c>
      <c r="AX357" s="405">
        <v>0</v>
      </c>
      <c r="AY357" s="6">
        <f t="shared" si="182"/>
        <v>0</v>
      </c>
      <c r="AZ357" s="28">
        <f t="shared" si="183"/>
        <v>0</v>
      </c>
      <c r="BA357" s="5">
        <f t="shared" si="183"/>
        <v>0</v>
      </c>
      <c r="BB357" s="321">
        <f t="shared" si="184"/>
        <v>0</v>
      </c>
      <c r="BC357" s="511">
        <f t="shared" si="185"/>
        <v>0</v>
      </c>
      <c r="BD357" s="511">
        <f t="shared" si="186"/>
        <v>4.3E-3</v>
      </c>
      <c r="BE357" s="286">
        <f t="shared" si="187"/>
        <v>0</v>
      </c>
      <c r="BF357" s="286">
        <v>0</v>
      </c>
      <c r="BG357" s="308">
        <f t="shared" si="159"/>
        <v>0</v>
      </c>
      <c r="BH357" s="512">
        <f t="shared" si="188"/>
        <v>1</v>
      </c>
      <c r="BI357" s="512">
        <f t="shared" si="160"/>
        <v>0</v>
      </c>
      <c r="BJ357" s="453"/>
    </row>
    <row r="358" spans="1:62" x14ac:dyDescent="0.2">
      <c r="A358" s="324" t="s">
        <v>726</v>
      </c>
      <c r="B358" s="325" t="s">
        <v>735</v>
      </c>
      <c r="C358" s="326" t="s">
        <v>726</v>
      </c>
      <c r="D358" s="327" t="s">
        <v>735</v>
      </c>
      <c r="E358" s="328" t="s">
        <v>736</v>
      </c>
      <c r="F358" s="329" t="s">
        <v>612</v>
      </c>
      <c r="G358" s="330">
        <v>34</v>
      </c>
      <c r="H358" s="315"/>
      <c r="I358" s="331">
        <v>8674389</v>
      </c>
      <c r="J358" s="331">
        <v>1500138</v>
      </c>
      <c r="K358" s="331">
        <v>0</v>
      </c>
      <c r="L358" s="331">
        <v>0</v>
      </c>
      <c r="M358" s="331">
        <f t="shared" si="161"/>
        <v>0</v>
      </c>
      <c r="N358" s="331">
        <f t="shared" si="162"/>
        <v>8674389</v>
      </c>
      <c r="O358" s="526">
        <f t="shared" si="163"/>
        <v>1500138</v>
      </c>
      <c r="P358" s="526">
        <f t="shared" si="164"/>
        <v>7174251</v>
      </c>
      <c r="Q358" s="527">
        <v>381.67</v>
      </c>
      <c r="R358" s="527">
        <v>18.349999999999998</v>
      </c>
      <c r="S358" s="333">
        <f t="shared" si="165"/>
        <v>199575</v>
      </c>
      <c r="T358" s="332">
        <v>0</v>
      </c>
      <c r="U358" s="334">
        <f t="shared" si="166"/>
        <v>7174251</v>
      </c>
      <c r="V358" s="335">
        <f t="shared" si="167"/>
        <v>18797</v>
      </c>
      <c r="W358" s="498">
        <v>0</v>
      </c>
      <c r="X358" s="499">
        <f t="shared" si="168"/>
        <v>0</v>
      </c>
      <c r="Y358" s="500">
        <f t="shared" si="169"/>
        <v>18797</v>
      </c>
      <c r="Z358" s="501">
        <v>0</v>
      </c>
      <c r="AA358" s="502">
        <f t="shared" si="170"/>
        <v>0</v>
      </c>
      <c r="AB358" s="503">
        <f t="shared" si="171"/>
        <v>7174251</v>
      </c>
      <c r="AC358" s="528">
        <f t="shared" si="172"/>
        <v>18797</v>
      </c>
      <c r="AD358" s="336">
        <f t="shared" si="173"/>
        <v>1.21719</v>
      </c>
      <c r="AE358" s="337">
        <f t="shared" si="174"/>
        <v>1.2172000000000001</v>
      </c>
      <c r="AF358" s="338">
        <v>1.2172000000000001</v>
      </c>
      <c r="AG358" s="339">
        <v>0</v>
      </c>
      <c r="AH358" s="340">
        <f t="shared" si="175"/>
        <v>0</v>
      </c>
      <c r="AI358" s="340">
        <v>0</v>
      </c>
      <c r="AJ358" s="2">
        <v>0</v>
      </c>
      <c r="AK358" s="281">
        <f t="shared" si="176"/>
        <v>0</v>
      </c>
      <c r="AL358" s="3">
        <f t="shared" si="177"/>
        <v>0</v>
      </c>
      <c r="AM358" s="307">
        <v>0</v>
      </c>
      <c r="AN358" s="283">
        <v>0</v>
      </c>
      <c r="AO358" s="283" t="s">
        <v>1316</v>
      </c>
      <c r="AP358" s="284">
        <v>0</v>
      </c>
      <c r="AQ358" s="28">
        <v>0</v>
      </c>
      <c r="AR358" s="267">
        <f t="shared" si="178"/>
        <v>0</v>
      </c>
      <c r="AS358" s="267">
        <f t="shared" si="179"/>
        <v>0</v>
      </c>
      <c r="AT358" s="4">
        <v>0</v>
      </c>
      <c r="AU358" s="4">
        <f t="shared" si="180"/>
        <v>0</v>
      </c>
      <c r="AV358" s="5">
        <v>0</v>
      </c>
      <c r="AW358" s="404">
        <f t="shared" si="181"/>
        <v>0</v>
      </c>
      <c r="AX358" s="405">
        <v>0</v>
      </c>
      <c r="AY358" s="340">
        <f t="shared" si="182"/>
        <v>0</v>
      </c>
      <c r="AZ358" s="28">
        <f t="shared" si="183"/>
        <v>0</v>
      </c>
      <c r="BA358" s="5">
        <f t="shared" si="183"/>
        <v>0</v>
      </c>
      <c r="BB358" s="336">
        <f t="shared" si="184"/>
        <v>1.07185</v>
      </c>
      <c r="BC358" s="529">
        <f t="shared" si="185"/>
        <v>2.1399999999999999E-2</v>
      </c>
      <c r="BD358" s="529">
        <f t="shared" si="186"/>
        <v>0</v>
      </c>
      <c r="BE358" s="286">
        <f t="shared" si="187"/>
        <v>0</v>
      </c>
      <c r="BF358" s="286">
        <v>0</v>
      </c>
      <c r="BG358" s="308">
        <f t="shared" si="159"/>
        <v>0</v>
      </c>
      <c r="BH358" s="308">
        <f t="shared" si="188"/>
        <v>0</v>
      </c>
      <c r="BI358" s="308">
        <f t="shared" si="160"/>
        <v>0</v>
      </c>
      <c r="BJ358" s="453"/>
    </row>
    <row r="359" spans="1:62" x14ac:dyDescent="0.2">
      <c r="A359" s="397" t="s">
        <v>705</v>
      </c>
      <c r="B359" s="398" t="s">
        <v>706</v>
      </c>
      <c r="C359" s="521" t="s">
        <v>1458</v>
      </c>
      <c r="D359" s="523" t="s">
        <v>1603</v>
      </c>
      <c r="E359" s="522" t="s">
        <v>1460</v>
      </c>
      <c r="F359" s="313" t="s">
        <v>612</v>
      </c>
      <c r="G359" s="314">
        <v>34</v>
      </c>
      <c r="H359" s="315"/>
      <c r="I359" s="316">
        <v>0</v>
      </c>
      <c r="J359" s="316">
        <v>0</v>
      </c>
      <c r="K359" s="316">
        <v>0</v>
      </c>
      <c r="L359" s="316">
        <v>0</v>
      </c>
      <c r="M359" s="316">
        <f t="shared" si="161"/>
        <v>0</v>
      </c>
      <c r="N359" s="316">
        <f t="shared" si="162"/>
        <v>0</v>
      </c>
      <c r="O359" s="508">
        <f t="shared" si="163"/>
        <v>0</v>
      </c>
      <c r="P359" s="508">
        <f t="shared" si="164"/>
        <v>0</v>
      </c>
      <c r="Q359" s="509">
        <v>0</v>
      </c>
      <c r="R359" s="509">
        <v>0</v>
      </c>
      <c r="S359" s="318">
        <f t="shared" si="165"/>
        <v>0</v>
      </c>
      <c r="T359" s="317">
        <v>0</v>
      </c>
      <c r="U359" s="319">
        <f t="shared" si="166"/>
        <v>0</v>
      </c>
      <c r="V359" s="320">
        <f t="shared" si="167"/>
        <v>0</v>
      </c>
      <c r="W359" s="498">
        <v>0</v>
      </c>
      <c r="X359" s="499">
        <f t="shared" si="168"/>
        <v>0</v>
      </c>
      <c r="Y359" s="500">
        <f t="shared" si="169"/>
        <v>0</v>
      </c>
      <c r="Z359" s="501">
        <v>0</v>
      </c>
      <c r="AA359" s="502">
        <f t="shared" si="170"/>
        <v>0</v>
      </c>
      <c r="AB359" s="503">
        <f t="shared" si="171"/>
        <v>0</v>
      </c>
      <c r="AC359" s="510">
        <f t="shared" si="172"/>
        <v>0</v>
      </c>
      <c r="AD359" s="321">
        <f t="shared" si="173"/>
        <v>0</v>
      </c>
      <c r="AE359" s="278">
        <f t="shared" si="174"/>
        <v>0</v>
      </c>
      <c r="AF359" s="322">
        <v>0</v>
      </c>
      <c r="AG359" s="323">
        <v>0.70469999999999999</v>
      </c>
      <c r="AH359" s="6">
        <f t="shared" si="175"/>
        <v>0.85629999999999995</v>
      </c>
      <c r="AI359" s="6">
        <v>0</v>
      </c>
      <c r="AJ359" s="2">
        <v>0</v>
      </c>
      <c r="AK359" s="281">
        <f t="shared" si="176"/>
        <v>0.94989999999999997</v>
      </c>
      <c r="AL359" s="3">
        <f t="shared" si="177"/>
        <v>0</v>
      </c>
      <c r="AM359" s="307">
        <v>0</v>
      </c>
      <c r="AN359" s="283">
        <v>0</v>
      </c>
      <c r="AO359" s="283" t="s">
        <v>1316</v>
      </c>
      <c r="AP359" s="284">
        <v>0</v>
      </c>
      <c r="AQ359" s="28">
        <v>0</v>
      </c>
      <c r="AR359" s="267">
        <f t="shared" si="178"/>
        <v>0</v>
      </c>
      <c r="AS359" s="267">
        <f t="shared" si="179"/>
        <v>0</v>
      </c>
      <c r="AT359" s="4">
        <v>0</v>
      </c>
      <c r="AU359" s="4">
        <f t="shared" si="180"/>
        <v>0</v>
      </c>
      <c r="AV359" s="5">
        <v>0</v>
      </c>
      <c r="AW359" s="404">
        <f t="shared" si="181"/>
        <v>0</v>
      </c>
      <c r="AX359" s="405">
        <v>0</v>
      </c>
      <c r="AY359" s="6">
        <f t="shared" si="182"/>
        <v>0</v>
      </c>
      <c r="AZ359" s="28">
        <f t="shared" si="183"/>
        <v>0</v>
      </c>
      <c r="BA359" s="5">
        <f t="shared" si="183"/>
        <v>0</v>
      </c>
      <c r="BB359" s="321">
        <f t="shared" si="184"/>
        <v>0</v>
      </c>
      <c r="BC359" s="511">
        <f t="shared" si="185"/>
        <v>0</v>
      </c>
      <c r="BD359" s="511">
        <f t="shared" si="186"/>
        <v>1.5100000000000001E-2</v>
      </c>
      <c r="BE359" s="286">
        <f t="shared" si="187"/>
        <v>0</v>
      </c>
      <c r="BF359" s="286">
        <v>0</v>
      </c>
      <c r="BG359" s="308">
        <f t="shared" si="159"/>
        <v>0</v>
      </c>
      <c r="BH359" s="512">
        <f t="shared" si="188"/>
        <v>1</v>
      </c>
      <c r="BI359" s="512">
        <f t="shared" si="160"/>
        <v>0</v>
      </c>
      <c r="BJ359" s="453"/>
    </row>
    <row r="360" spans="1:62" x14ac:dyDescent="0.2">
      <c r="A360" s="397" t="s">
        <v>708</v>
      </c>
      <c r="B360" s="398" t="s">
        <v>709</v>
      </c>
      <c r="C360" s="521" t="s">
        <v>1458</v>
      </c>
      <c r="D360" s="523" t="s">
        <v>1603</v>
      </c>
      <c r="E360" s="522" t="s">
        <v>1461</v>
      </c>
      <c r="F360" s="313" t="s">
        <v>612</v>
      </c>
      <c r="G360" s="314">
        <v>34</v>
      </c>
      <c r="H360" s="315"/>
      <c r="I360" s="316">
        <v>0</v>
      </c>
      <c r="J360" s="316">
        <v>0</v>
      </c>
      <c r="K360" s="316">
        <v>0</v>
      </c>
      <c r="L360" s="316">
        <v>0</v>
      </c>
      <c r="M360" s="316">
        <f t="shared" si="161"/>
        <v>0</v>
      </c>
      <c r="N360" s="316">
        <f t="shared" si="162"/>
        <v>0</v>
      </c>
      <c r="O360" s="508">
        <f t="shared" si="163"/>
        <v>0</v>
      </c>
      <c r="P360" s="508">
        <f t="shared" si="164"/>
        <v>0</v>
      </c>
      <c r="Q360" s="509">
        <v>0</v>
      </c>
      <c r="R360" s="509">
        <v>0</v>
      </c>
      <c r="S360" s="318">
        <f t="shared" si="165"/>
        <v>0</v>
      </c>
      <c r="T360" s="317">
        <v>0</v>
      </c>
      <c r="U360" s="319">
        <f t="shared" si="166"/>
        <v>0</v>
      </c>
      <c r="V360" s="320">
        <f t="shared" si="167"/>
        <v>0</v>
      </c>
      <c r="W360" s="498">
        <v>0</v>
      </c>
      <c r="X360" s="499">
        <f t="shared" si="168"/>
        <v>0</v>
      </c>
      <c r="Y360" s="500">
        <f t="shared" si="169"/>
        <v>0</v>
      </c>
      <c r="Z360" s="501">
        <v>0</v>
      </c>
      <c r="AA360" s="502">
        <f t="shared" si="170"/>
        <v>0</v>
      </c>
      <c r="AB360" s="503">
        <f t="shared" si="171"/>
        <v>0</v>
      </c>
      <c r="AC360" s="510">
        <f t="shared" si="172"/>
        <v>0</v>
      </c>
      <c r="AD360" s="321">
        <f t="shared" si="173"/>
        <v>0</v>
      </c>
      <c r="AE360" s="278">
        <f t="shared" si="174"/>
        <v>0</v>
      </c>
      <c r="AF360" s="322">
        <v>0</v>
      </c>
      <c r="AG360" s="323">
        <v>0.64670000000000005</v>
      </c>
      <c r="AH360" s="6">
        <f t="shared" si="175"/>
        <v>0.78580000000000005</v>
      </c>
      <c r="AI360" s="6">
        <v>0</v>
      </c>
      <c r="AJ360" s="2">
        <v>0</v>
      </c>
      <c r="AK360" s="281">
        <f t="shared" si="176"/>
        <v>0.99709999999999999</v>
      </c>
      <c r="AL360" s="3">
        <f t="shared" si="177"/>
        <v>0</v>
      </c>
      <c r="AM360" s="307">
        <v>0</v>
      </c>
      <c r="AN360" s="283">
        <v>0</v>
      </c>
      <c r="AO360" s="283" t="s">
        <v>1316</v>
      </c>
      <c r="AP360" s="284">
        <v>0</v>
      </c>
      <c r="AQ360" s="28">
        <v>0</v>
      </c>
      <c r="AR360" s="267">
        <f t="shared" si="178"/>
        <v>0</v>
      </c>
      <c r="AS360" s="267">
        <f t="shared" si="179"/>
        <v>0</v>
      </c>
      <c r="AT360" s="4">
        <v>0</v>
      </c>
      <c r="AU360" s="4">
        <f t="shared" si="180"/>
        <v>0</v>
      </c>
      <c r="AV360" s="5">
        <v>0</v>
      </c>
      <c r="AW360" s="404">
        <f t="shared" si="181"/>
        <v>0</v>
      </c>
      <c r="AX360" s="405">
        <v>0</v>
      </c>
      <c r="AY360" s="6">
        <f t="shared" si="182"/>
        <v>0</v>
      </c>
      <c r="AZ360" s="28">
        <f t="shared" si="183"/>
        <v>0</v>
      </c>
      <c r="BA360" s="5">
        <f t="shared" si="183"/>
        <v>0</v>
      </c>
      <c r="BB360" s="321">
        <f t="shared" si="184"/>
        <v>0</v>
      </c>
      <c r="BC360" s="511">
        <f t="shared" si="185"/>
        <v>0</v>
      </c>
      <c r="BD360" s="511">
        <f t="shared" si="186"/>
        <v>1.38E-2</v>
      </c>
      <c r="BE360" s="286">
        <f t="shared" si="187"/>
        <v>0</v>
      </c>
      <c r="BF360" s="286">
        <v>0</v>
      </c>
      <c r="BG360" s="308">
        <f t="shared" si="159"/>
        <v>0</v>
      </c>
      <c r="BH360" s="512">
        <f t="shared" si="188"/>
        <v>1</v>
      </c>
      <c r="BI360" s="512">
        <f t="shared" si="160"/>
        <v>0</v>
      </c>
      <c r="BJ360" s="453"/>
    </row>
    <row r="361" spans="1:62" x14ac:dyDescent="0.2">
      <c r="A361" s="397" t="s">
        <v>711</v>
      </c>
      <c r="B361" s="398" t="s">
        <v>712</v>
      </c>
      <c r="C361" s="521" t="s">
        <v>1458</v>
      </c>
      <c r="D361" s="523" t="s">
        <v>1603</v>
      </c>
      <c r="E361" s="522" t="s">
        <v>1462</v>
      </c>
      <c r="F361" s="313" t="s">
        <v>612</v>
      </c>
      <c r="G361" s="314">
        <v>34</v>
      </c>
      <c r="H361" s="315"/>
      <c r="I361" s="316">
        <v>0</v>
      </c>
      <c r="J361" s="316">
        <v>0</v>
      </c>
      <c r="K361" s="316">
        <v>0</v>
      </c>
      <c r="L361" s="316">
        <v>0</v>
      </c>
      <c r="M361" s="316">
        <f t="shared" si="161"/>
        <v>0</v>
      </c>
      <c r="N361" s="316">
        <f t="shared" si="162"/>
        <v>0</v>
      </c>
      <c r="O361" s="508">
        <f t="shared" si="163"/>
        <v>0</v>
      </c>
      <c r="P361" s="508">
        <f t="shared" si="164"/>
        <v>0</v>
      </c>
      <c r="Q361" s="509">
        <v>0</v>
      </c>
      <c r="R361" s="509">
        <v>0</v>
      </c>
      <c r="S361" s="318">
        <f t="shared" si="165"/>
        <v>0</v>
      </c>
      <c r="T361" s="317">
        <v>0</v>
      </c>
      <c r="U361" s="319">
        <f t="shared" si="166"/>
        <v>0</v>
      </c>
      <c r="V361" s="320">
        <f t="shared" si="167"/>
        <v>0</v>
      </c>
      <c r="W361" s="498">
        <v>0</v>
      </c>
      <c r="X361" s="499">
        <f t="shared" si="168"/>
        <v>0</v>
      </c>
      <c r="Y361" s="500">
        <f t="shared" si="169"/>
        <v>0</v>
      </c>
      <c r="Z361" s="501">
        <v>0</v>
      </c>
      <c r="AA361" s="502">
        <f t="shared" si="170"/>
        <v>0</v>
      </c>
      <c r="AB361" s="503">
        <f t="shared" si="171"/>
        <v>0</v>
      </c>
      <c r="AC361" s="510">
        <f t="shared" si="172"/>
        <v>0</v>
      </c>
      <c r="AD361" s="321">
        <f t="shared" si="173"/>
        <v>0</v>
      </c>
      <c r="AE361" s="278">
        <f t="shared" si="174"/>
        <v>0</v>
      </c>
      <c r="AF361" s="322">
        <v>0</v>
      </c>
      <c r="AG361" s="323">
        <v>0.63090000000000002</v>
      </c>
      <c r="AH361" s="6">
        <f t="shared" si="175"/>
        <v>0.76659999999999995</v>
      </c>
      <c r="AI361" s="6">
        <v>0</v>
      </c>
      <c r="AJ361" s="2">
        <v>0</v>
      </c>
      <c r="AK361" s="281">
        <f t="shared" si="176"/>
        <v>0.81710000000000005</v>
      </c>
      <c r="AL361" s="3">
        <f t="shared" si="177"/>
        <v>0</v>
      </c>
      <c r="AM361" s="307">
        <v>0</v>
      </c>
      <c r="AN361" s="283">
        <v>0</v>
      </c>
      <c r="AO361" s="283" t="s">
        <v>1316</v>
      </c>
      <c r="AP361" s="284">
        <v>0</v>
      </c>
      <c r="AQ361" s="28">
        <v>0</v>
      </c>
      <c r="AR361" s="267">
        <f t="shared" si="178"/>
        <v>0</v>
      </c>
      <c r="AS361" s="267">
        <f t="shared" si="179"/>
        <v>0</v>
      </c>
      <c r="AT361" s="4">
        <v>0</v>
      </c>
      <c r="AU361" s="4">
        <f t="shared" si="180"/>
        <v>0</v>
      </c>
      <c r="AV361" s="5">
        <v>0</v>
      </c>
      <c r="AW361" s="404">
        <f t="shared" si="181"/>
        <v>0</v>
      </c>
      <c r="AX361" s="405">
        <v>0</v>
      </c>
      <c r="AY361" s="6">
        <f t="shared" si="182"/>
        <v>0</v>
      </c>
      <c r="AZ361" s="28">
        <f t="shared" si="183"/>
        <v>0</v>
      </c>
      <c r="BA361" s="5">
        <f t="shared" si="183"/>
        <v>0</v>
      </c>
      <c r="BB361" s="321">
        <f t="shared" si="184"/>
        <v>0</v>
      </c>
      <c r="BC361" s="511">
        <f t="shared" si="185"/>
        <v>0</v>
      </c>
      <c r="BD361" s="511">
        <f t="shared" si="186"/>
        <v>1.35E-2</v>
      </c>
      <c r="BE361" s="286">
        <f t="shared" si="187"/>
        <v>0</v>
      </c>
      <c r="BF361" s="286">
        <v>0</v>
      </c>
      <c r="BG361" s="308">
        <f t="shared" si="159"/>
        <v>0</v>
      </c>
      <c r="BH361" s="512">
        <f t="shared" si="188"/>
        <v>1</v>
      </c>
      <c r="BI361" s="512">
        <f t="shared" si="160"/>
        <v>0</v>
      </c>
      <c r="BJ361" s="453"/>
    </row>
    <row r="362" spans="1:62" x14ac:dyDescent="0.2">
      <c r="A362" s="397" t="s">
        <v>714</v>
      </c>
      <c r="B362" s="398" t="s">
        <v>715</v>
      </c>
      <c r="C362" s="521" t="s">
        <v>1458</v>
      </c>
      <c r="D362" s="523" t="s">
        <v>1603</v>
      </c>
      <c r="E362" s="522" t="s">
        <v>1463</v>
      </c>
      <c r="F362" s="313" t="s">
        <v>612</v>
      </c>
      <c r="G362" s="314">
        <v>34</v>
      </c>
      <c r="H362" s="315"/>
      <c r="I362" s="316">
        <v>0</v>
      </c>
      <c r="J362" s="316">
        <v>0</v>
      </c>
      <c r="K362" s="316">
        <v>0</v>
      </c>
      <c r="L362" s="316">
        <v>0</v>
      </c>
      <c r="M362" s="316">
        <f t="shared" si="161"/>
        <v>0</v>
      </c>
      <c r="N362" s="316">
        <f t="shared" si="162"/>
        <v>0</v>
      </c>
      <c r="O362" s="508">
        <f t="shared" si="163"/>
        <v>0</v>
      </c>
      <c r="P362" s="508">
        <f t="shared" si="164"/>
        <v>0</v>
      </c>
      <c r="Q362" s="509">
        <v>0</v>
      </c>
      <c r="R362" s="509">
        <v>0</v>
      </c>
      <c r="S362" s="318">
        <f t="shared" si="165"/>
        <v>0</v>
      </c>
      <c r="T362" s="317">
        <v>0</v>
      </c>
      <c r="U362" s="319">
        <f t="shared" si="166"/>
        <v>0</v>
      </c>
      <c r="V362" s="320">
        <f t="shared" si="167"/>
        <v>0</v>
      </c>
      <c r="W362" s="498">
        <v>0</v>
      </c>
      <c r="X362" s="499">
        <f t="shared" si="168"/>
        <v>0</v>
      </c>
      <c r="Y362" s="500">
        <f t="shared" si="169"/>
        <v>0</v>
      </c>
      <c r="Z362" s="501">
        <v>0</v>
      </c>
      <c r="AA362" s="502">
        <f t="shared" si="170"/>
        <v>0</v>
      </c>
      <c r="AB362" s="503">
        <f t="shared" si="171"/>
        <v>0</v>
      </c>
      <c r="AC362" s="510">
        <f t="shared" si="172"/>
        <v>0</v>
      </c>
      <c r="AD362" s="321">
        <f t="shared" si="173"/>
        <v>0</v>
      </c>
      <c r="AE362" s="278">
        <f t="shared" si="174"/>
        <v>0</v>
      </c>
      <c r="AF362" s="322">
        <v>0</v>
      </c>
      <c r="AG362" s="323">
        <v>0.60980000000000001</v>
      </c>
      <c r="AH362" s="6">
        <f t="shared" si="175"/>
        <v>0.74099999999999999</v>
      </c>
      <c r="AI362" s="6">
        <v>0</v>
      </c>
      <c r="AJ362" s="2">
        <v>0</v>
      </c>
      <c r="AK362" s="281">
        <f t="shared" si="176"/>
        <v>0.79890000000000005</v>
      </c>
      <c r="AL362" s="3">
        <f t="shared" si="177"/>
        <v>0</v>
      </c>
      <c r="AM362" s="307">
        <v>0</v>
      </c>
      <c r="AN362" s="283">
        <v>0</v>
      </c>
      <c r="AO362" s="283" t="s">
        <v>1316</v>
      </c>
      <c r="AP362" s="284">
        <v>0</v>
      </c>
      <c r="AQ362" s="28">
        <v>0</v>
      </c>
      <c r="AR362" s="267">
        <f t="shared" si="178"/>
        <v>0</v>
      </c>
      <c r="AS362" s="267">
        <f t="shared" si="179"/>
        <v>0</v>
      </c>
      <c r="AT362" s="4">
        <v>0</v>
      </c>
      <c r="AU362" s="4">
        <f t="shared" si="180"/>
        <v>0</v>
      </c>
      <c r="AV362" s="5">
        <v>0</v>
      </c>
      <c r="AW362" s="404">
        <f t="shared" si="181"/>
        <v>0</v>
      </c>
      <c r="AX362" s="405">
        <v>0</v>
      </c>
      <c r="AY362" s="6">
        <f t="shared" si="182"/>
        <v>0</v>
      </c>
      <c r="AZ362" s="28">
        <f t="shared" si="183"/>
        <v>0</v>
      </c>
      <c r="BA362" s="5">
        <f t="shared" si="183"/>
        <v>0</v>
      </c>
      <c r="BB362" s="321">
        <f t="shared" si="184"/>
        <v>0</v>
      </c>
      <c r="BC362" s="511">
        <f t="shared" si="185"/>
        <v>0</v>
      </c>
      <c r="BD362" s="511">
        <f t="shared" si="186"/>
        <v>1.2999999999999999E-2</v>
      </c>
      <c r="BE362" s="286">
        <f t="shared" si="187"/>
        <v>0</v>
      </c>
      <c r="BF362" s="286">
        <v>0</v>
      </c>
      <c r="BG362" s="308">
        <f t="shared" si="159"/>
        <v>0</v>
      </c>
      <c r="BH362" s="512">
        <f t="shared" si="188"/>
        <v>1</v>
      </c>
      <c r="BI362" s="512">
        <f t="shared" si="160"/>
        <v>0</v>
      </c>
      <c r="BJ362" s="453"/>
    </row>
    <row r="363" spans="1:62" x14ac:dyDescent="0.2">
      <c r="A363" s="397" t="s">
        <v>717</v>
      </c>
      <c r="B363" s="398" t="s">
        <v>718</v>
      </c>
      <c r="C363" s="521" t="s">
        <v>1458</v>
      </c>
      <c r="D363" s="523" t="s">
        <v>1603</v>
      </c>
      <c r="E363" s="522" t="s">
        <v>1464</v>
      </c>
      <c r="F363" s="313" t="s">
        <v>612</v>
      </c>
      <c r="G363" s="314">
        <v>34</v>
      </c>
      <c r="H363" s="315"/>
      <c r="I363" s="316">
        <v>0</v>
      </c>
      <c r="J363" s="316">
        <v>0</v>
      </c>
      <c r="K363" s="316">
        <v>0</v>
      </c>
      <c r="L363" s="316">
        <v>0</v>
      </c>
      <c r="M363" s="316">
        <f t="shared" si="161"/>
        <v>0</v>
      </c>
      <c r="N363" s="316">
        <f t="shared" si="162"/>
        <v>0</v>
      </c>
      <c r="O363" s="508">
        <f t="shared" si="163"/>
        <v>0</v>
      </c>
      <c r="P363" s="508">
        <f t="shared" si="164"/>
        <v>0</v>
      </c>
      <c r="Q363" s="509">
        <v>0</v>
      </c>
      <c r="R363" s="509">
        <v>0</v>
      </c>
      <c r="S363" s="318">
        <f t="shared" si="165"/>
        <v>0</v>
      </c>
      <c r="T363" s="317">
        <v>0</v>
      </c>
      <c r="U363" s="319">
        <f t="shared" si="166"/>
        <v>0</v>
      </c>
      <c r="V363" s="320">
        <f t="shared" si="167"/>
        <v>0</v>
      </c>
      <c r="W363" s="498">
        <v>0</v>
      </c>
      <c r="X363" s="499">
        <f t="shared" si="168"/>
        <v>0</v>
      </c>
      <c r="Y363" s="500">
        <f t="shared" si="169"/>
        <v>0</v>
      </c>
      <c r="Z363" s="501">
        <v>0</v>
      </c>
      <c r="AA363" s="502">
        <f t="shared" si="170"/>
        <v>0</v>
      </c>
      <c r="AB363" s="503">
        <f t="shared" si="171"/>
        <v>0</v>
      </c>
      <c r="AC363" s="510">
        <f t="shared" si="172"/>
        <v>0</v>
      </c>
      <c r="AD363" s="321">
        <f t="shared" si="173"/>
        <v>0</v>
      </c>
      <c r="AE363" s="278">
        <f t="shared" si="174"/>
        <v>0</v>
      </c>
      <c r="AF363" s="322">
        <v>0</v>
      </c>
      <c r="AG363" s="323">
        <v>0.65390000000000004</v>
      </c>
      <c r="AH363" s="6">
        <f t="shared" si="175"/>
        <v>0.79459999999999997</v>
      </c>
      <c r="AI363" s="6">
        <v>0</v>
      </c>
      <c r="AJ363" s="2">
        <v>0</v>
      </c>
      <c r="AK363" s="281">
        <f t="shared" si="176"/>
        <v>0.97770000000000001</v>
      </c>
      <c r="AL363" s="3">
        <f t="shared" si="177"/>
        <v>0</v>
      </c>
      <c r="AM363" s="307">
        <v>0</v>
      </c>
      <c r="AN363" s="283">
        <v>0</v>
      </c>
      <c r="AO363" s="283" t="s">
        <v>1316</v>
      </c>
      <c r="AP363" s="284">
        <v>0</v>
      </c>
      <c r="AQ363" s="28">
        <v>0</v>
      </c>
      <c r="AR363" s="267">
        <f t="shared" si="178"/>
        <v>0</v>
      </c>
      <c r="AS363" s="267">
        <f t="shared" si="179"/>
        <v>0</v>
      </c>
      <c r="AT363" s="4">
        <v>0</v>
      </c>
      <c r="AU363" s="4">
        <f t="shared" si="180"/>
        <v>0</v>
      </c>
      <c r="AV363" s="5">
        <v>0</v>
      </c>
      <c r="AW363" s="404">
        <f t="shared" si="181"/>
        <v>0</v>
      </c>
      <c r="AX363" s="405">
        <v>0</v>
      </c>
      <c r="AY363" s="6">
        <f t="shared" si="182"/>
        <v>0</v>
      </c>
      <c r="AZ363" s="28">
        <f t="shared" si="183"/>
        <v>0</v>
      </c>
      <c r="BA363" s="5">
        <f t="shared" si="183"/>
        <v>0</v>
      </c>
      <c r="BB363" s="321">
        <f t="shared" si="184"/>
        <v>0</v>
      </c>
      <c r="BC363" s="511">
        <f t="shared" si="185"/>
        <v>0</v>
      </c>
      <c r="BD363" s="511">
        <f t="shared" si="186"/>
        <v>1.4E-2</v>
      </c>
      <c r="BE363" s="286">
        <f t="shared" si="187"/>
        <v>0</v>
      </c>
      <c r="BF363" s="286">
        <v>0</v>
      </c>
      <c r="BG363" s="308">
        <f t="shared" si="159"/>
        <v>0</v>
      </c>
      <c r="BH363" s="512">
        <f t="shared" si="188"/>
        <v>1</v>
      </c>
      <c r="BI363" s="512">
        <f t="shared" si="160"/>
        <v>0</v>
      </c>
      <c r="BJ363" s="453"/>
    </row>
    <row r="364" spans="1:62" x14ac:dyDescent="0.2">
      <c r="A364" s="397" t="s">
        <v>720</v>
      </c>
      <c r="B364" s="398" t="s">
        <v>721</v>
      </c>
      <c r="C364" s="521" t="s">
        <v>1458</v>
      </c>
      <c r="D364" s="523" t="s">
        <v>1603</v>
      </c>
      <c r="E364" s="522" t="s">
        <v>1465</v>
      </c>
      <c r="F364" s="313" t="s">
        <v>612</v>
      </c>
      <c r="G364" s="314">
        <v>34</v>
      </c>
      <c r="H364" s="315"/>
      <c r="I364" s="316">
        <v>0</v>
      </c>
      <c r="J364" s="316">
        <v>0</v>
      </c>
      <c r="K364" s="316">
        <v>0</v>
      </c>
      <c r="L364" s="316">
        <v>0</v>
      </c>
      <c r="M364" s="316">
        <f t="shared" si="161"/>
        <v>0</v>
      </c>
      <c r="N364" s="316">
        <f t="shared" si="162"/>
        <v>0</v>
      </c>
      <c r="O364" s="508">
        <f t="shared" si="163"/>
        <v>0</v>
      </c>
      <c r="P364" s="508">
        <f t="shared" si="164"/>
        <v>0</v>
      </c>
      <c r="Q364" s="509">
        <v>0</v>
      </c>
      <c r="R364" s="509">
        <v>0</v>
      </c>
      <c r="S364" s="318">
        <f t="shared" si="165"/>
        <v>0</v>
      </c>
      <c r="T364" s="317">
        <v>0</v>
      </c>
      <c r="U364" s="319">
        <f t="shared" si="166"/>
        <v>0</v>
      </c>
      <c r="V364" s="320">
        <f t="shared" si="167"/>
        <v>0</v>
      </c>
      <c r="W364" s="498">
        <v>0</v>
      </c>
      <c r="X364" s="499">
        <f t="shared" si="168"/>
        <v>0</v>
      </c>
      <c r="Y364" s="500">
        <f t="shared" si="169"/>
        <v>0</v>
      </c>
      <c r="Z364" s="501">
        <v>0</v>
      </c>
      <c r="AA364" s="502">
        <f t="shared" si="170"/>
        <v>0</v>
      </c>
      <c r="AB364" s="503">
        <f t="shared" si="171"/>
        <v>0</v>
      </c>
      <c r="AC364" s="510">
        <f t="shared" si="172"/>
        <v>0</v>
      </c>
      <c r="AD364" s="321">
        <f t="shared" si="173"/>
        <v>0</v>
      </c>
      <c r="AE364" s="278">
        <f t="shared" si="174"/>
        <v>0</v>
      </c>
      <c r="AF364" s="322">
        <v>0</v>
      </c>
      <c r="AG364" s="323">
        <v>0.69020000000000004</v>
      </c>
      <c r="AH364" s="6">
        <f t="shared" si="175"/>
        <v>0.8387</v>
      </c>
      <c r="AI364" s="6">
        <v>0</v>
      </c>
      <c r="AJ364" s="2">
        <v>0</v>
      </c>
      <c r="AK364" s="281">
        <f t="shared" si="176"/>
        <v>1.0619000000000001</v>
      </c>
      <c r="AL364" s="3">
        <f t="shared" si="177"/>
        <v>0</v>
      </c>
      <c r="AM364" s="307">
        <v>0</v>
      </c>
      <c r="AN364" s="283">
        <v>0</v>
      </c>
      <c r="AO364" s="283" t="s">
        <v>1316</v>
      </c>
      <c r="AP364" s="284">
        <v>0</v>
      </c>
      <c r="AQ364" s="28">
        <v>0</v>
      </c>
      <c r="AR364" s="267">
        <f t="shared" si="178"/>
        <v>0</v>
      </c>
      <c r="AS364" s="267">
        <f t="shared" si="179"/>
        <v>0</v>
      </c>
      <c r="AT364" s="4">
        <v>0</v>
      </c>
      <c r="AU364" s="4">
        <f t="shared" si="180"/>
        <v>0</v>
      </c>
      <c r="AV364" s="5">
        <v>0</v>
      </c>
      <c r="AW364" s="404">
        <f t="shared" si="181"/>
        <v>0</v>
      </c>
      <c r="AX364" s="405">
        <v>0</v>
      </c>
      <c r="AY364" s="6">
        <f t="shared" si="182"/>
        <v>0</v>
      </c>
      <c r="AZ364" s="28">
        <f t="shared" si="183"/>
        <v>0</v>
      </c>
      <c r="BA364" s="5">
        <f t="shared" si="183"/>
        <v>0</v>
      </c>
      <c r="BB364" s="321">
        <f t="shared" si="184"/>
        <v>0</v>
      </c>
      <c r="BC364" s="511">
        <f t="shared" si="185"/>
        <v>0</v>
      </c>
      <c r="BD364" s="511">
        <f t="shared" si="186"/>
        <v>1.4800000000000001E-2</v>
      </c>
      <c r="BE364" s="286">
        <f t="shared" si="187"/>
        <v>0</v>
      </c>
      <c r="BF364" s="286">
        <v>0</v>
      </c>
      <c r="BG364" s="308">
        <f t="shared" si="159"/>
        <v>0</v>
      </c>
      <c r="BH364" s="512">
        <f t="shared" si="188"/>
        <v>1</v>
      </c>
      <c r="BI364" s="512">
        <f t="shared" si="160"/>
        <v>0</v>
      </c>
      <c r="BJ364" s="453"/>
    </row>
    <row r="365" spans="1:62" x14ac:dyDescent="0.2">
      <c r="A365" s="397" t="s">
        <v>723</v>
      </c>
      <c r="B365" s="398" t="s">
        <v>724</v>
      </c>
      <c r="C365" s="521" t="s">
        <v>1458</v>
      </c>
      <c r="D365" s="523" t="s">
        <v>1603</v>
      </c>
      <c r="E365" s="522" t="s">
        <v>1466</v>
      </c>
      <c r="F365" s="313" t="s">
        <v>612</v>
      </c>
      <c r="G365" s="520">
        <v>34</v>
      </c>
      <c r="H365" s="315"/>
      <c r="I365" s="316">
        <v>0</v>
      </c>
      <c r="J365" s="316">
        <v>0</v>
      </c>
      <c r="K365" s="316">
        <v>0</v>
      </c>
      <c r="L365" s="316">
        <v>0</v>
      </c>
      <c r="M365" s="316">
        <f t="shared" si="161"/>
        <v>0</v>
      </c>
      <c r="N365" s="316">
        <f t="shared" si="162"/>
        <v>0</v>
      </c>
      <c r="O365" s="508">
        <f t="shared" si="163"/>
        <v>0</v>
      </c>
      <c r="P365" s="508">
        <f t="shared" si="164"/>
        <v>0</v>
      </c>
      <c r="Q365" s="509">
        <v>0</v>
      </c>
      <c r="R365" s="509">
        <v>0</v>
      </c>
      <c r="S365" s="318">
        <f t="shared" si="165"/>
        <v>0</v>
      </c>
      <c r="T365" s="317">
        <v>0</v>
      </c>
      <c r="U365" s="319">
        <f t="shared" si="166"/>
        <v>0</v>
      </c>
      <c r="V365" s="320">
        <f t="shared" si="167"/>
        <v>0</v>
      </c>
      <c r="W365" s="498">
        <v>0</v>
      </c>
      <c r="X365" s="499">
        <f t="shared" si="168"/>
        <v>0</v>
      </c>
      <c r="Y365" s="500">
        <f t="shared" si="169"/>
        <v>0</v>
      </c>
      <c r="Z365" s="501">
        <v>0</v>
      </c>
      <c r="AA365" s="502">
        <f t="shared" si="170"/>
        <v>0</v>
      </c>
      <c r="AB365" s="503">
        <f t="shared" si="171"/>
        <v>0</v>
      </c>
      <c r="AC365" s="510">
        <f t="shared" si="172"/>
        <v>0</v>
      </c>
      <c r="AD365" s="321">
        <f t="shared" si="173"/>
        <v>0</v>
      </c>
      <c r="AE365" s="278">
        <f t="shared" si="174"/>
        <v>0</v>
      </c>
      <c r="AF365" s="322">
        <v>0</v>
      </c>
      <c r="AG365" s="323">
        <v>0.79769999999999996</v>
      </c>
      <c r="AH365" s="6">
        <f t="shared" si="175"/>
        <v>0.96930000000000005</v>
      </c>
      <c r="AI365" s="6">
        <v>0</v>
      </c>
      <c r="AJ365" s="2">
        <v>0</v>
      </c>
      <c r="AK365" s="281">
        <f t="shared" si="176"/>
        <v>1.1006</v>
      </c>
      <c r="AL365" s="3">
        <f t="shared" si="177"/>
        <v>0</v>
      </c>
      <c r="AM365" s="307">
        <v>0</v>
      </c>
      <c r="AN365" s="283">
        <v>0</v>
      </c>
      <c r="AO365" s="283" t="s">
        <v>1316</v>
      </c>
      <c r="AP365" s="284">
        <v>0</v>
      </c>
      <c r="AQ365" s="28">
        <v>0</v>
      </c>
      <c r="AR365" s="267">
        <f t="shared" si="178"/>
        <v>0</v>
      </c>
      <c r="AS365" s="267">
        <f t="shared" si="179"/>
        <v>0</v>
      </c>
      <c r="AT365" s="4">
        <v>0</v>
      </c>
      <c r="AU365" s="4">
        <f t="shared" si="180"/>
        <v>0</v>
      </c>
      <c r="AV365" s="5">
        <v>0</v>
      </c>
      <c r="AW365" s="404">
        <f t="shared" si="181"/>
        <v>0</v>
      </c>
      <c r="AX365" s="405">
        <v>0</v>
      </c>
      <c r="AY365" s="6">
        <f t="shared" si="182"/>
        <v>0</v>
      </c>
      <c r="AZ365" s="28">
        <f t="shared" si="183"/>
        <v>0</v>
      </c>
      <c r="BA365" s="5">
        <f t="shared" si="183"/>
        <v>0</v>
      </c>
      <c r="BB365" s="321">
        <f t="shared" si="184"/>
        <v>0</v>
      </c>
      <c r="BC365" s="511">
        <f t="shared" si="185"/>
        <v>0</v>
      </c>
      <c r="BD365" s="511">
        <f t="shared" si="186"/>
        <v>1.7100000000000001E-2</v>
      </c>
      <c r="BE365" s="286">
        <f t="shared" si="187"/>
        <v>0</v>
      </c>
      <c r="BF365" s="286">
        <v>0</v>
      </c>
      <c r="BG365" s="308">
        <f t="shared" si="159"/>
        <v>0</v>
      </c>
      <c r="BH365" s="512">
        <f t="shared" si="188"/>
        <v>1</v>
      </c>
      <c r="BI365" s="512">
        <f t="shared" si="160"/>
        <v>0</v>
      </c>
      <c r="BJ365" s="453"/>
    </row>
    <row r="366" spans="1:62" x14ac:dyDescent="0.2">
      <c r="A366" s="530" t="s">
        <v>1458</v>
      </c>
      <c r="B366" s="531" t="s">
        <v>1459</v>
      </c>
      <c r="C366" s="532" t="s">
        <v>1458</v>
      </c>
      <c r="D366" s="533" t="s">
        <v>1603</v>
      </c>
      <c r="E366" s="534" t="s">
        <v>1467</v>
      </c>
      <c r="F366" s="535" t="s">
        <v>612</v>
      </c>
      <c r="G366" s="536">
        <v>34</v>
      </c>
      <c r="H366" s="315"/>
      <c r="I366" s="347">
        <v>15744284</v>
      </c>
      <c r="J366" s="347">
        <v>1966098</v>
      </c>
      <c r="K366" s="347">
        <v>0</v>
      </c>
      <c r="L366" s="347">
        <v>0</v>
      </c>
      <c r="M366" s="347">
        <f t="shared" si="161"/>
        <v>0</v>
      </c>
      <c r="N366" s="347">
        <f t="shared" si="162"/>
        <v>15744284</v>
      </c>
      <c r="O366" s="537">
        <f t="shared" si="163"/>
        <v>1966098</v>
      </c>
      <c r="P366" s="537">
        <f t="shared" si="164"/>
        <v>13778186</v>
      </c>
      <c r="Q366" s="538">
        <v>734.25</v>
      </c>
      <c r="R366" s="538">
        <v>0</v>
      </c>
      <c r="S366" s="349">
        <f t="shared" si="165"/>
        <v>0</v>
      </c>
      <c r="T366" s="348">
        <v>0</v>
      </c>
      <c r="U366" s="350">
        <f t="shared" si="166"/>
        <v>13778186</v>
      </c>
      <c r="V366" s="351">
        <f t="shared" si="167"/>
        <v>18764.98</v>
      </c>
      <c r="W366" s="498">
        <v>0</v>
      </c>
      <c r="X366" s="499">
        <f t="shared" si="168"/>
        <v>0</v>
      </c>
      <c r="Y366" s="500">
        <f t="shared" si="169"/>
        <v>18764.98</v>
      </c>
      <c r="Z366" s="501">
        <v>0</v>
      </c>
      <c r="AA366" s="502">
        <f t="shared" si="170"/>
        <v>0</v>
      </c>
      <c r="AB366" s="503">
        <f t="shared" si="171"/>
        <v>13778186</v>
      </c>
      <c r="AC366" s="539">
        <f t="shared" si="172"/>
        <v>18764.98</v>
      </c>
      <c r="AD366" s="352">
        <f t="shared" si="173"/>
        <v>1.2151099999999999</v>
      </c>
      <c r="AE366" s="353">
        <f t="shared" si="174"/>
        <v>1.2151000000000001</v>
      </c>
      <c r="AF366" s="354">
        <v>1.2151000000000001</v>
      </c>
      <c r="AG366" s="355">
        <v>0</v>
      </c>
      <c r="AH366" s="356">
        <f t="shared" si="175"/>
        <v>0</v>
      </c>
      <c r="AI366" s="356">
        <v>0</v>
      </c>
      <c r="AJ366" s="2">
        <v>0</v>
      </c>
      <c r="AK366" s="281">
        <f t="shared" si="176"/>
        <v>0</v>
      </c>
      <c r="AL366" s="3">
        <f t="shared" si="177"/>
        <v>0</v>
      </c>
      <c r="AM366" s="307">
        <v>0</v>
      </c>
      <c r="AN366" s="283">
        <v>0</v>
      </c>
      <c r="AO366" s="283" t="s">
        <v>1316</v>
      </c>
      <c r="AP366" s="284">
        <v>0</v>
      </c>
      <c r="AQ366" s="28">
        <v>0</v>
      </c>
      <c r="AR366" s="267">
        <f t="shared" si="178"/>
        <v>0</v>
      </c>
      <c r="AS366" s="267">
        <f t="shared" si="179"/>
        <v>0</v>
      </c>
      <c r="AT366" s="4">
        <v>0</v>
      </c>
      <c r="AU366" s="4">
        <f t="shared" si="180"/>
        <v>0</v>
      </c>
      <c r="AV366" s="5">
        <v>0</v>
      </c>
      <c r="AW366" s="404">
        <f t="shared" si="181"/>
        <v>0</v>
      </c>
      <c r="AX366" s="405">
        <v>0</v>
      </c>
      <c r="AY366" s="356">
        <f t="shared" si="182"/>
        <v>0</v>
      </c>
      <c r="AZ366" s="28">
        <f t="shared" si="183"/>
        <v>0</v>
      </c>
      <c r="BA366" s="5">
        <f t="shared" si="183"/>
        <v>0</v>
      </c>
      <c r="BB366" s="352">
        <f t="shared" si="184"/>
        <v>1.07002</v>
      </c>
      <c r="BC366" s="540">
        <f t="shared" si="185"/>
        <v>2.1399999999999999E-2</v>
      </c>
      <c r="BD366" s="540">
        <f t="shared" si="186"/>
        <v>0</v>
      </c>
      <c r="BE366" s="286">
        <f t="shared" si="187"/>
        <v>0</v>
      </c>
      <c r="BF366" s="286">
        <v>0</v>
      </c>
      <c r="BG366" s="308">
        <f t="shared" si="159"/>
        <v>0</v>
      </c>
      <c r="BH366" s="541">
        <f t="shared" si="188"/>
        <v>0</v>
      </c>
      <c r="BI366" s="541">
        <f t="shared" si="160"/>
        <v>0</v>
      </c>
      <c r="BJ366" s="453"/>
    </row>
    <row r="367" spans="1:62" x14ac:dyDescent="0.2">
      <c r="A367" s="297" t="s">
        <v>737</v>
      </c>
      <c r="B367" s="298" t="s">
        <v>738</v>
      </c>
      <c r="C367" s="299" t="s">
        <v>737</v>
      </c>
      <c r="D367" s="300" t="s">
        <v>738</v>
      </c>
      <c r="E367" s="301" t="s">
        <v>739</v>
      </c>
      <c r="F367" s="302" t="s">
        <v>612</v>
      </c>
      <c r="G367" s="519">
        <v>35</v>
      </c>
      <c r="H367" s="233"/>
      <c r="I367" s="304">
        <v>4403546</v>
      </c>
      <c r="J367" s="304">
        <v>767641</v>
      </c>
      <c r="K367" s="304">
        <v>0</v>
      </c>
      <c r="L367" s="304">
        <v>0</v>
      </c>
      <c r="M367" s="304">
        <f t="shared" si="161"/>
        <v>0</v>
      </c>
      <c r="N367" s="304">
        <f t="shared" si="162"/>
        <v>4403546</v>
      </c>
      <c r="O367" s="496">
        <f t="shared" si="163"/>
        <v>767641</v>
      </c>
      <c r="P367" s="496">
        <f t="shared" si="164"/>
        <v>3635905</v>
      </c>
      <c r="Q367" s="497">
        <v>158.86000000000001</v>
      </c>
      <c r="R367" s="497">
        <v>3.33</v>
      </c>
      <c r="S367" s="266">
        <f t="shared" si="165"/>
        <v>36217</v>
      </c>
      <c r="T367" s="265">
        <v>0</v>
      </c>
      <c r="U367" s="305">
        <f t="shared" si="166"/>
        <v>3635905</v>
      </c>
      <c r="V367" s="306">
        <f t="shared" si="167"/>
        <v>22887.48</v>
      </c>
      <c r="W367" s="498">
        <v>338626</v>
      </c>
      <c r="X367" s="499">
        <f t="shared" si="168"/>
        <v>2131.6</v>
      </c>
      <c r="Y367" s="500">
        <f t="shared" si="169"/>
        <v>20755.88</v>
      </c>
      <c r="Z367" s="501">
        <v>778.88000000000102</v>
      </c>
      <c r="AA367" s="502">
        <f t="shared" si="170"/>
        <v>123733</v>
      </c>
      <c r="AB367" s="503">
        <f t="shared" si="171"/>
        <v>3759638</v>
      </c>
      <c r="AC367" s="504">
        <f t="shared" si="172"/>
        <v>23666.36</v>
      </c>
      <c r="AD367" s="277">
        <f t="shared" si="173"/>
        <v>1.4820599999999999</v>
      </c>
      <c r="AE367" s="505">
        <f t="shared" si="174"/>
        <v>1.4821</v>
      </c>
      <c r="AF367" s="279">
        <v>1.4821</v>
      </c>
      <c r="AG367" s="280">
        <v>1</v>
      </c>
      <c r="AH367" s="1">
        <f t="shared" si="175"/>
        <v>1.4821</v>
      </c>
      <c r="AI367" s="1">
        <v>1.4821</v>
      </c>
      <c r="AJ367" s="2">
        <v>0.87519999999999998</v>
      </c>
      <c r="AK367" s="281">
        <f t="shared" si="176"/>
        <v>1.6934</v>
      </c>
      <c r="AL367" s="3">
        <f t="shared" si="177"/>
        <v>1.6934</v>
      </c>
      <c r="AM367" s="307">
        <v>1.5893999999999999</v>
      </c>
      <c r="AN367" s="283">
        <v>0.87519999999999998</v>
      </c>
      <c r="AO367" s="283" t="s">
        <v>1652</v>
      </c>
      <c r="AP367" s="284">
        <v>1.6934</v>
      </c>
      <c r="AQ367" s="28">
        <v>1.5893999999999999</v>
      </c>
      <c r="AR367" s="267">
        <f t="shared" si="178"/>
        <v>0</v>
      </c>
      <c r="AS367" s="267">
        <f t="shared" si="179"/>
        <v>0</v>
      </c>
      <c r="AT367" s="4">
        <v>0.87519999999999998</v>
      </c>
      <c r="AU367" s="4">
        <f t="shared" si="180"/>
        <v>0</v>
      </c>
      <c r="AV367" s="5">
        <v>1.6934</v>
      </c>
      <c r="AW367" s="404">
        <f t="shared" si="181"/>
        <v>0</v>
      </c>
      <c r="AX367" s="405">
        <v>0</v>
      </c>
      <c r="AY367" s="1">
        <f t="shared" si="182"/>
        <v>1.4821</v>
      </c>
      <c r="AZ367" s="28">
        <f t="shared" si="183"/>
        <v>1.6934</v>
      </c>
      <c r="BA367" s="5">
        <f t="shared" si="183"/>
        <v>1.5893999999999999</v>
      </c>
      <c r="BB367" s="277">
        <f t="shared" si="184"/>
        <v>1.3050999999999999</v>
      </c>
      <c r="BC367" s="492">
        <f t="shared" si="185"/>
        <v>2.6100000000000002E-2</v>
      </c>
      <c r="BD367" s="492">
        <f t="shared" si="186"/>
        <v>2.6100000000000002E-2</v>
      </c>
      <c r="BE367" s="286">
        <f t="shared" si="187"/>
        <v>2.6100000000000002E-2</v>
      </c>
      <c r="BF367" s="286">
        <v>2.6100000000000002E-2</v>
      </c>
      <c r="BG367" s="308">
        <f t="shared" si="159"/>
        <v>1</v>
      </c>
      <c r="BH367" s="287">
        <f t="shared" si="188"/>
        <v>0</v>
      </c>
      <c r="BI367" s="287">
        <f t="shared" si="160"/>
        <v>1</v>
      </c>
      <c r="BJ367" s="453"/>
    </row>
    <row r="368" spans="1:62" x14ac:dyDescent="0.2">
      <c r="A368" s="297" t="s">
        <v>740</v>
      </c>
      <c r="B368" s="298" t="s">
        <v>741</v>
      </c>
      <c r="C368" s="299" t="s">
        <v>740</v>
      </c>
      <c r="D368" s="300" t="s">
        <v>741</v>
      </c>
      <c r="E368" s="301" t="s">
        <v>742</v>
      </c>
      <c r="F368" s="302" t="s">
        <v>612</v>
      </c>
      <c r="G368" s="519">
        <v>35</v>
      </c>
      <c r="H368" s="9"/>
      <c r="I368" s="304">
        <v>0</v>
      </c>
      <c r="J368" s="304">
        <v>0</v>
      </c>
      <c r="K368" s="304">
        <v>0</v>
      </c>
      <c r="L368" s="304">
        <v>0</v>
      </c>
      <c r="M368" s="304">
        <f t="shared" si="161"/>
        <v>0</v>
      </c>
      <c r="N368" s="304">
        <f t="shared" si="162"/>
        <v>0</v>
      </c>
      <c r="O368" s="496">
        <f t="shared" si="163"/>
        <v>0</v>
      </c>
      <c r="P368" s="496">
        <f t="shared" si="164"/>
        <v>0</v>
      </c>
      <c r="Q368" s="497">
        <v>0</v>
      </c>
      <c r="R368" s="497">
        <v>0</v>
      </c>
      <c r="S368" s="266">
        <f t="shared" si="165"/>
        <v>0</v>
      </c>
      <c r="T368" s="265">
        <v>0</v>
      </c>
      <c r="U368" s="305">
        <f t="shared" si="166"/>
        <v>0</v>
      </c>
      <c r="V368" s="306">
        <f t="shared" si="167"/>
        <v>0</v>
      </c>
      <c r="W368" s="498">
        <v>0</v>
      </c>
      <c r="X368" s="499">
        <f t="shared" si="168"/>
        <v>0</v>
      </c>
      <c r="Y368" s="500">
        <f t="shared" si="169"/>
        <v>0</v>
      </c>
      <c r="Z368" s="501">
        <v>0</v>
      </c>
      <c r="AA368" s="502">
        <f t="shared" si="170"/>
        <v>0</v>
      </c>
      <c r="AB368" s="503">
        <f t="shared" si="171"/>
        <v>0</v>
      </c>
      <c r="AC368" s="504">
        <f t="shared" si="172"/>
        <v>0</v>
      </c>
      <c r="AD368" s="277">
        <f t="shared" si="173"/>
        <v>0</v>
      </c>
      <c r="AE368" s="505">
        <f t="shared" si="174"/>
        <v>0</v>
      </c>
      <c r="AF368" s="279">
        <v>0</v>
      </c>
      <c r="AG368" s="280">
        <v>0</v>
      </c>
      <c r="AH368" s="1">
        <f t="shared" si="175"/>
        <v>0</v>
      </c>
      <c r="AI368" s="1">
        <v>1.3745000000000001</v>
      </c>
      <c r="AJ368" s="2">
        <v>0.81140000000000001</v>
      </c>
      <c r="AK368" s="281">
        <f t="shared" si="176"/>
        <v>0</v>
      </c>
      <c r="AL368" s="3">
        <f t="shared" si="177"/>
        <v>1.694</v>
      </c>
      <c r="AM368" s="307">
        <v>1.7142999999999999</v>
      </c>
      <c r="AN368" s="283">
        <v>0.81140000000000001</v>
      </c>
      <c r="AO368" s="283" t="s">
        <v>1652</v>
      </c>
      <c r="AP368" s="284">
        <v>1.694</v>
      </c>
      <c r="AQ368" s="28">
        <v>1.7142999999999999</v>
      </c>
      <c r="AR368" s="267">
        <f t="shared" si="178"/>
        <v>0</v>
      </c>
      <c r="AS368" s="267">
        <f t="shared" si="179"/>
        <v>0</v>
      </c>
      <c r="AT368" s="4">
        <v>0.81140000000000001</v>
      </c>
      <c r="AU368" s="4">
        <f t="shared" si="180"/>
        <v>0</v>
      </c>
      <c r="AV368" s="5">
        <v>1.694</v>
      </c>
      <c r="AW368" s="404">
        <f t="shared" si="181"/>
        <v>0</v>
      </c>
      <c r="AX368" s="405">
        <v>1</v>
      </c>
      <c r="AY368" s="1">
        <f t="shared" si="182"/>
        <v>1.3745000000000001</v>
      </c>
      <c r="AZ368" s="28">
        <f t="shared" si="183"/>
        <v>1.694</v>
      </c>
      <c r="BA368" s="5">
        <f t="shared" si="183"/>
        <v>1.7142999999999999</v>
      </c>
      <c r="BB368" s="277">
        <f t="shared" si="184"/>
        <v>0</v>
      </c>
      <c r="BC368" s="492">
        <f t="shared" si="185"/>
        <v>0</v>
      </c>
      <c r="BD368" s="492">
        <f t="shared" si="186"/>
        <v>0</v>
      </c>
      <c r="BE368" s="286">
        <f t="shared" si="187"/>
        <v>2.4199999999999999E-2</v>
      </c>
      <c r="BF368" s="286">
        <v>2.4199999999999999E-2</v>
      </c>
      <c r="BG368" s="308">
        <f t="shared" si="159"/>
        <v>1</v>
      </c>
      <c r="BH368" s="287">
        <f t="shared" si="188"/>
        <v>0</v>
      </c>
      <c r="BI368" s="287">
        <f t="shared" si="160"/>
        <v>2</v>
      </c>
      <c r="BJ368" s="453"/>
    </row>
    <row r="369" spans="1:62" x14ac:dyDescent="0.2">
      <c r="A369" s="297" t="s">
        <v>743</v>
      </c>
      <c r="B369" s="298" t="s">
        <v>744</v>
      </c>
      <c r="C369" s="299" t="s">
        <v>743</v>
      </c>
      <c r="D369" s="300" t="s">
        <v>744</v>
      </c>
      <c r="E369" s="301" t="s">
        <v>745</v>
      </c>
      <c r="F369" s="302" t="s">
        <v>299</v>
      </c>
      <c r="G369" s="303">
        <v>35</v>
      </c>
      <c r="H369" s="233"/>
      <c r="I369" s="304">
        <v>0</v>
      </c>
      <c r="J369" s="304">
        <v>0</v>
      </c>
      <c r="K369" s="304">
        <v>0</v>
      </c>
      <c r="L369" s="304">
        <v>0</v>
      </c>
      <c r="M369" s="304">
        <f t="shared" si="161"/>
        <v>0</v>
      </c>
      <c r="N369" s="304">
        <f t="shared" si="162"/>
        <v>0</v>
      </c>
      <c r="O369" s="496">
        <f t="shared" si="163"/>
        <v>0</v>
      </c>
      <c r="P369" s="496">
        <f t="shared" si="164"/>
        <v>0</v>
      </c>
      <c r="Q369" s="497">
        <v>0</v>
      </c>
      <c r="R369" s="497">
        <v>0</v>
      </c>
      <c r="S369" s="266">
        <f t="shared" si="165"/>
        <v>0</v>
      </c>
      <c r="T369" s="265">
        <v>0</v>
      </c>
      <c r="U369" s="305">
        <f t="shared" si="166"/>
        <v>0</v>
      </c>
      <c r="V369" s="306">
        <f t="shared" si="167"/>
        <v>0</v>
      </c>
      <c r="W369" s="498">
        <v>0</v>
      </c>
      <c r="X369" s="499">
        <f t="shared" si="168"/>
        <v>0</v>
      </c>
      <c r="Y369" s="500">
        <f t="shared" si="169"/>
        <v>0</v>
      </c>
      <c r="Z369" s="501">
        <v>0</v>
      </c>
      <c r="AA369" s="502">
        <f t="shared" si="170"/>
        <v>0</v>
      </c>
      <c r="AB369" s="503">
        <f t="shared" si="171"/>
        <v>0</v>
      </c>
      <c r="AC369" s="504">
        <f t="shared" si="172"/>
        <v>0</v>
      </c>
      <c r="AD369" s="277">
        <f t="shared" si="173"/>
        <v>0</v>
      </c>
      <c r="AE369" s="505">
        <f t="shared" si="174"/>
        <v>0</v>
      </c>
      <c r="AF369" s="279">
        <v>0</v>
      </c>
      <c r="AG369" s="280">
        <v>0</v>
      </c>
      <c r="AH369" s="1">
        <f t="shared" si="175"/>
        <v>0</v>
      </c>
      <c r="AI369" s="1">
        <v>1.3754999999999999</v>
      </c>
      <c r="AJ369" s="2">
        <v>0.78420000000000001</v>
      </c>
      <c r="AK369" s="281">
        <f t="shared" si="176"/>
        <v>0</v>
      </c>
      <c r="AL369" s="3">
        <f t="shared" si="177"/>
        <v>1.754</v>
      </c>
      <c r="AM369" s="307">
        <v>1.7738</v>
      </c>
      <c r="AN369" s="283">
        <v>0.78420000000000001</v>
      </c>
      <c r="AO369" s="283" t="s">
        <v>1652</v>
      </c>
      <c r="AP369" s="284">
        <v>1.754</v>
      </c>
      <c r="AQ369" s="28">
        <v>1.7738</v>
      </c>
      <c r="AR369" s="267">
        <f t="shared" si="178"/>
        <v>0</v>
      </c>
      <c r="AS369" s="267">
        <f t="shared" si="179"/>
        <v>0</v>
      </c>
      <c r="AT369" s="4">
        <v>0.78420000000000001</v>
      </c>
      <c r="AU369" s="4">
        <f t="shared" si="180"/>
        <v>0</v>
      </c>
      <c r="AV369" s="5">
        <v>1.754</v>
      </c>
      <c r="AW369" s="404">
        <f t="shared" si="181"/>
        <v>0</v>
      </c>
      <c r="AX369" s="405">
        <v>1</v>
      </c>
      <c r="AY369" s="1">
        <f t="shared" si="182"/>
        <v>1.3754999999999999</v>
      </c>
      <c r="AZ369" s="28">
        <f t="shared" si="183"/>
        <v>1.754</v>
      </c>
      <c r="BA369" s="5">
        <f t="shared" si="183"/>
        <v>1.7738</v>
      </c>
      <c r="BB369" s="277">
        <f t="shared" si="184"/>
        <v>0</v>
      </c>
      <c r="BC369" s="492">
        <f t="shared" si="185"/>
        <v>0</v>
      </c>
      <c r="BD369" s="492">
        <f t="shared" si="186"/>
        <v>0</v>
      </c>
      <c r="BE369" s="286">
        <f t="shared" si="187"/>
        <v>2.4300000000000002E-2</v>
      </c>
      <c r="BF369" s="286">
        <v>2.4300000000000002E-2</v>
      </c>
      <c r="BG369" s="308">
        <f t="shared" si="159"/>
        <v>1</v>
      </c>
      <c r="BH369" s="287">
        <f t="shared" si="188"/>
        <v>0</v>
      </c>
      <c r="BI369" s="287">
        <f t="shared" si="160"/>
        <v>2</v>
      </c>
      <c r="BJ369" s="453"/>
    </row>
    <row r="370" spans="1:62" x14ac:dyDescent="0.2">
      <c r="A370" s="297" t="s">
        <v>746</v>
      </c>
      <c r="B370" s="298" t="s">
        <v>747</v>
      </c>
      <c r="C370" s="299" t="s">
        <v>746</v>
      </c>
      <c r="D370" s="300" t="s">
        <v>747</v>
      </c>
      <c r="E370" s="301" t="s">
        <v>748</v>
      </c>
      <c r="F370" s="302" t="s">
        <v>299</v>
      </c>
      <c r="G370" s="303">
        <v>35</v>
      </c>
      <c r="H370" s="233"/>
      <c r="I370" s="304">
        <v>272048</v>
      </c>
      <c r="J370" s="304">
        <v>1000</v>
      </c>
      <c r="K370" s="304">
        <v>0</v>
      </c>
      <c r="L370" s="304">
        <v>0</v>
      </c>
      <c r="M370" s="304">
        <f t="shared" si="161"/>
        <v>0</v>
      </c>
      <c r="N370" s="304">
        <f t="shared" si="162"/>
        <v>272048</v>
      </c>
      <c r="O370" s="496">
        <f t="shared" si="163"/>
        <v>1000</v>
      </c>
      <c r="P370" s="496">
        <f t="shared" si="164"/>
        <v>271048</v>
      </c>
      <c r="Q370" s="497">
        <v>14.53</v>
      </c>
      <c r="R370" s="497">
        <v>1.5</v>
      </c>
      <c r="S370" s="266">
        <f t="shared" si="165"/>
        <v>16314</v>
      </c>
      <c r="T370" s="265">
        <v>0</v>
      </c>
      <c r="U370" s="305">
        <f t="shared" si="166"/>
        <v>271048</v>
      </c>
      <c r="V370" s="306">
        <f t="shared" si="167"/>
        <v>18654.37</v>
      </c>
      <c r="W370" s="498">
        <v>2588</v>
      </c>
      <c r="X370" s="499">
        <f t="shared" si="168"/>
        <v>178.11</v>
      </c>
      <c r="Y370" s="500">
        <f t="shared" si="169"/>
        <v>18476.259999999998</v>
      </c>
      <c r="Z370" s="501">
        <v>0</v>
      </c>
      <c r="AA370" s="502">
        <f t="shared" si="170"/>
        <v>0</v>
      </c>
      <c r="AB370" s="503">
        <f t="shared" si="171"/>
        <v>271048</v>
      </c>
      <c r="AC370" s="504">
        <f t="shared" si="172"/>
        <v>18654.37</v>
      </c>
      <c r="AD370" s="277">
        <f t="shared" si="173"/>
        <v>1.2079500000000001</v>
      </c>
      <c r="AE370" s="505">
        <f t="shared" si="174"/>
        <v>1.208</v>
      </c>
      <c r="AF370" s="279">
        <v>1.208</v>
      </c>
      <c r="AG370" s="280">
        <v>0.51370000000000005</v>
      </c>
      <c r="AH370" s="1">
        <f t="shared" si="175"/>
        <v>0.62050000000000005</v>
      </c>
      <c r="AI370" s="1">
        <v>1.2941</v>
      </c>
      <c r="AJ370" s="2">
        <v>0.90549999999999997</v>
      </c>
      <c r="AK370" s="281">
        <f t="shared" si="176"/>
        <v>0.68530000000000002</v>
      </c>
      <c r="AL370" s="3">
        <f t="shared" si="177"/>
        <v>1.4292</v>
      </c>
      <c r="AM370" s="307">
        <v>1.5362</v>
      </c>
      <c r="AN370" s="283">
        <v>0.90549999999999997</v>
      </c>
      <c r="AO370" s="283" t="s">
        <v>1652</v>
      </c>
      <c r="AP370" s="284">
        <v>1.4292</v>
      </c>
      <c r="AQ370" s="28">
        <v>1.5362</v>
      </c>
      <c r="AR370" s="267">
        <f t="shared" si="178"/>
        <v>0</v>
      </c>
      <c r="AS370" s="267">
        <f t="shared" si="179"/>
        <v>0</v>
      </c>
      <c r="AT370" s="4">
        <v>0.90549999999999997</v>
      </c>
      <c r="AU370" s="4">
        <f t="shared" si="180"/>
        <v>0</v>
      </c>
      <c r="AV370" s="5">
        <v>1.4292</v>
      </c>
      <c r="AW370" s="404">
        <f t="shared" si="181"/>
        <v>0</v>
      </c>
      <c r="AX370" s="405">
        <v>0</v>
      </c>
      <c r="AY370" s="1">
        <f t="shared" si="182"/>
        <v>1.2941</v>
      </c>
      <c r="AZ370" s="28">
        <f t="shared" si="183"/>
        <v>1.4292</v>
      </c>
      <c r="BA370" s="5">
        <f t="shared" si="183"/>
        <v>1.5362</v>
      </c>
      <c r="BB370" s="277">
        <f t="shared" si="184"/>
        <v>1.06372</v>
      </c>
      <c r="BC370" s="492">
        <f t="shared" si="185"/>
        <v>2.1299999999999999E-2</v>
      </c>
      <c r="BD370" s="492">
        <f t="shared" si="186"/>
        <v>1.09E-2</v>
      </c>
      <c r="BE370" s="286">
        <f t="shared" si="187"/>
        <v>2.2800000000000001E-2</v>
      </c>
      <c r="BF370" s="286">
        <v>2.2800000000000001E-2</v>
      </c>
      <c r="BG370" s="308">
        <f t="shared" si="159"/>
        <v>0</v>
      </c>
      <c r="BH370" s="287">
        <f t="shared" si="188"/>
        <v>0</v>
      </c>
      <c r="BI370" s="287">
        <f t="shared" si="160"/>
        <v>2</v>
      </c>
      <c r="BJ370" s="453"/>
    </row>
    <row r="371" spans="1:62" x14ac:dyDescent="0.2">
      <c r="A371" s="297" t="s">
        <v>749</v>
      </c>
      <c r="B371" s="298" t="s">
        <v>750</v>
      </c>
      <c r="C371" s="299" t="s">
        <v>749</v>
      </c>
      <c r="D371" s="300" t="s">
        <v>750</v>
      </c>
      <c r="E371" s="301" t="s">
        <v>751</v>
      </c>
      <c r="F371" s="302" t="s">
        <v>509</v>
      </c>
      <c r="G371" s="303">
        <v>35</v>
      </c>
      <c r="H371" s="233"/>
      <c r="I371" s="304">
        <v>5279189</v>
      </c>
      <c r="J371" s="304">
        <v>107819</v>
      </c>
      <c r="K371" s="304">
        <v>0</v>
      </c>
      <c r="L371" s="304">
        <v>0</v>
      </c>
      <c r="M371" s="304">
        <f t="shared" si="161"/>
        <v>0</v>
      </c>
      <c r="N371" s="304">
        <f t="shared" si="162"/>
        <v>5279189</v>
      </c>
      <c r="O371" s="496">
        <f t="shared" si="163"/>
        <v>107819</v>
      </c>
      <c r="P371" s="496">
        <f t="shared" si="164"/>
        <v>5171370</v>
      </c>
      <c r="Q371" s="497">
        <v>254.85</v>
      </c>
      <c r="R371" s="497">
        <v>6.67</v>
      </c>
      <c r="S371" s="266">
        <f t="shared" si="165"/>
        <v>72543</v>
      </c>
      <c r="T371" s="265">
        <v>0</v>
      </c>
      <c r="U371" s="305">
        <f t="shared" si="166"/>
        <v>5171370</v>
      </c>
      <c r="V371" s="306">
        <f t="shared" si="167"/>
        <v>20291.82</v>
      </c>
      <c r="W371" s="498">
        <v>5739</v>
      </c>
      <c r="X371" s="499">
        <f t="shared" si="168"/>
        <v>22.52</v>
      </c>
      <c r="Y371" s="500">
        <f t="shared" si="169"/>
        <v>20269.3</v>
      </c>
      <c r="Z371" s="501">
        <v>292.29999999999927</v>
      </c>
      <c r="AA371" s="502">
        <f t="shared" si="170"/>
        <v>74493</v>
      </c>
      <c r="AB371" s="503">
        <f t="shared" si="171"/>
        <v>5245863</v>
      </c>
      <c r="AC371" s="504">
        <f t="shared" si="172"/>
        <v>20584.12</v>
      </c>
      <c r="AD371" s="277">
        <f t="shared" si="173"/>
        <v>1.3139799999999999</v>
      </c>
      <c r="AE371" s="505">
        <f t="shared" si="174"/>
        <v>1.3140000000000001</v>
      </c>
      <c r="AF371" s="279">
        <v>1.3140000000000001</v>
      </c>
      <c r="AG371" s="280">
        <v>1</v>
      </c>
      <c r="AH371" s="1">
        <f t="shared" si="175"/>
        <v>1.3140000000000001</v>
      </c>
      <c r="AI371" s="1">
        <v>1.3140000000000001</v>
      </c>
      <c r="AJ371" s="2">
        <v>0.85699999999999998</v>
      </c>
      <c r="AK371" s="281">
        <f t="shared" si="176"/>
        <v>1.5333000000000001</v>
      </c>
      <c r="AL371" s="3">
        <f t="shared" si="177"/>
        <v>1.5333000000000001</v>
      </c>
      <c r="AM371" s="307">
        <v>1.6231</v>
      </c>
      <c r="AN371" s="283">
        <v>0.85699999999999998</v>
      </c>
      <c r="AO371" s="283" t="s">
        <v>1652</v>
      </c>
      <c r="AP371" s="284">
        <v>1.5333000000000001</v>
      </c>
      <c r="AQ371" s="28">
        <v>1.6231</v>
      </c>
      <c r="AR371" s="267">
        <f t="shared" si="178"/>
        <v>0</v>
      </c>
      <c r="AS371" s="267">
        <f t="shared" si="179"/>
        <v>0</v>
      </c>
      <c r="AT371" s="4">
        <v>0.85699999999999998</v>
      </c>
      <c r="AU371" s="4">
        <f t="shared" si="180"/>
        <v>0</v>
      </c>
      <c r="AV371" s="5">
        <v>1.5333000000000001</v>
      </c>
      <c r="AW371" s="404">
        <f t="shared" si="181"/>
        <v>0</v>
      </c>
      <c r="AX371" s="405">
        <v>0</v>
      </c>
      <c r="AY371" s="1">
        <f t="shared" si="182"/>
        <v>1.3140000000000001</v>
      </c>
      <c r="AZ371" s="28">
        <f t="shared" si="183"/>
        <v>1.5333000000000001</v>
      </c>
      <c r="BA371" s="5">
        <f t="shared" si="183"/>
        <v>1.6231</v>
      </c>
      <c r="BB371" s="277">
        <f t="shared" si="184"/>
        <v>1.15709</v>
      </c>
      <c r="BC371" s="492">
        <f t="shared" si="185"/>
        <v>2.3099999999999999E-2</v>
      </c>
      <c r="BD371" s="492">
        <f t="shared" si="186"/>
        <v>2.3099999999999999E-2</v>
      </c>
      <c r="BE371" s="286">
        <f t="shared" si="187"/>
        <v>2.3099999999999999E-2</v>
      </c>
      <c r="BF371" s="286">
        <v>2.3099999999999999E-2</v>
      </c>
      <c r="BG371" s="308">
        <f t="shared" si="159"/>
        <v>1</v>
      </c>
      <c r="BH371" s="287">
        <f t="shared" si="188"/>
        <v>0</v>
      </c>
      <c r="BI371" s="287">
        <f t="shared" si="160"/>
        <v>1</v>
      </c>
      <c r="BJ371" s="453"/>
    </row>
    <row r="372" spans="1:62" x14ac:dyDescent="0.2">
      <c r="A372" s="297" t="s">
        <v>752</v>
      </c>
      <c r="B372" s="298" t="s">
        <v>753</v>
      </c>
      <c r="C372" s="299" t="s">
        <v>752</v>
      </c>
      <c r="D372" s="300" t="s">
        <v>753</v>
      </c>
      <c r="E372" s="301" t="s">
        <v>754</v>
      </c>
      <c r="F372" s="302" t="s">
        <v>571</v>
      </c>
      <c r="G372" s="303">
        <v>35</v>
      </c>
      <c r="H372" s="233"/>
      <c r="I372" s="304">
        <v>0</v>
      </c>
      <c r="J372" s="304">
        <v>0</v>
      </c>
      <c r="K372" s="304">
        <v>0</v>
      </c>
      <c r="L372" s="304">
        <v>0</v>
      </c>
      <c r="M372" s="304">
        <f t="shared" si="161"/>
        <v>0</v>
      </c>
      <c r="N372" s="304">
        <f t="shared" si="162"/>
        <v>0</v>
      </c>
      <c r="O372" s="496">
        <f t="shared" si="163"/>
        <v>0</v>
      </c>
      <c r="P372" s="496">
        <f t="shared" si="164"/>
        <v>0</v>
      </c>
      <c r="Q372" s="497">
        <v>0</v>
      </c>
      <c r="R372" s="497">
        <v>0</v>
      </c>
      <c r="S372" s="266">
        <f t="shared" si="165"/>
        <v>0</v>
      </c>
      <c r="T372" s="265">
        <v>0</v>
      </c>
      <c r="U372" s="305">
        <f t="shared" si="166"/>
        <v>0</v>
      </c>
      <c r="V372" s="306">
        <f t="shared" si="167"/>
        <v>0</v>
      </c>
      <c r="W372" s="498">
        <v>0</v>
      </c>
      <c r="X372" s="499">
        <f t="shared" si="168"/>
        <v>0</v>
      </c>
      <c r="Y372" s="500">
        <f t="shared" si="169"/>
        <v>0</v>
      </c>
      <c r="Z372" s="501">
        <v>0</v>
      </c>
      <c r="AA372" s="502">
        <f t="shared" si="170"/>
        <v>0</v>
      </c>
      <c r="AB372" s="503">
        <f t="shared" si="171"/>
        <v>0</v>
      </c>
      <c r="AC372" s="504">
        <f t="shared" si="172"/>
        <v>0</v>
      </c>
      <c r="AD372" s="277">
        <f t="shared" si="173"/>
        <v>0</v>
      </c>
      <c r="AE372" s="505">
        <f t="shared" si="174"/>
        <v>0</v>
      </c>
      <c r="AF372" s="279">
        <v>0</v>
      </c>
      <c r="AG372" s="280">
        <v>0</v>
      </c>
      <c r="AH372" s="1">
        <f t="shared" si="175"/>
        <v>0</v>
      </c>
      <c r="AI372" s="1">
        <v>1.377</v>
      </c>
      <c r="AJ372" s="2">
        <v>0.85</v>
      </c>
      <c r="AK372" s="281">
        <f t="shared" si="176"/>
        <v>0</v>
      </c>
      <c r="AL372" s="3">
        <f t="shared" si="177"/>
        <v>1.62</v>
      </c>
      <c r="AM372" s="307">
        <v>1.6365000000000001</v>
      </c>
      <c r="AN372" s="283">
        <v>0.85</v>
      </c>
      <c r="AO372" s="283" t="s">
        <v>1652</v>
      </c>
      <c r="AP372" s="284">
        <v>1.62</v>
      </c>
      <c r="AQ372" s="28">
        <v>1.6365000000000001</v>
      </c>
      <c r="AR372" s="267">
        <f t="shared" si="178"/>
        <v>0</v>
      </c>
      <c r="AS372" s="267">
        <f t="shared" si="179"/>
        <v>0</v>
      </c>
      <c r="AT372" s="4">
        <v>0.85</v>
      </c>
      <c r="AU372" s="4">
        <f t="shared" si="180"/>
        <v>0</v>
      </c>
      <c r="AV372" s="5">
        <v>1.62</v>
      </c>
      <c r="AW372" s="404">
        <f t="shared" si="181"/>
        <v>0</v>
      </c>
      <c r="AX372" s="405">
        <v>1</v>
      </c>
      <c r="AY372" s="1">
        <f t="shared" si="182"/>
        <v>1.377</v>
      </c>
      <c r="AZ372" s="28">
        <f t="shared" si="183"/>
        <v>1.62</v>
      </c>
      <c r="BA372" s="5">
        <f t="shared" si="183"/>
        <v>1.6365000000000001</v>
      </c>
      <c r="BB372" s="277">
        <f t="shared" si="184"/>
        <v>0</v>
      </c>
      <c r="BC372" s="492">
        <f t="shared" si="185"/>
        <v>0</v>
      </c>
      <c r="BD372" s="492">
        <f t="shared" si="186"/>
        <v>0</v>
      </c>
      <c r="BE372" s="286">
        <f t="shared" si="187"/>
        <v>2.4300000000000002E-2</v>
      </c>
      <c r="BF372" s="286">
        <v>2.4300000000000002E-2</v>
      </c>
      <c r="BG372" s="308">
        <f t="shared" si="159"/>
        <v>1</v>
      </c>
      <c r="BH372" s="287">
        <f t="shared" si="188"/>
        <v>0</v>
      </c>
      <c r="BI372" s="287">
        <f t="shared" si="160"/>
        <v>2</v>
      </c>
      <c r="BJ372" s="453"/>
    </row>
    <row r="373" spans="1:62" x14ac:dyDescent="0.2">
      <c r="A373" s="32" t="s">
        <v>740</v>
      </c>
      <c r="B373" s="309" t="s">
        <v>741</v>
      </c>
      <c r="C373" s="310" t="s">
        <v>755</v>
      </c>
      <c r="D373" s="311" t="s">
        <v>759</v>
      </c>
      <c r="E373" s="312" t="s">
        <v>756</v>
      </c>
      <c r="F373" s="313" t="s">
        <v>612</v>
      </c>
      <c r="G373" s="314">
        <v>35</v>
      </c>
      <c r="H373" s="315"/>
      <c r="I373" s="316">
        <v>0</v>
      </c>
      <c r="J373" s="316">
        <v>0</v>
      </c>
      <c r="K373" s="316">
        <v>0</v>
      </c>
      <c r="L373" s="316">
        <v>0</v>
      </c>
      <c r="M373" s="316">
        <f t="shared" si="161"/>
        <v>0</v>
      </c>
      <c r="N373" s="316">
        <f t="shared" si="162"/>
        <v>0</v>
      </c>
      <c r="O373" s="508">
        <f t="shared" si="163"/>
        <v>0</v>
      </c>
      <c r="P373" s="508">
        <f t="shared" si="164"/>
        <v>0</v>
      </c>
      <c r="Q373" s="509">
        <v>0</v>
      </c>
      <c r="R373" s="509">
        <v>0</v>
      </c>
      <c r="S373" s="318">
        <f t="shared" si="165"/>
        <v>0</v>
      </c>
      <c r="T373" s="317">
        <v>0</v>
      </c>
      <c r="U373" s="319">
        <f t="shared" si="166"/>
        <v>0</v>
      </c>
      <c r="V373" s="320">
        <f t="shared" si="167"/>
        <v>0</v>
      </c>
      <c r="W373" s="498">
        <v>0</v>
      </c>
      <c r="X373" s="499">
        <f t="shared" si="168"/>
        <v>0</v>
      </c>
      <c r="Y373" s="500">
        <f t="shared" si="169"/>
        <v>0</v>
      </c>
      <c r="Z373" s="501">
        <v>0</v>
      </c>
      <c r="AA373" s="502">
        <f t="shared" si="170"/>
        <v>0</v>
      </c>
      <c r="AB373" s="503">
        <f t="shared" si="171"/>
        <v>0</v>
      </c>
      <c r="AC373" s="510">
        <f t="shared" si="172"/>
        <v>0</v>
      </c>
      <c r="AD373" s="321">
        <f t="shared" si="173"/>
        <v>0</v>
      </c>
      <c r="AE373" s="278">
        <f t="shared" si="174"/>
        <v>0</v>
      </c>
      <c r="AF373" s="322">
        <v>0</v>
      </c>
      <c r="AG373" s="323">
        <v>0.56950000000000001</v>
      </c>
      <c r="AH373" s="6">
        <f t="shared" si="175"/>
        <v>0.7782</v>
      </c>
      <c r="AI373" s="6">
        <v>0</v>
      </c>
      <c r="AJ373" s="2">
        <v>0</v>
      </c>
      <c r="AK373" s="281">
        <f t="shared" si="176"/>
        <v>0.95909999999999995</v>
      </c>
      <c r="AL373" s="3">
        <f t="shared" si="177"/>
        <v>0</v>
      </c>
      <c r="AM373" s="307">
        <v>0</v>
      </c>
      <c r="AN373" s="283">
        <v>0</v>
      </c>
      <c r="AO373" s="283" t="s">
        <v>1316</v>
      </c>
      <c r="AP373" s="284">
        <v>0</v>
      </c>
      <c r="AQ373" s="28">
        <v>0</v>
      </c>
      <c r="AR373" s="267">
        <f t="shared" si="178"/>
        <v>0</v>
      </c>
      <c r="AS373" s="267">
        <f t="shared" si="179"/>
        <v>0</v>
      </c>
      <c r="AT373" s="4">
        <v>0</v>
      </c>
      <c r="AU373" s="4">
        <f t="shared" si="180"/>
        <v>0</v>
      </c>
      <c r="AV373" s="5">
        <v>0</v>
      </c>
      <c r="AW373" s="404">
        <f t="shared" si="181"/>
        <v>0</v>
      </c>
      <c r="AX373" s="405">
        <v>0</v>
      </c>
      <c r="AY373" s="6">
        <f t="shared" si="182"/>
        <v>0</v>
      </c>
      <c r="AZ373" s="28">
        <f t="shared" si="183"/>
        <v>0</v>
      </c>
      <c r="BA373" s="5">
        <f t="shared" si="183"/>
        <v>0</v>
      </c>
      <c r="BB373" s="321">
        <f t="shared" si="184"/>
        <v>0</v>
      </c>
      <c r="BC373" s="511">
        <f t="shared" si="185"/>
        <v>0</v>
      </c>
      <c r="BD373" s="511">
        <f t="shared" si="186"/>
        <v>1.37E-2</v>
      </c>
      <c r="BE373" s="286">
        <f t="shared" si="187"/>
        <v>0</v>
      </c>
      <c r="BF373" s="286">
        <v>0</v>
      </c>
      <c r="BG373" s="308">
        <f t="shared" si="159"/>
        <v>0</v>
      </c>
      <c r="BH373" s="512">
        <f t="shared" si="188"/>
        <v>1</v>
      </c>
      <c r="BI373" s="512">
        <f t="shared" si="160"/>
        <v>0</v>
      </c>
      <c r="BJ373" s="453"/>
    </row>
    <row r="374" spans="1:62" x14ac:dyDescent="0.2">
      <c r="A374" s="32" t="s">
        <v>743</v>
      </c>
      <c r="B374" s="309" t="s">
        <v>744</v>
      </c>
      <c r="C374" s="310" t="s">
        <v>755</v>
      </c>
      <c r="D374" s="311" t="s">
        <v>759</v>
      </c>
      <c r="E374" s="312" t="s">
        <v>757</v>
      </c>
      <c r="F374" s="313" t="s">
        <v>299</v>
      </c>
      <c r="G374" s="520">
        <v>35</v>
      </c>
      <c r="H374" s="315"/>
      <c r="I374" s="316">
        <v>0</v>
      </c>
      <c r="J374" s="316">
        <v>0</v>
      </c>
      <c r="K374" s="316">
        <v>0</v>
      </c>
      <c r="L374" s="316">
        <v>0</v>
      </c>
      <c r="M374" s="316">
        <f t="shared" si="161"/>
        <v>0</v>
      </c>
      <c r="N374" s="316">
        <f t="shared" si="162"/>
        <v>0</v>
      </c>
      <c r="O374" s="508">
        <f t="shared" si="163"/>
        <v>0</v>
      </c>
      <c r="P374" s="508">
        <f t="shared" si="164"/>
        <v>0</v>
      </c>
      <c r="Q374" s="509">
        <v>0</v>
      </c>
      <c r="R374" s="509">
        <v>0</v>
      </c>
      <c r="S374" s="318">
        <f t="shared" si="165"/>
        <v>0</v>
      </c>
      <c r="T374" s="317">
        <v>0</v>
      </c>
      <c r="U374" s="319">
        <f t="shared" si="166"/>
        <v>0</v>
      </c>
      <c r="V374" s="320">
        <f t="shared" si="167"/>
        <v>0</v>
      </c>
      <c r="W374" s="498">
        <v>0</v>
      </c>
      <c r="X374" s="499">
        <f t="shared" si="168"/>
        <v>0</v>
      </c>
      <c r="Y374" s="500">
        <f t="shared" si="169"/>
        <v>0</v>
      </c>
      <c r="Z374" s="501">
        <v>0</v>
      </c>
      <c r="AA374" s="502">
        <f t="shared" si="170"/>
        <v>0</v>
      </c>
      <c r="AB374" s="503">
        <f t="shared" si="171"/>
        <v>0</v>
      </c>
      <c r="AC374" s="510">
        <f t="shared" si="172"/>
        <v>0</v>
      </c>
      <c r="AD374" s="321">
        <f t="shared" si="173"/>
        <v>0</v>
      </c>
      <c r="AE374" s="278">
        <f t="shared" si="174"/>
        <v>0</v>
      </c>
      <c r="AF374" s="322">
        <v>0</v>
      </c>
      <c r="AG374" s="323">
        <v>0.51790000000000003</v>
      </c>
      <c r="AH374" s="6">
        <f t="shared" si="175"/>
        <v>0.7077</v>
      </c>
      <c r="AI374" s="6">
        <v>0</v>
      </c>
      <c r="AJ374" s="2">
        <v>0</v>
      </c>
      <c r="AK374" s="281">
        <f t="shared" si="176"/>
        <v>0.90239999999999998</v>
      </c>
      <c r="AL374" s="3">
        <f t="shared" si="177"/>
        <v>0</v>
      </c>
      <c r="AM374" s="307">
        <v>0</v>
      </c>
      <c r="AN374" s="283">
        <v>0</v>
      </c>
      <c r="AO374" s="283" t="s">
        <v>1316</v>
      </c>
      <c r="AP374" s="284">
        <v>0</v>
      </c>
      <c r="AQ374" s="28">
        <v>0</v>
      </c>
      <c r="AR374" s="267">
        <f t="shared" si="178"/>
        <v>0</v>
      </c>
      <c r="AS374" s="267">
        <f t="shared" si="179"/>
        <v>0</v>
      </c>
      <c r="AT374" s="4">
        <v>0</v>
      </c>
      <c r="AU374" s="4">
        <f t="shared" si="180"/>
        <v>0</v>
      </c>
      <c r="AV374" s="5">
        <v>0</v>
      </c>
      <c r="AW374" s="404">
        <f t="shared" si="181"/>
        <v>0</v>
      </c>
      <c r="AX374" s="405">
        <v>0</v>
      </c>
      <c r="AY374" s="6">
        <f t="shared" si="182"/>
        <v>0</v>
      </c>
      <c r="AZ374" s="28">
        <f t="shared" si="183"/>
        <v>0</v>
      </c>
      <c r="BA374" s="5">
        <f t="shared" si="183"/>
        <v>0</v>
      </c>
      <c r="BB374" s="321">
        <f t="shared" si="184"/>
        <v>0</v>
      </c>
      <c r="BC374" s="511">
        <f t="shared" si="185"/>
        <v>0</v>
      </c>
      <c r="BD374" s="511">
        <f t="shared" si="186"/>
        <v>1.2500000000000001E-2</v>
      </c>
      <c r="BE374" s="286">
        <f t="shared" si="187"/>
        <v>0</v>
      </c>
      <c r="BF374" s="286">
        <v>0</v>
      </c>
      <c r="BG374" s="308">
        <f t="shared" si="159"/>
        <v>0</v>
      </c>
      <c r="BH374" s="512">
        <f t="shared" si="188"/>
        <v>1</v>
      </c>
      <c r="BI374" s="512">
        <f t="shared" si="160"/>
        <v>0</v>
      </c>
      <c r="BJ374" s="453"/>
    </row>
    <row r="375" spans="1:62" x14ac:dyDescent="0.2">
      <c r="A375" s="32" t="s">
        <v>752</v>
      </c>
      <c r="B375" s="309" t="s">
        <v>753</v>
      </c>
      <c r="C375" s="310" t="s">
        <v>755</v>
      </c>
      <c r="D375" s="311" t="s">
        <v>759</v>
      </c>
      <c r="E375" s="312" t="s">
        <v>758</v>
      </c>
      <c r="F375" s="313" t="s">
        <v>571</v>
      </c>
      <c r="G375" s="520">
        <v>35</v>
      </c>
      <c r="H375" s="315"/>
      <c r="I375" s="316">
        <v>0</v>
      </c>
      <c r="J375" s="316">
        <v>0</v>
      </c>
      <c r="K375" s="316">
        <v>0</v>
      </c>
      <c r="L375" s="316">
        <v>0</v>
      </c>
      <c r="M375" s="316">
        <f t="shared" si="161"/>
        <v>0</v>
      </c>
      <c r="N375" s="316">
        <f t="shared" si="162"/>
        <v>0</v>
      </c>
      <c r="O375" s="508">
        <f t="shared" si="163"/>
        <v>0</v>
      </c>
      <c r="P375" s="508">
        <f t="shared" si="164"/>
        <v>0</v>
      </c>
      <c r="Q375" s="509">
        <v>0</v>
      </c>
      <c r="R375" s="509">
        <v>0</v>
      </c>
      <c r="S375" s="318">
        <f t="shared" si="165"/>
        <v>0</v>
      </c>
      <c r="T375" s="317">
        <v>0</v>
      </c>
      <c r="U375" s="319">
        <f t="shared" si="166"/>
        <v>0</v>
      </c>
      <c r="V375" s="320">
        <f t="shared" si="167"/>
        <v>0</v>
      </c>
      <c r="W375" s="498">
        <v>0</v>
      </c>
      <c r="X375" s="499">
        <f t="shared" si="168"/>
        <v>0</v>
      </c>
      <c r="Y375" s="500">
        <f t="shared" si="169"/>
        <v>0</v>
      </c>
      <c r="Z375" s="501">
        <v>0</v>
      </c>
      <c r="AA375" s="502">
        <f t="shared" si="170"/>
        <v>0</v>
      </c>
      <c r="AB375" s="503">
        <f t="shared" si="171"/>
        <v>0</v>
      </c>
      <c r="AC375" s="510">
        <f t="shared" si="172"/>
        <v>0</v>
      </c>
      <c r="AD375" s="321">
        <f t="shared" si="173"/>
        <v>0</v>
      </c>
      <c r="AE375" s="278">
        <f t="shared" si="174"/>
        <v>0</v>
      </c>
      <c r="AF375" s="322">
        <v>0</v>
      </c>
      <c r="AG375" s="323">
        <v>0.43480000000000002</v>
      </c>
      <c r="AH375" s="6">
        <f t="shared" si="175"/>
        <v>0.59409999999999996</v>
      </c>
      <c r="AI375" s="6">
        <v>0</v>
      </c>
      <c r="AJ375" s="2">
        <v>0</v>
      </c>
      <c r="AK375" s="281">
        <f t="shared" si="176"/>
        <v>0.69889999999999997</v>
      </c>
      <c r="AL375" s="3">
        <f t="shared" si="177"/>
        <v>0</v>
      </c>
      <c r="AM375" s="307">
        <v>0</v>
      </c>
      <c r="AN375" s="283">
        <v>0</v>
      </c>
      <c r="AO375" s="283" t="s">
        <v>1316</v>
      </c>
      <c r="AP375" s="284">
        <v>0</v>
      </c>
      <c r="AQ375" s="28">
        <v>0</v>
      </c>
      <c r="AR375" s="267">
        <f t="shared" si="178"/>
        <v>0</v>
      </c>
      <c r="AS375" s="267">
        <f t="shared" si="179"/>
        <v>0</v>
      </c>
      <c r="AT375" s="4">
        <v>0</v>
      </c>
      <c r="AU375" s="4">
        <f t="shared" si="180"/>
        <v>0</v>
      </c>
      <c r="AV375" s="5">
        <v>0</v>
      </c>
      <c r="AW375" s="404">
        <f t="shared" si="181"/>
        <v>0</v>
      </c>
      <c r="AX375" s="405">
        <v>0</v>
      </c>
      <c r="AY375" s="6">
        <f t="shared" si="182"/>
        <v>0</v>
      </c>
      <c r="AZ375" s="28">
        <f t="shared" si="183"/>
        <v>0</v>
      </c>
      <c r="BA375" s="5">
        <f t="shared" si="183"/>
        <v>0</v>
      </c>
      <c r="BB375" s="321">
        <f t="shared" si="184"/>
        <v>0</v>
      </c>
      <c r="BC375" s="511">
        <f t="shared" si="185"/>
        <v>0</v>
      </c>
      <c r="BD375" s="511">
        <f t="shared" si="186"/>
        <v>1.0500000000000001E-2</v>
      </c>
      <c r="BE375" s="286">
        <f t="shared" si="187"/>
        <v>0</v>
      </c>
      <c r="BF375" s="286">
        <v>0</v>
      </c>
      <c r="BG375" s="308">
        <f t="shared" si="159"/>
        <v>0</v>
      </c>
      <c r="BH375" s="512">
        <f t="shared" si="188"/>
        <v>1</v>
      </c>
      <c r="BI375" s="512">
        <f t="shared" si="160"/>
        <v>0</v>
      </c>
      <c r="BJ375" s="453"/>
    </row>
    <row r="376" spans="1:62" x14ac:dyDescent="0.2">
      <c r="A376" s="324" t="s">
        <v>755</v>
      </c>
      <c r="B376" s="325" t="s">
        <v>759</v>
      </c>
      <c r="C376" s="326" t="s">
        <v>755</v>
      </c>
      <c r="D376" s="327" t="s">
        <v>759</v>
      </c>
      <c r="E376" s="328" t="s">
        <v>760</v>
      </c>
      <c r="F376" s="329" t="s">
        <v>299</v>
      </c>
      <c r="G376" s="525">
        <v>35</v>
      </c>
      <c r="H376" s="315"/>
      <c r="I376" s="331">
        <v>7356102</v>
      </c>
      <c r="J376" s="331">
        <v>532553</v>
      </c>
      <c r="K376" s="331">
        <v>0</v>
      </c>
      <c r="L376" s="331">
        <v>0</v>
      </c>
      <c r="M376" s="331">
        <f t="shared" si="161"/>
        <v>0</v>
      </c>
      <c r="N376" s="331">
        <f t="shared" si="162"/>
        <v>7356102</v>
      </c>
      <c r="O376" s="526">
        <f t="shared" si="163"/>
        <v>532553</v>
      </c>
      <c r="P376" s="526">
        <f t="shared" si="164"/>
        <v>6823549</v>
      </c>
      <c r="Q376" s="527">
        <v>323.37</v>
      </c>
      <c r="R376" s="527">
        <v>25.68</v>
      </c>
      <c r="S376" s="333">
        <f t="shared" si="165"/>
        <v>279296</v>
      </c>
      <c r="T376" s="332">
        <v>0</v>
      </c>
      <c r="U376" s="334">
        <f t="shared" si="166"/>
        <v>6823549</v>
      </c>
      <c r="V376" s="335">
        <f t="shared" si="167"/>
        <v>21101.37</v>
      </c>
      <c r="W376" s="498">
        <v>21402</v>
      </c>
      <c r="X376" s="499">
        <f t="shared" si="168"/>
        <v>66.180000000000007</v>
      </c>
      <c r="Y376" s="500">
        <f t="shared" si="169"/>
        <v>21035.19</v>
      </c>
      <c r="Z376" s="501">
        <v>1058.1899999999987</v>
      </c>
      <c r="AA376" s="502">
        <f t="shared" si="170"/>
        <v>342187</v>
      </c>
      <c r="AB376" s="503">
        <f t="shared" si="171"/>
        <v>7165736</v>
      </c>
      <c r="AC376" s="528">
        <f t="shared" si="172"/>
        <v>22159.56</v>
      </c>
      <c r="AD376" s="336">
        <f t="shared" si="173"/>
        <v>1.3664000000000001</v>
      </c>
      <c r="AE376" s="337">
        <f t="shared" si="174"/>
        <v>1.3664000000000001</v>
      </c>
      <c r="AF376" s="338">
        <v>1.3664000000000001</v>
      </c>
      <c r="AG376" s="339">
        <v>0</v>
      </c>
      <c r="AH376" s="340">
        <f t="shared" si="175"/>
        <v>0</v>
      </c>
      <c r="AI376" s="340">
        <v>0</v>
      </c>
      <c r="AJ376" s="2">
        <v>0</v>
      </c>
      <c r="AK376" s="281">
        <f t="shared" si="176"/>
        <v>0</v>
      </c>
      <c r="AL376" s="3">
        <f t="shared" si="177"/>
        <v>0</v>
      </c>
      <c r="AM376" s="307">
        <v>0</v>
      </c>
      <c r="AN376" s="283">
        <v>0</v>
      </c>
      <c r="AO376" s="283" t="s">
        <v>1316</v>
      </c>
      <c r="AP376" s="284">
        <v>0</v>
      </c>
      <c r="AQ376" s="28">
        <v>0</v>
      </c>
      <c r="AR376" s="267">
        <f t="shared" si="178"/>
        <v>0</v>
      </c>
      <c r="AS376" s="267">
        <f t="shared" si="179"/>
        <v>0</v>
      </c>
      <c r="AT376" s="4">
        <v>0</v>
      </c>
      <c r="AU376" s="4">
        <f t="shared" si="180"/>
        <v>0</v>
      </c>
      <c r="AV376" s="5">
        <v>0</v>
      </c>
      <c r="AW376" s="404">
        <f t="shared" si="181"/>
        <v>0</v>
      </c>
      <c r="AX376" s="405">
        <v>0</v>
      </c>
      <c r="AY376" s="340">
        <f t="shared" si="182"/>
        <v>0</v>
      </c>
      <c r="AZ376" s="28">
        <f t="shared" si="183"/>
        <v>0</v>
      </c>
      <c r="BA376" s="5">
        <f t="shared" si="183"/>
        <v>0</v>
      </c>
      <c r="BB376" s="336">
        <f t="shared" si="184"/>
        <v>1.2032499999999999</v>
      </c>
      <c r="BC376" s="529">
        <f t="shared" si="185"/>
        <v>2.41E-2</v>
      </c>
      <c r="BD376" s="529">
        <f t="shared" si="186"/>
        <v>0</v>
      </c>
      <c r="BE376" s="286">
        <f t="shared" si="187"/>
        <v>0</v>
      </c>
      <c r="BF376" s="286">
        <v>0</v>
      </c>
      <c r="BG376" s="308">
        <f t="shared" si="159"/>
        <v>0</v>
      </c>
      <c r="BH376" s="308">
        <f t="shared" si="188"/>
        <v>0</v>
      </c>
      <c r="BI376" s="308">
        <f t="shared" si="160"/>
        <v>0</v>
      </c>
      <c r="BJ376" s="453"/>
    </row>
    <row r="377" spans="1:62" x14ac:dyDescent="0.2">
      <c r="A377" s="397" t="s">
        <v>740</v>
      </c>
      <c r="B377" s="398" t="s">
        <v>741</v>
      </c>
      <c r="C377" s="521" t="s">
        <v>1468</v>
      </c>
      <c r="D377" s="523" t="s">
        <v>1474</v>
      </c>
      <c r="E377" s="522" t="s">
        <v>1470</v>
      </c>
      <c r="F377" s="313" t="s">
        <v>612</v>
      </c>
      <c r="G377" s="520">
        <v>35</v>
      </c>
      <c r="H377" s="315"/>
      <c r="I377" s="316">
        <v>0</v>
      </c>
      <c r="J377" s="316">
        <v>0</v>
      </c>
      <c r="K377" s="316">
        <v>0</v>
      </c>
      <c r="L377" s="316">
        <v>0</v>
      </c>
      <c r="M377" s="316">
        <f t="shared" si="161"/>
        <v>0</v>
      </c>
      <c r="N377" s="316">
        <f t="shared" si="162"/>
        <v>0</v>
      </c>
      <c r="O377" s="508">
        <f t="shared" si="163"/>
        <v>0</v>
      </c>
      <c r="P377" s="508">
        <f t="shared" si="164"/>
        <v>0</v>
      </c>
      <c r="Q377" s="509">
        <v>0</v>
      </c>
      <c r="R377" s="509">
        <v>0</v>
      </c>
      <c r="S377" s="318">
        <f t="shared" si="165"/>
        <v>0</v>
      </c>
      <c r="T377" s="317">
        <v>0</v>
      </c>
      <c r="U377" s="319">
        <f t="shared" si="166"/>
        <v>0</v>
      </c>
      <c r="V377" s="320">
        <f t="shared" si="167"/>
        <v>0</v>
      </c>
      <c r="W377" s="498">
        <v>0</v>
      </c>
      <c r="X377" s="499">
        <f t="shared" si="168"/>
        <v>0</v>
      </c>
      <c r="Y377" s="500">
        <f t="shared" si="169"/>
        <v>0</v>
      </c>
      <c r="Z377" s="501">
        <v>0</v>
      </c>
      <c r="AA377" s="502">
        <f t="shared" si="170"/>
        <v>0</v>
      </c>
      <c r="AB377" s="503">
        <f t="shared" si="171"/>
        <v>0</v>
      </c>
      <c r="AC377" s="510">
        <f t="shared" si="172"/>
        <v>0</v>
      </c>
      <c r="AD377" s="321">
        <f t="shared" si="173"/>
        <v>0</v>
      </c>
      <c r="AE377" s="278">
        <f t="shared" si="174"/>
        <v>0</v>
      </c>
      <c r="AF377" s="322">
        <v>0</v>
      </c>
      <c r="AG377" s="323">
        <v>0.43049999999999999</v>
      </c>
      <c r="AH377" s="6">
        <f t="shared" si="175"/>
        <v>0.59630000000000005</v>
      </c>
      <c r="AI377" s="6">
        <v>0</v>
      </c>
      <c r="AJ377" s="2">
        <v>0</v>
      </c>
      <c r="AK377" s="281">
        <f t="shared" si="176"/>
        <v>0.7349</v>
      </c>
      <c r="AL377" s="3">
        <f t="shared" si="177"/>
        <v>0</v>
      </c>
      <c r="AM377" s="307">
        <v>0</v>
      </c>
      <c r="AN377" s="283">
        <v>0</v>
      </c>
      <c r="AO377" s="283" t="s">
        <v>1316</v>
      </c>
      <c r="AP377" s="284">
        <v>0</v>
      </c>
      <c r="AQ377" s="28">
        <v>0</v>
      </c>
      <c r="AR377" s="267">
        <f t="shared" si="178"/>
        <v>0</v>
      </c>
      <c r="AS377" s="267">
        <f t="shared" si="179"/>
        <v>0</v>
      </c>
      <c r="AT377" s="4">
        <v>0</v>
      </c>
      <c r="AU377" s="4">
        <f t="shared" si="180"/>
        <v>0</v>
      </c>
      <c r="AV377" s="5">
        <v>0</v>
      </c>
      <c r="AW377" s="404">
        <f t="shared" si="181"/>
        <v>0</v>
      </c>
      <c r="AX377" s="405">
        <v>0</v>
      </c>
      <c r="AY377" s="6">
        <f t="shared" si="182"/>
        <v>0</v>
      </c>
      <c r="AZ377" s="28">
        <f t="shared" si="183"/>
        <v>0</v>
      </c>
      <c r="BA377" s="5">
        <f t="shared" si="183"/>
        <v>0</v>
      </c>
      <c r="BB377" s="321">
        <f t="shared" si="184"/>
        <v>0</v>
      </c>
      <c r="BC377" s="511">
        <f t="shared" si="185"/>
        <v>0</v>
      </c>
      <c r="BD377" s="511">
        <f t="shared" si="186"/>
        <v>1.0500000000000001E-2</v>
      </c>
      <c r="BE377" s="286">
        <f t="shared" si="187"/>
        <v>0</v>
      </c>
      <c r="BF377" s="286">
        <v>0</v>
      </c>
      <c r="BG377" s="308">
        <f t="shared" si="159"/>
        <v>0</v>
      </c>
      <c r="BH377" s="512">
        <f t="shared" si="188"/>
        <v>1</v>
      </c>
      <c r="BI377" s="512">
        <f t="shared" si="160"/>
        <v>0</v>
      </c>
      <c r="BJ377" s="453"/>
    </row>
    <row r="378" spans="1:62" x14ac:dyDescent="0.2">
      <c r="A378" s="397" t="s">
        <v>743</v>
      </c>
      <c r="B378" s="398" t="s">
        <v>744</v>
      </c>
      <c r="C378" s="521" t="s">
        <v>1468</v>
      </c>
      <c r="D378" s="523" t="s">
        <v>1474</v>
      </c>
      <c r="E378" s="522" t="s">
        <v>1471</v>
      </c>
      <c r="F378" s="313" t="s">
        <v>299</v>
      </c>
      <c r="G378" s="520">
        <v>35</v>
      </c>
      <c r="H378" s="315"/>
      <c r="I378" s="316">
        <v>0</v>
      </c>
      <c r="J378" s="316">
        <v>0</v>
      </c>
      <c r="K378" s="316">
        <v>0</v>
      </c>
      <c r="L378" s="316">
        <v>0</v>
      </c>
      <c r="M378" s="316">
        <f t="shared" si="161"/>
        <v>0</v>
      </c>
      <c r="N378" s="316">
        <f t="shared" si="162"/>
        <v>0</v>
      </c>
      <c r="O378" s="508">
        <f t="shared" si="163"/>
        <v>0</v>
      </c>
      <c r="P378" s="508">
        <f t="shared" si="164"/>
        <v>0</v>
      </c>
      <c r="Q378" s="509">
        <v>0</v>
      </c>
      <c r="R378" s="509">
        <v>0</v>
      </c>
      <c r="S378" s="318">
        <f t="shared" si="165"/>
        <v>0</v>
      </c>
      <c r="T378" s="317">
        <v>0</v>
      </c>
      <c r="U378" s="319">
        <f t="shared" si="166"/>
        <v>0</v>
      </c>
      <c r="V378" s="320">
        <f t="shared" si="167"/>
        <v>0</v>
      </c>
      <c r="W378" s="498">
        <v>0</v>
      </c>
      <c r="X378" s="499">
        <f t="shared" si="168"/>
        <v>0</v>
      </c>
      <c r="Y378" s="500">
        <f t="shared" si="169"/>
        <v>0</v>
      </c>
      <c r="Z378" s="501">
        <v>0</v>
      </c>
      <c r="AA378" s="502">
        <f t="shared" si="170"/>
        <v>0</v>
      </c>
      <c r="AB378" s="503">
        <f t="shared" si="171"/>
        <v>0</v>
      </c>
      <c r="AC378" s="510">
        <f t="shared" si="172"/>
        <v>0</v>
      </c>
      <c r="AD378" s="321">
        <f t="shared" si="173"/>
        <v>0</v>
      </c>
      <c r="AE378" s="278">
        <f t="shared" si="174"/>
        <v>0</v>
      </c>
      <c r="AF378" s="322">
        <v>0</v>
      </c>
      <c r="AG378" s="323">
        <v>0.48209999999999997</v>
      </c>
      <c r="AH378" s="6">
        <f t="shared" si="175"/>
        <v>0.66779999999999995</v>
      </c>
      <c r="AI378" s="6">
        <v>0</v>
      </c>
      <c r="AJ378" s="2">
        <v>0</v>
      </c>
      <c r="AK378" s="281">
        <f t="shared" si="176"/>
        <v>0.85160000000000002</v>
      </c>
      <c r="AL378" s="3">
        <f t="shared" si="177"/>
        <v>0</v>
      </c>
      <c r="AM378" s="307">
        <v>0</v>
      </c>
      <c r="AN378" s="283">
        <v>0</v>
      </c>
      <c r="AO378" s="283" t="s">
        <v>1316</v>
      </c>
      <c r="AP378" s="284">
        <v>0</v>
      </c>
      <c r="AQ378" s="28">
        <v>0</v>
      </c>
      <c r="AR378" s="267">
        <f t="shared" si="178"/>
        <v>0</v>
      </c>
      <c r="AS378" s="267">
        <f t="shared" si="179"/>
        <v>0</v>
      </c>
      <c r="AT378" s="4">
        <v>0</v>
      </c>
      <c r="AU378" s="4">
        <f t="shared" si="180"/>
        <v>0</v>
      </c>
      <c r="AV378" s="5">
        <v>0</v>
      </c>
      <c r="AW378" s="404">
        <f t="shared" si="181"/>
        <v>0</v>
      </c>
      <c r="AX378" s="405">
        <v>0</v>
      </c>
      <c r="AY378" s="6">
        <f t="shared" si="182"/>
        <v>0</v>
      </c>
      <c r="AZ378" s="28">
        <f t="shared" si="183"/>
        <v>0</v>
      </c>
      <c r="BA378" s="5">
        <f t="shared" si="183"/>
        <v>0</v>
      </c>
      <c r="BB378" s="321">
        <f t="shared" si="184"/>
        <v>0</v>
      </c>
      <c r="BC378" s="511">
        <f t="shared" si="185"/>
        <v>0</v>
      </c>
      <c r="BD378" s="511">
        <f t="shared" si="186"/>
        <v>1.18E-2</v>
      </c>
      <c r="BE378" s="286">
        <f t="shared" si="187"/>
        <v>0</v>
      </c>
      <c r="BF378" s="286">
        <v>0</v>
      </c>
      <c r="BG378" s="308">
        <f t="shared" si="159"/>
        <v>0</v>
      </c>
      <c r="BH378" s="512">
        <f t="shared" si="188"/>
        <v>1</v>
      </c>
      <c r="BI378" s="512">
        <f t="shared" si="160"/>
        <v>0</v>
      </c>
      <c r="BJ378" s="453"/>
    </row>
    <row r="379" spans="1:62" x14ac:dyDescent="0.2">
      <c r="A379" s="397" t="s">
        <v>746</v>
      </c>
      <c r="B379" s="398" t="s">
        <v>747</v>
      </c>
      <c r="C379" s="521" t="s">
        <v>1468</v>
      </c>
      <c r="D379" s="523" t="s">
        <v>1474</v>
      </c>
      <c r="E379" s="522" t="s">
        <v>1472</v>
      </c>
      <c r="F379" s="313" t="s">
        <v>299</v>
      </c>
      <c r="G379" s="520">
        <v>35</v>
      </c>
      <c r="H379" s="315"/>
      <c r="I379" s="316">
        <v>0</v>
      </c>
      <c r="J379" s="316">
        <v>0</v>
      </c>
      <c r="K379" s="316">
        <v>0</v>
      </c>
      <c r="L379" s="316">
        <v>0</v>
      </c>
      <c r="M379" s="316">
        <f t="shared" si="161"/>
        <v>0</v>
      </c>
      <c r="N379" s="316">
        <f t="shared" si="162"/>
        <v>0</v>
      </c>
      <c r="O379" s="508">
        <f t="shared" si="163"/>
        <v>0</v>
      </c>
      <c r="P379" s="508">
        <f t="shared" si="164"/>
        <v>0</v>
      </c>
      <c r="Q379" s="509">
        <v>0</v>
      </c>
      <c r="R379" s="509">
        <v>0</v>
      </c>
      <c r="S379" s="318">
        <f t="shared" si="165"/>
        <v>0</v>
      </c>
      <c r="T379" s="317">
        <v>0</v>
      </c>
      <c r="U379" s="319">
        <f t="shared" si="166"/>
        <v>0</v>
      </c>
      <c r="V379" s="320">
        <f t="shared" si="167"/>
        <v>0</v>
      </c>
      <c r="W379" s="498">
        <v>0</v>
      </c>
      <c r="X379" s="499">
        <f t="shared" si="168"/>
        <v>0</v>
      </c>
      <c r="Y379" s="500">
        <f t="shared" si="169"/>
        <v>0</v>
      </c>
      <c r="Z379" s="501">
        <v>0</v>
      </c>
      <c r="AA379" s="502">
        <f t="shared" si="170"/>
        <v>0</v>
      </c>
      <c r="AB379" s="503">
        <f t="shared" si="171"/>
        <v>0</v>
      </c>
      <c r="AC379" s="510">
        <f t="shared" si="172"/>
        <v>0</v>
      </c>
      <c r="AD379" s="321">
        <f t="shared" si="173"/>
        <v>0</v>
      </c>
      <c r="AE379" s="278">
        <f t="shared" si="174"/>
        <v>0</v>
      </c>
      <c r="AF379" s="322">
        <v>0</v>
      </c>
      <c r="AG379" s="323">
        <v>0.48630000000000001</v>
      </c>
      <c r="AH379" s="6">
        <f t="shared" si="175"/>
        <v>0.67359999999999998</v>
      </c>
      <c r="AI379" s="6">
        <v>0</v>
      </c>
      <c r="AJ379" s="2">
        <v>0</v>
      </c>
      <c r="AK379" s="281">
        <f t="shared" si="176"/>
        <v>0.74390000000000001</v>
      </c>
      <c r="AL379" s="3">
        <f t="shared" si="177"/>
        <v>0</v>
      </c>
      <c r="AM379" s="307">
        <v>0</v>
      </c>
      <c r="AN379" s="283">
        <v>0</v>
      </c>
      <c r="AO379" s="283" t="s">
        <v>1316</v>
      </c>
      <c r="AP379" s="284">
        <v>0</v>
      </c>
      <c r="AQ379" s="28">
        <v>0</v>
      </c>
      <c r="AR379" s="267">
        <f t="shared" si="178"/>
        <v>0</v>
      </c>
      <c r="AS379" s="267">
        <f t="shared" si="179"/>
        <v>0</v>
      </c>
      <c r="AT379" s="4">
        <v>0</v>
      </c>
      <c r="AU379" s="4">
        <f t="shared" si="180"/>
        <v>0</v>
      </c>
      <c r="AV379" s="5">
        <v>0</v>
      </c>
      <c r="AW379" s="404">
        <f t="shared" si="181"/>
        <v>0</v>
      </c>
      <c r="AX379" s="405">
        <v>0</v>
      </c>
      <c r="AY379" s="6">
        <f t="shared" si="182"/>
        <v>0</v>
      </c>
      <c r="AZ379" s="28">
        <f t="shared" si="183"/>
        <v>0</v>
      </c>
      <c r="BA379" s="5">
        <f t="shared" si="183"/>
        <v>0</v>
      </c>
      <c r="BB379" s="321">
        <f t="shared" si="184"/>
        <v>0</v>
      </c>
      <c r="BC379" s="511">
        <f t="shared" si="185"/>
        <v>0</v>
      </c>
      <c r="BD379" s="511">
        <f t="shared" si="186"/>
        <v>1.1900000000000001E-2</v>
      </c>
      <c r="BE379" s="286">
        <f t="shared" si="187"/>
        <v>0</v>
      </c>
      <c r="BF379" s="286">
        <v>0</v>
      </c>
      <c r="BG379" s="308">
        <f t="shared" si="159"/>
        <v>0</v>
      </c>
      <c r="BH379" s="512">
        <f t="shared" si="188"/>
        <v>1</v>
      </c>
      <c r="BI379" s="512">
        <f t="shared" si="160"/>
        <v>0</v>
      </c>
      <c r="BJ379" s="453"/>
    </row>
    <row r="380" spans="1:62" x14ac:dyDescent="0.2">
      <c r="A380" s="397" t="s">
        <v>752</v>
      </c>
      <c r="B380" s="398" t="s">
        <v>753</v>
      </c>
      <c r="C380" s="521" t="s">
        <v>1468</v>
      </c>
      <c r="D380" s="523" t="s">
        <v>1474</v>
      </c>
      <c r="E380" s="522" t="s">
        <v>1473</v>
      </c>
      <c r="F380" s="313" t="s">
        <v>571</v>
      </c>
      <c r="G380" s="520">
        <v>35</v>
      </c>
      <c r="H380" s="315"/>
      <c r="I380" s="316">
        <v>0</v>
      </c>
      <c r="J380" s="316">
        <v>0</v>
      </c>
      <c r="K380" s="316">
        <v>0</v>
      </c>
      <c r="L380" s="316">
        <v>0</v>
      </c>
      <c r="M380" s="316">
        <f t="shared" si="161"/>
        <v>0</v>
      </c>
      <c r="N380" s="316">
        <f t="shared" si="162"/>
        <v>0</v>
      </c>
      <c r="O380" s="508">
        <f t="shared" si="163"/>
        <v>0</v>
      </c>
      <c r="P380" s="508">
        <f t="shared" si="164"/>
        <v>0</v>
      </c>
      <c r="Q380" s="509">
        <v>0</v>
      </c>
      <c r="R380" s="509">
        <v>0</v>
      </c>
      <c r="S380" s="318">
        <f t="shared" si="165"/>
        <v>0</v>
      </c>
      <c r="T380" s="317">
        <v>0</v>
      </c>
      <c r="U380" s="319">
        <f t="shared" si="166"/>
        <v>0</v>
      </c>
      <c r="V380" s="320">
        <f t="shared" si="167"/>
        <v>0</v>
      </c>
      <c r="W380" s="498">
        <v>0</v>
      </c>
      <c r="X380" s="499">
        <f t="shared" si="168"/>
        <v>0</v>
      </c>
      <c r="Y380" s="500">
        <f t="shared" si="169"/>
        <v>0</v>
      </c>
      <c r="Z380" s="501">
        <v>0</v>
      </c>
      <c r="AA380" s="502">
        <f t="shared" si="170"/>
        <v>0</v>
      </c>
      <c r="AB380" s="503">
        <f t="shared" si="171"/>
        <v>0</v>
      </c>
      <c r="AC380" s="510">
        <f t="shared" si="172"/>
        <v>0</v>
      </c>
      <c r="AD380" s="321">
        <f t="shared" si="173"/>
        <v>0</v>
      </c>
      <c r="AE380" s="278">
        <f t="shared" si="174"/>
        <v>0</v>
      </c>
      <c r="AF380" s="322">
        <v>0</v>
      </c>
      <c r="AG380" s="323">
        <v>0.56520000000000004</v>
      </c>
      <c r="AH380" s="6">
        <f t="shared" si="175"/>
        <v>0.78290000000000004</v>
      </c>
      <c r="AI380" s="6">
        <v>0</v>
      </c>
      <c r="AJ380" s="2">
        <v>0</v>
      </c>
      <c r="AK380" s="281">
        <f t="shared" si="176"/>
        <v>0.92110000000000003</v>
      </c>
      <c r="AL380" s="3">
        <f t="shared" si="177"/>
        <v>0</v>
      </c>
      <c r="AM380" s="307">
        <v>0</v>
      </c>
      <c r="AN380" s="283">
        <v>0</v>
      </c>
      <c r="AO380" s="283" t="s">
        <v>1316</v>
      </c>
      <c r="AP380" s="284">
        <v>0</v>
      </c>
      <c r="AQ380" s="28">
        <v>0</v>
      </c>
      <c r="AR380" s="267">
        <f t="shared" si="178"/>
        <v>0</v>
      </c>
      <c r="AS380" s="267">
        <f t="shared" si="179"/>
        <v>0</v>
      </c>
      <c r="AT380" s="4">
        <v>0</v>
      </c>
      <c r="AU380" s="4">
        <f t="shared" si="180"/>
        <v>0</v>
      </c>
      <c r="AV380" s="5">
        <v>0</v>
      </c>
      <c r="AW380" s="404">
        <f t="shared" si="181"/>
        <v>0</v>
      </c>
      <c r="AX380" s="405">
        <v>0</v>
      </c>
      <c r="AY380" s="6">
        <f t="shared" si="182"/>
        <v>0</v>
      </c>
      <c r="AZ380" s="28">
        <f t="shared" si="183"/>
        <v>0</v>
      </c>
      <c r="BA380" s="5">
        <f t="shared" si="183"/>
        <v>0</v>
      </c>
      <c r="BB380" s="321">
        <f t="shared" si="184"/>
        <v>0</v>
      </c>
      <c r="BC380" s="511">
        <f t="shared" si="185"/>
        <v>0</v>
      </c>
      <c r="BD380" s="511">
        <f t="shared" si="186"/>
        <v>1.38E-2</v>
      </c>
      <c r="BE380" s="286">
        <f t="shared" si="187"/>
        <v>0</v>
      </c>
      <c r="BF380" s="286">
        <v>0</v>
      </c>
      <c r="BG380" s="308">
        <f t="shared" si="159"/>
        <v>0</v>
      </c>
      <c r="BH380" s="512">
        <f t="shared" si="188"/>
        <v>1</v>
      </c>
      <c r="BI380" s="512">
        <f t="shared" si="160"/>
        <v>0</v>
      </c>
      <c r="BJ380" s="453"/>
    </row>
    <row r="381" spans="1:62" x14ac:dyDescent="0.2">
      <c r="A381" s="530" t="s">
        <v>1468</v>
      </c>
      <c r="B381" s="531" t="s">
        <v>1640</v>
      </c>
      <c r="C381" s="532" t="s">
        <v>1468</v>
      </c>
      <c r="D381" s="533" t="s">
        <v>1474</v>
      </c>
      <c r="E381" s="534" t="s">
        <v>1475</v>
      </c>
      <c r="F381" s="535" t="s">
        <v>612</v>
      </c>
      <c r="G381" s="536">
        <v>35</v>
      </c>
      <c r="H381" s="315"/>
      <c r="I381" s="347">
        <v>7415157</v>
      </c>
      <c r="J381" s="347">
        <v>562779</v>
      </c>
      <c r="K381" s="347">
        <v>0</v>
      </c>
      <c r="L381" s="347">
        <v>0</v>
      </c>
      <c r="M381" s="347">
        <f t="shared" si="161"/>
        <v>0</v>
      </c>
      <c r="N381" s="347">
        <f t="shared" si="162"/>
        <v>7415157</v>
      </c>
      <c r="O381" s="537">
        <f t="shared" si="163"/>
        <v>562779</v>
      </c>
      <c r="P381" s="537">
        <f t="shared" si="164"/>
        <v>6852378</v>
      </c>
      <c r="Q381" s="538">
        <v>320.35000000000002</v>
      </c>
      <c r="R381" s="538">
        <v>0</v>
      </c>
      <c r="S381" s="349">
        <f t="shared" si="165"/>
        <v>0</v>
      </c>
      <c r="T381" s="348">
        <v>0</v>
      </c>
      <c r="U381" s="350">
        <f t="shared" si="166"/>
        <v>6852378</v>
      </c>
      <c r="V381" s="351">
        <f t="shared" si="167"/>
        <v>21390.29</v>
      </c>
      <c r="W381" s="498">
        <v>30014</v>
      </c>
      <c r="X381" s="499">
        <f t="shared" si="168"/>
        <v>93.69</v>
      </c>
      <c r="Y381" s="500">
        <f t="shared" si="169"/>
        <v>21296.600000000002</v>
      </c>
      <c r="Z381" s="501">
        <v>1319.6000000000022</v>
      </c>
      <c r="AA381" s="502">
        <f t="shared" si="170"/>
        <v>422734</v>
      </c>
      <c r="AB381" s="503">
        <f t="shared" si="171"/>
        <v>7275112</v>
      </c>
      <c r="AC381" s="539">
        <f t="shared" si="172"/>
        <v>22709.89</v>
      </c>
      <c r="AD381" s="352">
        <f t="shared" si="173"/>
        <v>1.3851100000000001</v>
      </c>
      <c r="AE381" s="353">
        <f t="shared" si="174"/>
        <v>1.3851</v>
      </c>
      <c r="AF381" s="354">
        <v>1.3851</v>
      </c>
      <c r="AG381" s="355">
        <v>0</v>
      </c>
      <c r="AH381" s="356">
        <f t="shared" si="175"/>
        <v>0</v>
      </c>
      <c r="AI381" s="356">
        <v>0</v>
      </c>
      <c r="AJ381" s="2">
        <v>0</v>
      </c>
      <c r="AK381" s="281">
        <f t="shared" si="176"/>
        <v>0</v>
      </c>
      <c r="AL381" s="3">
        <f t="shared" si="177"/>
        <v>0</v>
      </c>
      <c r="AM381" s="307">
        <v>0</v>
      </c>
      <c r="AN381" s="283">
        <v>0</v>
      </c>
      <c r="AO381" s="283" t="s">
        <v>1316</v>
      </c>
      <c r="AP381" s="284">
        <v>0</v>
      </c>
      <c r="AQ381" s="28">
        <v>0</v>
      </c>
      <c r="AR381" s="267">
        <f t="shared" si="178"/>
        <v>0</v>
      </c>
      <c r="AS381" s="267">
        <f t="shared" si="179"/>
        <v>0</v>
      </c>
      <c r="AT381" s="4">
        <v>0</v>
      </c>
      <c r="AU381" s="4">
        <f t="shared" si="180"/>
        <v>0</v>
      </c>
      <c r="AV381" s="5">
        <v>0</v>
      </c>
      <c r="AW381" s="404">
        <f t="shared" si="181"/>
        <v>0</v>
      </c>
      <c r="AX381" s="405">
        <v>0</v>
      </c>
      <c r="AY381" s="356">
        <f t="shared" si="182"/>
        <v>0</v>
      </c>
      <c r="AZ381" s="28">
        <f t="shared" si="183"/>
        <v>0</v>
      </c>
      <c r="BA381" s="5">
        <f t="shared" si="183"/>
        <v>0</v>
      </c>
      <c r="BB381" s="352">
        <f t="shared" si="184"/>
        <v>1.2197199999999999</v>
      </c>
      <c r="BC381" s="540">
        <f t="shared" si="185"/>
        <v>2.4400000000000002E-2</v>
      </c>
      <c r="BD381" s="540">
        <f t="shared" si="186"/>
        <v>0</v>
      </c>
      <c r="BE381" s="286">
        <f t="shared" si="187"/>
        <v>0</v>
      </c>
      <c r="BF381" s="286">
        <v>0</v>
      </c>
      <c r="BG381" s="308">
        <f t="shared" si="159"/>
        <v>0</v>
      </c>
      <c r="BH381" s="541">
        <f t="shared" si="188"/>
        <v>0</v>
      </c>
      <c r="BI381" s="541">
        <f t="shared" si="160"/>
        <v>0</v>
      </c>
      <c r="BJ381" s="453"/>
    </row>
    <row r="382" spans="1:62" x14ac:dyDescent="0.2">
      <c r="A382" s="297" t="s">
        <v>763</v>
      </c>
      <c r="B382" s="298" t="s">
        <v>764</v>
      </c>
      <c r="C382" s="299" t="s">
        <v>763</v>
      </c>
      <c r="D382" s="300" t="s">
        <v>764</v>
      </c>
      <c r="E382" s="301" t="s">
        <v>765</v>
      </c>
      <c r="F382" s="302" t="s">
        <v>201</v>
      </c>
      <c r="G382" s="519">
        <v>36</v>
      </c>
      <c r="H382" s="233"/>
      <c r="I382" s="304">
        <v>0</v>
      </c>
      <c r="J382" s="304">
        <v>0</v>
      </c>
      <c r="K382" s="304">
        <v>0</v>
      </c>
      <c r="L382" s="304">
        <v>0</v>
      </c>
      <c r="M382" s="304">
        <f t="shared" si="161"/>
        <v>0</v>
      </c>
      <c r="N382" s="304">
        <f t="shared" si="162"/>
        <v>0</v>
      </c>
      <c r="O382" s="496">
        <f t="shared" si="163"/>
        <v>0</v>
      </c>
      <c r="P382" s="496">
        <f t="shared" si="164"/>
        <v>0</v>
      </c>
      <c r="Q382" s="497">
        <v>0</v>
      </c>
      <c r="R382" s="497">
        <v>0</v>
      </c>
      <c r="S382" s="266">
        <f t="shared" si="165"/>
        <v>0</v>
      </c>
      <c r="T382" s="265">
        <v>0</v>
      </c>
      <c r="U382" s="305">
        <f t="shared" si="166"/>
        <v>0</v>
      </c>
      <c r="V382" s="306">
        <f t="shared" si="167"/>
        <v>0</v>
      </c>
      <c r="W382" s="498">
        <v>0</v>
      </c>
      <c r="X382" s="499">
        <f t="shared" si="168"/>
        <v>0</v>
      </c>
      <c r="Y382" s="500">
        <f t="shared" si="169"/>
        <v>0</v>
      </c>
      <c r="Z382" s="501">
        <v>0</v>
      </c>
      <c r="AA382" s="502">
        <f t="shared" si="170"/>
        <v>0</v>
      </c>
      <c r="AB382" s="503">
        <f t="shared" si="171"/>
        <v>0</v>
      </c>
      <c r="AC382" s="504">
        <f t="shared" si="172"/>
        <v>0</v>
      </c>
      <c r="AD382" s="277">
        <f t="shared" si="173"/>
        <v>0</v>
      </c>
      <c r="AE382" s="505">
        <f t="shared" si="174"/>
        <v>0</v>
      </c>
      <c r="AF382" s="279">
        <v>0</v>
      </c>
      <c r="AG382" s="280">
        <v>0</v>
      </c>
      <c r="AH382" s="1">
        <f t="shared" si="175"/>
        <v>0</v>
      </c>
      <c r="AI382" s="1">
        <v>1.2059</v>
      </c>
      <c r="AJ382" s="2">
        <v>0.84150000000000003</v>
      </c>
      <c r="AK382" s="281">
        <f t="shared" si="176"/>
        <v>0</v>
      </c>
      <c r="AL382" s="3">
        <f t="shared" si="177"/>
        <v>1.4330000000000001</v>
      </c>
      <c r="AM382" s="307">
        <v>1.653</v>
      </c>
      <c r="AN382" s="283">
        <v>0.84150000000000003</v>
      </c>
      <c r="AO382" s="283" t="s">
        <v>1652</v>
      </c>
      <c r="AP382" s="284">
        <v>1.4330000000000001</v>
      </c>
      <c r="AQ382" s="28">
        <v>1.653</v>
      </c>
      <c r="AR382" s="267">
        <f t="shared" si="178"/>
        <v>0</v>
      </c>
      <c r="AS382" s="267">
        <f t="shared" si="179"/>
        <v>0</v>
      </c>
      <c r="AT382" s="4">
        <v>0.84150000000000003</v>
      </c>
      <c r="AU382" s="4">
        <f t="shared" si="180"/>
        <v>0</v>
      </c>
      <c r="AV382" s="5">
        <v>1.4330000000000001</v>
      </c>
      <c r="AW382" s="404">
        <f t="shared" si="181"/>
        <v>0</v>
      </c>
      <c r="AX382" s="405">
        <v>1</v>
      </c>
      <c r="AY382" s="1">
        <f t="shared" si="182"/>
        <v>1.2059</v>
      </c>
      <c r="AZ382" s="28">
        <f t="shared" si="183"/>
        <v>1.4330000000000001</v>
      </c>
      <c r="BA382" s="5">
        <f t="shared" si="183"/>
        <v>1.653</v>
      </c>
      <c r="BB382" s="277">
        <f t="shared" si="184"/>
        <v>0</v>
      </c>
      <c r="BC382" s="492">
        <f t="shared" si="185"/>
        <v>0</v>
      </c>
      <c r="BD382" s="492">
        <f t="shared" si="186"/>
        <v>0</v>
      </c>
      <c r="BE382" s="286">
        <f t="shared" si="187"/>
        <v>2.12E-2</v>
      </c>
      <c r="BF382" s="286">
        <v>2.12E-2</v>
      </c>
      <c r="BG382" s="308">
        <f t="shared" si="159"/>
        <v>0</v>
      </c>
      <c r="BH382" s="287">
        <f t="shared" si="188"/>
        <v>0</v>
      </c>
      <c r="BI382" s="287">
        <f t="shared" si="160"/>
        <v>1</v>
      </c>
      <c r="BJ382" s="453"/>
    </row>
    <row r="383" spans="1:62" x14ac:dyDescent="0.2">
      <c r="A383" s="297" t="s">
        <v>766</v>
      </c>
      <c r="B383" s="298" t="s">
        <v>295</v>
      </c>
      <c r="C383" s="299" t="s">
        <v>766</v>
      </c>
      <c r="D383" s="300" t="s">
        <v>295</v>
      </c>
      <c r="E383" s="301" t="s">
        <v>767</v>
      </c>
      <c r="F383" s="302" t="s">
        <v>201</v>
      </c>
      <c r="G383" s="519">
        <v>36</v>
      </c>
      <c r="H383" s="233"/>
      <c r="I383" s="304">
        <v>0</v>
      </c>
      <c r="J383" s="304">
        <v>0</v>
      </c>
      <c r="K383" s="304">
        <v>0</v>
      </c>
      <c r="L383" s="304">
        <v>0</v>
      </c>
      <c r="M383" s="304">
        <f t="shared" si="161"/>
        <v>0</v>
      </c>
      <c r="N383" s="304">
        <f t="shared" si="162"/>
        <v>0</v>
      </c>
      <c r="O383" s="496">
        <f t="shared" si="163"/>
        <v>0</v>
      </c>
      <c r="P383" s="496">
        <f t="shared" si="164"/>
        <v>0</v>
      </c>
      <c r="Q383" s="497">
        <v>0</v>
      </c>
      <c r="R383" s="497">
        <v>0</v>
      </c>
      <c r="S383" s="266">
        <f t="shared" si="165"/>
        <v>0</v>
      </c>
      <c r="T383" s="265">
        <v>0</v>
      </c>
      <c r="U383" s="305">
        <f t="shared" si="166"/>
        <v>0</v>
      </c>
      <c r="V383" s="306">
        <f t="shared" si="167"/>
        <v>0</v>
      </c>
      <c r="W383" s="498">
        <v>0</v>
      </c>
      <c r="X383" s="499">
        <f t="shared" si="168"/>
        <v>0</v>
      </c>
      <c r="Y383" s="500">
        <f t="shared" si="169"/>
        <v>0</v>
      </c>
      <c r="Z383" s="501">
        <v>0</v>
      </c>
      <c r="AA383" s="502">
        <f t="shared" si="170"/>
        <v>0</v>
      </c>
      <c r="AB383" s="503">
        <f t="shared" si="171"/>
        <v>0</v>
      </c>
      <c r="AC383" s="504">
        <f t="shared" si="172"/>
        <v>0</v>
      </c>
      <c r="AD383" s="277">
        <f t="shared" si="173"/>
        <v>0</v>
      </c>
      <c r="AE383" s="505">
        <f t="shared" si="174"/>
        <v>0</v>
      </c>
      <c r="AF383" s="279">
        <v>0</v>
      </c>
      <c r="AG383" s="280">
        <v>0</v>
      </c>
      <c r="AH383" s="1">
        <f t="shared" si="175"/>
        <v>0</v>
      </c>
      <c r="AI383" s="1">
        <v>1.2097</v>
      </c>
      <c r="AJ383" s="2">
        <v>0.87260000000000004</v>
      </c>
      <c r="AK383" s="281">
        <f t="shared" si="176"/>
        <v>0</v>
      </c>
      <c r="AL383" s="3">
        <f t="shared" si="177"/>
        <v>1.3863000000000001</v>
      </c>
      <c r="AM383" s="307">
        <v>1.5941000000000001</v>
      </c>
      <c r="AN383" s="283">
        <v>0.87260000000000004</v>
      </c>
      <c r="AO383" s="283" t="s">
        <v>1652</v>
      </c>
      <c r="AP383" s="284">
        <v>1.3863000000000001</v>
      </c>
      <c r="AQ383" s="28">
        <v>1.5941000000000001</v>
      </c>
      <c r="AR383" s="267">
        <f t="shared" si="178"/>
        <v>0</v>
      </c>
      <c r="AS383" s="267">
        <f t="shared" si="179"/>
        <v>0</v>
      </c>
      <c r="AT383" s="4">
        <v>0.87260000000000004</v>
      </c>
      <c r="AU383" s="4">
        <f t="shared" si="180"/>
        <v>0</v>
      </c>
      <c r="AV383" s="5">
        <v>1.3863000000000001</v>
      </c>
      <c r="AW383" s="404">
        <f t="shared" si="181"/>
        <v>0</v>
      </c>
      <c r="AX383" s="405">
        <v>1</v>
      </c>
      <c r="AY383" s="1">
        <f t="shared" si="182"/>
        <v>1.2097</v>
      </c>
      <c r="AZ383" s="28">
        <f t="shared" si="183"/>
        <v>1.3863000000000001</v>
      </c>
      <c r="BA383" s="5">
        <f t="shared" si="183"/>
        <v>1.5941000000000001</v>
      </c>
      <c r="BB383" s="277">
        <f t="shared" si="184"/>
        <v>0</v>
      </c>
      <c r="BC383" s="492">
        <f t="shared" si="185"/>
        <v>0</v>
      </c>
      <c r="BD383" s="492">
        <f t="shared" si="186"/>
        <v>0</v>
      </c>
      <c r="BE383" s="286">
        <f t="shared" si="187"/>
        <v>2.1299999999999999E-2</v>
      </c>
      <c r="BF383" s="286">
        <v>2.1299999999999999E-2</v>
      </c>
      <c r="BG383" s="308">
        <f t="shared" si="159"/>
        <v>0</v>
      </c>
      <c r="BH383" s="287">
        <f t="shared" si="188"/>
        <v>0</v>
      </c>
      <c r="BI383" s="287">
        <f t="shared" si="160"/>
        <v>1</v>
      </c>
      <c r="BJ383" s="453"/>
    </row>
    <row r="384" spans="1:62" x14ac:dyDescent="0.2">
      <c r="A384" s="297" t="s">
        <v>768</v>
      </c>
      <c r="B384" s="298" t="s">
        <v>769</v>
      </c>
      <c r="C384" s="299" t="s">
        <v>768</v>
      </c>
      <c r="D384" s="300" t="s">
        <v>769</v>
      </c>
      <c r="E384" s="301" t="s">
        <v>770</v>
      </c>
      <c r="F384" s="302" t="s">
        <v>147</v>
      </c>
      <c r="G384" s="519">
        <v>36</v>
      </c>
      <c r="H384" s="233"/>
      <c r="I384" s="304">
        <v>0</v>
      </c>
      <c r="J384" s="304">
        <v>0</v>
      </c>
      <c r="K384" s="304">
        <v>0</v>
      </c>
      <c r="L384" s="304">
        <v>0</v>
      </c>
      <c r="M384" s="304">
        <f t="shared" si="161"/>
        <v>0</v>
      </c>
      <c r="N384" s="304">
        <f t="shared" si="162"/>
        <v>0</v>
      </c>
      <c r="O384" s="496">
        <f t="shared" si="163"/>
        <v>0</v>
      </c>
      <c r="P384" s="496">
        <f t="shared" si="164"/>
        <v>0</v>
      </c>
      <c r="Q384" s="497">
        <v>0</v>
      </c>
      <c r="R384" s="497">
        <v>0</v>
      </c>
      <c r="S384" s="266">
        <f t="shared" si="165"/>
        <v>0</v>
      </c>
      <c r="T384" s="265">
        <v>0</v>
      </c>
      <c r="U384" s="305">
        <f t="shared" si="166"/>
        <v>0</v>
      </c>
      <c r="V384" s="306">
        <f t="shared" si="167"/>
        <v>0</v>
      </c>
      <c r="W384" s="498">
        <v>0</v>
      </c>
      <c r="X384" s="499">
        <f t="shared" si="168"/>
        <v>0</v>
      </c>
      <c r="Y384" s="500">
        <f t="shared" si="169"/>
        <v>0</v>
      </c>
      <c r="Z384" s="501">
        <v>0</v>
      </c>
      <c r="AA384" s="502">
        <f t="shared" si="170"/>
        <v>0</v>
      </c>
      <c r="AB384" s="503">
        <f t="shared" si="171"/>
        <v>0</v>
      </c>
      <c r="AC384" s="504">
        <f t="shared" si="172"/>
        <v>0</v>
      </c>
      <c r="AD384" s="277">
        <f t="shared" si="173"/>
        <v>0</v>
      </c>
      <c r="AE384" s="505">
        <f t="shared" si="174"/>
        <v>0</v>
      </c>
      <c r="AF384" s="279">
        <v>0</v>
      </c>
      <c r="AG384" s="280">
        <v>0</v>
      </c>
      <c r="AH384" s="1">
        <f t="shared" si="175"/>
        <v>0</v>
      </c>
      <c r="AI384" s="1">
        <v>1.2059</v>
      </c>
      <c r="AJ384" s="2">
        <v>0.85860000000000003</v>
      </c>
      <c r="AK384" s="281">
        <f t="shared" si="176"/>
        <v>0</v>
      </c>
      <c r="AL384" s="3">
        <f t="shared" si="177"/>
        <v>1.4045000000000001</v>
      </c>
      <c r="AM384" s="307">
        <v>1.6201000000000001</v>
      </c>
      <c r="AN384" s="283">
        <v>0.85860000000000003</v>
      </c>
      <c r="AO384" s="283" t="s">
        <v>1652</v>
      </c>
      <c r="AP384" s="284">
        <v>1.4045000000000001</v>
      </c>
      <c r="AQ384" s="28">
        <v>1.6201000000000001</v>
      </c>
      <c r="AR384" s="267">
        <f t="shared" si="178"/>
        <v>0</v>
      </c>
      <c r="AS384" s="267">
        <f t="shared" si="179"/>
        <v>0</v>
      </c>
      <c r="AT384" s="4">
        <v>0.85860000000000003</v>
      </c>
      <c r="AU384" s="4">
        <f t="shared" si="180"/>
        <v>0</v>
      </c>
      <c r="AV384" s="5">
        <v>1.4045000000000001</v>
      </c>
      <c r="AW384" s="404">
        <f t="shared" si="181"/>
        <v>0</v>
      </c>
      <c r="AX384" s="405">
        <v>1</v>
      </c>
      <c r="AY384" s="1">
        <f t="shared" si="182"/>
        <v>1.2059</v>
      </c>
      <c r="AZ384" s="28">
        <f t="shared" si="183"/>
        <v>1.4045000000000001</v>
      </c>
      <c r="BA384" s="5">
        <f t="shared" si="183"/>
        <v>1.6201000000000001</v>
      </c>
      <c r="BB384" s="277">
        <f t="shared" si="184"/>
        <v>0</v>
      </c>
      <c r="BC384" s="492">
        <f t="shared" si="185"/>
        <v>0</v>
      </c>
      <c r="BD384" s="492">
        <f t="shared" si="186"/>
        <v>0</v>
      </c>
      <c r="BE384" s="286">
        <f t="shared" si="187"/>
        <v>2.12E-2</v>
      </c>
      <c r="BF384" s="286">
        <v>2.12E-2</v>
      </c>
      <c r="BG384" s="308">
        <f t="shared" si="159"/>
        <v>0</v>
      </c>
      <c r="BH384" s="287">
        <f t="shared" si="188"/>
        <v>0</v>
      </c>
      <c r="BI384" s="287">
        <f t="shared" si="160"/>
        <v>1</v>
      </c>
      <c r="BJ384" s="453"/>
    </row>
    <row r="385" spans="1:62" x14ac:dyDescent="0.2">
      <c r="A385" s="297" t="s">
        <v>771</v>
      </c>
      <c r="B385" s="298" t="s">
        <v>772</v>
      </c>
      <c r="C385" s="299" t="s">
        <v>771</v>
      </c>
      <c r="D385" s="300" t="s">
        <v>772</v>
      </c>
      <c r="E385" s="301" t="s">
        <v>773</v>
      </c>
      <c r="F385" s="302" t="s">
        <v>147</v>
      </c>
      <c r="G385" s="519">
        <v>36</v>
      </c>
      <c r="H385" s="233"/>
      <c r="I385" s="304">
        <v>0</v>
      </c>
      <c r="J385" s="304">
        <v>0</v>
      </c>
      <c r="K385" s="304">
        <v>0</v>
      </c>
      <c r="L385" s="304">
        <v>0</v>
      </c>
      <c r="M385" s="304">
        <f t="shared" si="161"/>
        <v>0</v>
      </c>
      <c r="N385" s="304">
        <f t="shared" si="162"/>
        <v>0</v>
      </c>
      <c r="O385" s="496">
        <f t="shared" si="163"/>
        <v>0</v>
      </c>
      <c r="P385" s="496">
        <f t="shared" si="164"/>
        <v>0</v>
      </c>
      <c r="Q385" s="497">
        <v>0</v>
      </c>
      <c r="R385" s="497">
        <v>0</v>
      </c>
      <c r="S385" s="266">
        <f t="shared" si="165"/>
        <v>0</v>
      </c>
      <c r="T385" s="265">
        <v>0</v>
      </c>
      <c r="U385" s="305">
        <f t="shared" si="166"/>
        <v>0</v>
      </c>
      <c r="V385" s="306">
        <f t="shared" si="167"/>
        <v>0</v>
      </c>
      <c r="W385" s="498">
        <v>0</v>
      </c>
      <c r="X385" s="499">
        <f t="shared" si="168"/>
        <v>0</v>
      </c>
      <c r="Y385" s="500">
        <f t="shared" si="169"/>
        <v>0</v>
      </c>
      <c r="Z385" s="501">
        <v>0</v>
      </c>
      <c r="AA385" s="502">
        <f t="shared" si="170"/>
        <v>0</v>
      </c>
      <c r="AB385" s="503">
        <f t="shared" si="171"/>
        <v>0</v>
      </c>
      <c r="AC385" s="504">
        <f t="shared" si="172"/>
        <v>0</v>
      </c>
      <c r="AD385" s="277">
        <f t="shared" si="173"/>
        <v>0</v>
      </c>
      <c r="AE385" s="505">
        <f t="shared" si="174"/>
        <v>0</v>
      </c>
      <c r="AF385" s="279">
        <v>0</v>
      </c>
      <c r="AG385" s="280">
        <v>0</v>
      </c>
      <c r="AH385" s="1">
        <f t="shared" si="175"/>
        <v>0</v>
      </c>
      <c r="AI385" s="1">
        <v>1.2059</v>
      </c>
      <c r="AJ385" s="2">
        <v>0.78969999999999996</v>
      </c>
      <c r="AK385" s="281">
        <f t="shared" si="176"/>
        <v>0</v>
      </c>
      <c r="AL385" s="3">
        <f t="shared" si="177"/>
        <v>1.5269999999999999</v>
      </c>
      <c r="AM385" s="307">
        <v>1.7614000000000001</v>
      </c>
      <c r="AN385" s="283">
        <v>0.78969999999999996</v>
      </c>
      <c r="AO385" s="283" t="s">
        <v>1652</v>
      </c>
      <c r="AP385" s="284">
        <v>1.5269999999999999</v>
      </c>
      <c r="AQ385" s="28">
        <v>1.7614000000000001</v>
      </c>
      <c r="AR385" s="267">
        <f t="shared" si="178"/>
        <v>0</v>
      </c>
      <c r="AS385" s="267">
        <f t="shared" si="179"/>
        <v>0</v>
      </c>
      <c r="AT385" s="4">
        <v>0.78969999999999996</v>
      </c>
      <c r="AU385" s="4">
        <f t="shared" si="180"/>
        <v>0</v>
      </c>
      <c r="AV385" s="5">
        <v>1.5269999999999999</v>
      </c>
      <c r="AW385" s="404">
        <f t="shared" si="181"/>
        <v>0</v>
      </c>
      <c r="AX385" s="405">
        <v>1</v>
      </c>
      <c r="AY385" s="1">
        <f t="shared" si="182"/>
        <v>1.2059</v>
      </c>
      <c r="AZ385" s="28">
        <f t="shared" si="183"/>
        <v>1.5269999999999999</v>
      </c>
      <c r="BA385" s="5">
        <f t="shared" si="183"/>
        <v>1.7614000000000001</v>
      </c>
      <c r="BB385" s="277">
        <f t="shared" si="184"/>
        <v>0</v>
      </c>
      <c r="BC385" s="492">
        <f t="shared" si="185"/>
        <v>0</v>
      </c>
      <c r="BD385" s="492">
        <f t="shared" si="186"/>
        <v>0</v>
      </c>
      <c r="BE385" s="286">
        <f t="shared" si="187"/>
        <v>2.12E-2</v>
      </c>
      <c r="BF385" s="286">
        <v>2.12E-2</v>
      </c>
      <c r="BG385" s="308">
        <f t="shared" si="159"/>
        <v>0</v>
      </c>
      <c r="BH385" s="287">
        <f t="shared" si="188"/>
        <v>0</v>
      </c>
      <c r="BI385" s="287">
        <f t="shared" si="160"/>
        <v>1</v>
      </c>
      <c r="BJ385" s="453"/>
    </row>
    <row r="386" spans="1:62" x14ac:dyDescent="0.2">
      <c r="A386" s="297" t="s">
        <v>774</v>
      </c>
      <c r="B386" s="298" t="s">
        <v>775</v>
      </c>
      <c r="C386" s="299" t="s">
        <v>774</v>
      </c>
      <c r="D386" s="300" t="s">
        <v>775</v>
      </c>
      <c r="E386" s="301" t="s">
        <v>776</v>
      </c>
      <c r="F386" s="302" t="s">
        <v>201</v>
      </c>
      <c r="G386" s="519">
        <v>36</v>
      </c>
      <c r="H386" s="233"/>
      <c r="I386" s="304">
        <v>0</v>
      </c>
      <c r="J386" s="304">
        <v>0</v>
      </c>
      <c r="K386" s="304">
        <v>0</v>
      </c>
      <c r="L386" s="304">
        <v>0</v>
      </c>
      <c r="M386" s="304">
        <f t="shared" si="161"/>
        <v>0</v>
      </c>
      <c r="N386" s="304">
        <f t="shared" si="162"/>
        <v>0</v>
      </c>
      <c r="O386" s="496">
        <f t="shared" si="163"/>
        <v>0</v>
      </c>
      <c r="P386" s="496">
        <f t="shared" si="164"/>
        <v>0</v>
      </c>
      <c r="Q386" s="497">
        <v>0</v>
      </c>
      <c r="R386" s="497">
        <v>0</v>
      </c>
      <c r="S386" s="266">
        <f t="shared" si="165"/>
        <v>0</v>
      </c>
      <c r="T386" s="265">
        <v>0</v>
      </c>
      <c r="U386" s="305">
        <f t="shared" si="166"/>
        <v>0</v>
      </c>
      <c r="V386" s="306">
        <f t="shared" si="167"/>
        <v>0</v>
      </c>
      <c r="W386" s="498">
        <v>0</v>
      </c>
      <c r="X386" s="499">
        <f t="shared" si="168"/>
        <v>0</v>
      </c>
      <c r="Y386" s="500">
        <f t="shared" si="169"/>
        <v>0</v>
      </c>
      <c r="Z386" s="501">
        <v>0</v>
      </c>
      <c r="AA386" s="502">
        <f t="shared" si="170"/>
        <v>0</v>
      </c>
      <c r="AB386" s="503">
        <f t="shared" si="171"/>
        <v>0</v>
      </c>
      <c r="AC386" s="504">
        <f t="shared" si="172"/>
        <v>0</v>
      </c>
      <c r="AD386" s="277">
        <f t="shared" si="173"/>
        <v>0</v>
      </c>
      <c r="AE386" s="505">
        <f t="shared" si="174"/>
        <v>0</v>
      </c>
      <c r="AF386" s="279">
        <v>0</v>
      </c>
      <c r="AG386" s="280">
        <v>0</v>
      </c>
      <c r="AH386" s="1">
        <f t="shared" si="175"/>
        <v>0</v>
      </c>
      <c r="AI386" s="1">
        <v>1.2097</v>
      </c>
      <c r="AJ386" s="2">
        <v>1.0077</v>
      </c>
      <c r="AK386" s="281">
        <f t="shared" si="176"/>
        <v>0</v>
      </c>
      <c r="AL386" s="3">
        <f t="shared" si="177"/>
        <v>1.2004999999999999</v>
      </c>
      <c r="AM386" s="307">
        <v>1.3804000000000001</v>
      </c>
      <c r="AN386" s="283">
        <v>1.0077</v>
      </c>
      <c r="AO386" s="283" t="s">
        <v>1652</v>
      </c>
      <c r="AP386" s="284">
        <v>1.2004999999999999</v>
      </c>
      <c r="AQ386" s="28">
        <v>1.3804000000000001</v>
      </c>
      <c r="AR386" s="267">
        <f t="shared" si="178"/>
        <v>0</v>
      </c>
      <c r="AS386" s="267">
        <f t="shared" si="179"/>
        <v>0</v>
      </c>
      <c r="AT386" s="4">
        <v>1.0077</v>
      </c>
      <c r="AU386" s="4">
        <f t="shared" si="180"/>
        <v>0</v>
      </c>
      <c r="AV386" s="5">
        <v>1.2004999999999999</v>
      </c>
      <c r="AW386" s="404">
        <f t="shared" si="181"/>
        <v>0</v>
      </c>
      <c r="AX386" s="405">
        <v>1</v>
      </c>
      <c r="AY386" s="1">
        <f t="shared" si="182"/>
        <v>1.2097</v>
      </c>
      <c r="AZ386" s="28">
        <f t="shared" si="183"/>
        <v>1.2004999999999999</v>
      </c>
      <c r="BA386" s="5">
        <f t="shared" si="183"/>
        <v>1.3804000000000001</v>
      </c>
      <c r="BB386" s="277">
        <f t="shared" si="184"/>
        <v>0</v>
      </c>
      <c r="BC386" s="492">
        <f t="shared" si="185"/>
        <v>0</v>
      </c>
      <c r="BD386" s="492">
        <f t="shared" si="186"/>
        <v>0</v>
      </c>
      <c r="BE386" s="286">
        <f t="shared" si="187"/>
        <v>2.1299999999999999E-2</v>
      </c>
      <c r="BF386" s="286">
        <v>2.1299999999999999E-2</v>
      </c>
      <c r="BG386" s="308">
        <f t="shared" ref="BG386:BG449" si="189">IF(AND($A386=$C386,LEFT($C386,1)="T"),IF(SUMIF($A$17:$A$574,$C386,$BH$17:$BH$574)&gt;0,0,1),0)+IF(AND(LEFT($C386,1)="T",$BI386&lt;&gt;1),IF(SUMIF($A$17:$A$574,$C386,$I$17:$I$574)&gt;0,0,1),0)</f>
        <v>0</v>
      </c>
      <c r="BH386" s="287">
        <f t="shared" si="188"/>
        <v>0</v>
      </c>
      <c r="BI386" s="287">
        <f t="shared" si="160"/>
        <v>1</v>
      </c>
      <c r="BJ386" s="453"/>
    </row>
    <row r="387" spans="1:62" x14ac:dyDescent="0.2">
      <c r="A387" s="297" t="s">
        <v>777</v>
      </c>
      <c r="B387" s="298" t="s">
        <v>778</v>
      </c>
      <c r="C387" s="299" t="s">
        <v>777</v>
      </c>
      <c r="D387" s="300" t="s">
        <v>778</v>
      </c>
      <c r="E387" s="301" t="s">
        <v>779</v>
      </c>
      <c r="F387" s="302" t="s">
        <v>201</v>
      </c>
      <c r="G387" s="519">
        <v>36</v>
      </c>
      <c r="H387" s="233"/>
      <c r="I387" s="304">
        <v>0</v>
      </c>
      <c r="J387" s="304">
        <v>0</v>
      </c>
      <c r="K387" s="304">
        <v>0</v>
      </c>
      <c r="L387" s="304">
        <v>0</v>
      </c>
      <c r="M387" s="304">
        <f t="shared" si="161"/>
        <v>0</v>
      </c>
      <c r="N387" s="304">
        <f t="shared" si="162"/>
        <v>0</v>
      </c>
      <c r="O387" s="496">
        <f t="shared" si="163"/>
        <v>0</v>
      </c>
      <c r="P387" s="496">
        <f t="shared" si="164"/>
        <v>0</v>
      </c>
      <c r="Q387" s="497">
        <v>0</v>
      </c>
      <c r="R387" s="497">
        <v>0</v>
      </c>
      <c r="S387" s="266">
        <f t="shared" si="165"/>
        <v>0</v>
      </c>
      <c r="T387" s="265">
        <v>0</v>
      </c>
      <c r="U387" s="305">
        <f t="shared" si="166"/>
        <v>0</v>
      </c>
      <c r="V387" s="306">
        <f t="shared" si="167"/>
        <v>0</v>
      </c>
      <c r="W387" s="498">
        <v>0</v>
      </c>
      <c r="X387" s="499">
        <f t="shared" si="168"/>
        <v>0</v>
      </c>
      <c r="Y387" s="500">
        <f t="shared" si="169"/>
        <v>0</v>
      </c>
      <c r="Z387" s="501">
        <v>0</v>
      </c>
      <c r="AA387" s="502">
        <f t="shared" si="170"/>
        <v>0</v>
      </c>
      <c r="AB387" s="503">
        <f t="shared" si="171"/>
        <v>0</v>
      </c>
      <c r="AC387" s="504">
        <f t="shared" si="172"/>
        <v>0</v>
      </c>
      <c r="AD387" s="277">
        <f t="shared" si="173"/>
        <v>0</v>
      </c>
      <c r="AE387" s="505">
        <f t="shared" si="174"/>
        <v>0</v>
      </c>
      <c r="AF387" s="279">
        <v>0</v>
      </c>
      <c r="AG387" s="280">
        <v>0</v>
      </c>
      <c r="AH387" s="1">
        <f t="shared" si="175"/>
        <v>0</v>
      </c>
      <c r="AI387" s="1">
        <v>1.2059</v>
      </c>
      <c r="AJ387" s="2">
        <v>0.84959999999999991</v>
      </c>
      <c r="AK387" s="281">
        <f t="shared" si="176"/>
        <v>0</v>
      </c>
      <c r="AL387" s="3">
        <f t="shared" si="177"/>
        <v>1.4194</v>
      </c>
      <c r="AM387" s="307">
        <v>1.6372</v>
      </c>
      <c r="AN387" s="283">
        <v>0.84960000000000002</v>
      </c>
      <c r="AO387" s="283" t="s">
        <v>1652</v>
      </c>
      <c r="AP387" s="284">
        <v>1.4194</v>
      </c>
      <c r="AQ387" s="28">
        <v>1.6372</v>
      </c>
      <c r="AR387" s="267">
        <f t="shared" si="178"/>
        <v>0</v>
      </c>
      <c r="AS387" s="267">
        <f t="shared" si="179"/>
        <v>0</v>
      </c>
      <c r="AT387" s="4">
        <v>0.84959999999999991</v>
      </c>
      <c r="AU387" s="4">
        <f t="shared" si="180"/>
        <v>0</v>
      </c>
      <c r="AV387" s="5">
        <v>1.4194</v>
      </c>
      <c r="AW387" s="404">
        <f t="shared" si="181"/>
        <v>0</v>
      </c>
      <c r="AX387" s="405">
        <v>1</v>
      </c>
      <c r="AY387" s="1">
        <f t="shared" si="182"/>
        <v>1.2059</v>
      </c>
      <c r="AZ387" s="28">
        <f t="shared" si="183"/>
        <v>1.4194</v>
      </c>
      <c r="BA387" s="5">
        <f t="shared" si="183"/>
        <v>1.6372</v>
      </c>
      <c r="BB387" s="277">
        <f t="shared" si="184"/>
        <v>0</v>
      </c>
      <c r="BC387" s="492">
        <f t="shared" si="185"/>
        <v>0</v>
      </c>
      <c r="BD387" s="492">
        <f t="shared" si="186"/>
        <v>0</v>
      </c>
      <c r="BE387" s="286">
        <f t="shared" si="187"/>
        <v>2.12E-2</v>
      </c>
      <c r="BF387" s="286">
        <v>2.12E-2</v>
      </c>
      <c r="BG387" s="308">
        <f t="shared" si="189"/>
        <v>0</v>
      </c>
      <c r="BH387" s="287">
        <f t="shared" si="188"/>
        <v>0</v>
      </c>
      <c r="BI387" s="287">
        <f t="shared" si="160"/>
        <v>1</v>
      </c>
      <c r="BJ387" s="453"/>
    </row>
    <row r="388" spans="1:62" x14ac:dyDescent="0.2">
      <c r="A388" s="297" t="s">
        <v>780</v>
      </c>
      <c r="B388" s="298" t="s">
        <v>781</v>
      </c>
      <c r="C388" s="299" t="s">
        <v>780</v>
      </c>
      <c r="D388" s="300" t="s">
        <v>781</v>
      </c>
      <c r="E388" s="301" t="s">
        <v>782</v>
      </c>
      <c r="F388" s="302" t="s">
        <v>201</v>
      </c>
      <c r="G388" s="519">
        <v>36</v>
      </c>
      <c r="H388" s="233"/>
      <c r="I388" s="304">
        <v>0</v>
      </c>
      <c r="J388" s="304">
        <v>0</v>
      </c>
      <c r="K388" s="304">
        <v>0</v>
      </c>
      <c r="L388" s="304">
        <v>0</v>
      </c>
      <c r="M388" s="304">
        <f t="shared" si="161"/>
        <v>0</v>
      </c>
      <c r="N388" s="304">
        <f t="shared" si="162"/>
        <v>0</v>
      </c>
      <c r="O388" s="496">
        <f t="shared" si="163"/>
        <v>0</v>
      </c>
      <c r="P388" s="496">
        <f t="shared" si="164"/>
        <v>0</v>
      </c>
      <c r="Q388" s="497">
        <v>0</v>
      </c>
      <c r="R388" s="497">
        <v>0</v>
      </c>
      <c r="S388" s="266">
        <f t="shared" si="165"/>
        <v>0</v>
      </c>
      <c r="T388" s="265">
        <v>0</v>
      </c>
      <c r="U388" s="305">
        <f t="shared" si="166"/>
        <v>0</v>
      </c>
      <c r="V388" s="306">
        <f t="shared" si="167"/>
        <v>0</v>
      </c>
      <c r="W388" s="498">
        <v>0</v>
      </c>
      <c r="X388" s="499">
        <f t="shared" si="168"/>
        <v>0</v>
      </c>
      <c r="Y388" s="500">
        <f t="shared" si="169"/>
        <v>0</v>
      </c>
      <c r="Z388" s="501">
        <v>0</v>
      </c>
      <c r="AA388" s="502">
        <f t="shared" si="170"/>
        <v>0</v>
      </c>
      <c r="AB388" s="503">
        <f t="shared" si="171"/>
        <v>0</v>
      </c>
      <c r="AC388" s="504">
        <f t="shared" si="172"/>
        <v>0</v>
      </c>
      <c r="AD388" s="277">
        <f t="shared" si="173"/>
        <v>0</v>
      </c>
      <c r="AE388" s="505">
        <f t="shared" si="174"/>
        <v>0</v>
      </c>
      <c r="AF388" s="279">
        <v>0</v>
      </c>
      <c r="AG388" s="280">
        <v>0</v>
      </c>
      <c r="AH388" s="1">
        <f t="shared" si="175"/>
        <v>0</v>
      </c>
      <c r="AI388" s="1">
        <v>1.2059</v>
      </c>
      <c r="AJ388" s="2">
        <v>0.93489999999999995</v>
      </c>
      <c r="AK388" s="281">
        <f t="shared" si="176"/>
        <v>0</v>
      </c>
      <c r="AL388" s="3">
        <f t="shared" si="177"/>
        <v>1.2899</v>
      </c>
      <c r="AM388" s="307">
        <v>1.4879</v>
      </c>
      <c r="AN388" s="283">
        <v>0.93489999999999995</v>
      </c>
      <c r="AO388" s="283" t="s">
        <v>1652</v>
      </c>
      <c r="AP388" s="284">
        <v>1.2899</v>
      </c>
      <c r="AQ388" s="28">
        <v>1.4879</v>
      </c>
      <c r="AR388" s="267">
        <f t="shared" si="178"/>
        <v>0</v>
      </c>
      <c r="AS388" s="267">
        <f t="shared" si="179"/>
        <v>0</v>
      </c>
      <c r="AT388" s="4">
        <v>0.93489999999999995</v>
      </c>
      <c r="AU388" s="4">
        <f t="shared" si="180"/>
        <v>0</v>
      </c>
      <c r="AV388" s="5">
        <v>1.2899</v>
      </c>
      <c r="AW388" s="404">
        <f t="shared" si="181"/>
        <v>0</v>
      </c>
      <c r="AX388" s="405">
        <v>1</v>
      </c>
      <c r="AY388" s="1">
        <f t="shared" si="182"/>
        <v>1.2059</v>
      </c>
      <c r="AZ388" s="28">
        <f t="shared" si="183"/>
        <v>1.2899</v>
      </c>
      <c r="BA388" s="5">
        <f t="shared" si="183"/>
        <v>1.4879</v>
      </c>
      <c r="BB388" s="277">
        <f t="shared" si="184"/>
        <v>0</v>
      </c>
      <c r="BC388" s="492">
        <f t="shared" si="185"/>
        <v>0</v>
      </c>
      <c r="BD388" s="492">
        <f t="shared" si="186"/>
        <v>0</v>
      </c>
      <c r="BE388" s="286">
        <f t="shared" si="187"/>
        <v>2.12E-2</v>
      </c>
      <c r="BF388" s="286">
        <v>2.12E-2</v>
      </c>
      <c r="BG388" s="308">
        <f t="shared" si="189"/>
        <v>0</v>
      </c>
      <c r="BH388" s="287">
        <f t="shared" si="188"/>
        <v>0</v>
      </c>
      <c r="BI388" s="287">
        <f t="shared" si="160"/>
        <v>1</v>
      </c>
      <c r="BJ388" s="453"/>
    </row>
    <row r="389" spans="1:62" x14ac:dyDescent="0.2">
      <c r="A389" s="297" t="s">
        <v>783</v>
      </c>
      <c r="B389" s="298" t="s">
        <v>784</v>
      </c>
      <c r="C389" s="299" t="s">
        <v>783</v>
      </c>
      <c r="D389" s="300" t="s">
        <v>784</v>
      </c>
      <c r="E389" s="301" t="s">
        <v>785</v>
      </c>
      <c r="F389" s="302" t="s">
        <v>147</v>
      </c>
      <c r="G389" s="519">
        <v>36</v>
      </c>
      <c r="H389" s="233"/>
      <c r="I389" s="304">
        <v>0</v>
      </c>
      <c r="J389" s="304">
        <v>0</v>
      </c>
      <c r="K389" s="304">
        <v>0</v>
      </c>
      <c r="L389" s="304">
        <v>0</v>
      </c>
      <c r="M389" s="304">
        <f t="shared" si="161"/>
        <v>0</v>
      </c>
      <c r="N389" s="304">
        <f t="shared" si="162"/>
        <v>0</v>
      </c>
      <c r="O389" s="496">
        <f t="shared" si="163"/>
        <v>0</v>
      </c>
      <c r="P389" s="496">
        <f t="shared" si="164"/>
        <v>0</v>
      </c>
      <c r="Q389" s="497">
        <v>0</v>
      </c>
      <c r="R389" s="497">
        <v>0</v>
      </c>
      <c r="S389" s="266">
        <f t="shared" si="165"/>
        <v>0</v>
      </c>
      <c r="T389" s="265">
        <v>0</v>
      </c>
      <c r="U389" s="305">
        <f t="shared" si="166"/>
        <v>0</v>
      </c>
      <c r="V389" s="306">
        <f t="shared" si="167"/>
        <v>0</v>
      </c>
      <c r="W389" s="498">
        <v>0</v>
      </c>
      <c r="X389" s="499">
        <f t="shared" si="168"/>
        <v>0</v>
      </c>
      <c r="Y389" s="500">
        <f t="shared" si="169"/>
        <v>0</v>
      </c>
      <c r="Z389" s="501">
        <v>0</v>
      </c>
      <c r="AA389" s="502">
        <f t="shared" si="170"/>
        <v>0</v>
      </c>
      <c r="AB389" s="503">
        <f t="shared" si="171"/>
        <v>0</v>
      </c>
      <c r="AC389" s="504">
        <f t="shared" si="172"/>
        <v>0</v>
      </c>
      <c r="AD389" s="277">
        <f t="shared" si="173"/>
        <v>0</v>
      </c>
      <c r="AE389" s="505">
        <f t="shared" si="174"/>
        <v>0</v>
      </c>
      <c r="AF389" s="279">
        <v>0</v>
      </c>
      <c r="AG389" s="280">
        <v>0</v>
      </c>
      <c r="AH389" s="1">
        <f t="shared" si="175"/>
        <v>0</v>
      </c>
      <c r="AI389" s="1">
        <v>1.2059</v>
      </c>
      <c r="AJ389" s="2">
        <v>0.84970000000000001</v>
      </c>
      <c r="AK389" s="281">
        <f t="shared" si="176"/>
        <v>0</v>
      </c>
      <c r="AL389" s="3">
        <f t="shared" si="177"/>
        <v>1.4192</v>
      </c>
      <c r="AM389" s="307">
        <v>1.637</v>
      </c>
      <c r="AN389" s="283">
        <v>0.84970000000000001</v>
      </c>
      <c r="AO389" s="283" t="s">
        <v>1652</v>
      </c>
      <c r="AP389" s="284">
        <v>1.4192</v>
      </c>
      <c r="AQ389" s="28">
        <v>1.637</v>
      </c>
      <c r="AR389" s="267">
        <f t="shared" si="178"/>
        <v>0</v>
      </c>
      <c r="AS389" s="267">
        <f t="shared" si="179"/>
        <v>0</v>
      </c>
      <c r="AT389" s="4">
        <v>0.84970000000000001</v>
      </c>
      <c r="AU389" s="4">
        <f t="shared" si="180"/>
        <v>0</v>
      </c>
      <c r="AV389" s="5">
        <v>1.4192</v>
      </c>
      <c r="AW389" s="404">
        <f t="shared" si="181"/>
        <v>0</v>
      </c>
      <c r="AX389" s="405">
        <v>1</v>
      </c>
      <c r="AY389" s="1">
        <f t="shared" si="182"/>
        <v>1.2059</v>
      </c>
      <c r="AZ389" s="28">
        <f t="shared" si="183"/>
        <v>1.4192</v>
      </c>
      <c r="BA389" s="5">
        <f t="shared" si="183"/>
        <v>1.637</v>
      </c>
      <c r="BB389" s="277">
        <f t="shared" si="184"/>
        <v>0</v>
      </c>
      <c r="BC389" s="492">
        <f t="shared" si="185"/>
        <v>0</v>
      </c>
      <c r="BD389" s="492">
        <f t="shared" si="186"/>
        <v>0</v>
      </c>
      <c r="BE389" s="286">
        <f t="shared" si="187"/>
        <v>2.12E-2</v>
      </c>
      <c r="BF389" s="286">
        <v>2.12E-2</v>
      </c>
      <c r="BG389" s="308">
        <f t="shared" si="189"/>
        <v>0</v>
      </c>
      <c r="BH389" s="287">
        <f t="shared" si="188"/>
        <v>0</v>
      </c>
      <c r="BI389" s="287">
        <f t="shared" si="160"/>
        <v>1</v>
      </c>
      <c r="BJ389" s="453"/>
    </row>
    <row r="390" spans="1:62" x14ac:dyDescent="0.2">
      <c r="A390" s="32" t="s">
        <v>766</v>
      </c>
      <c r="B390" s="309" t="s">
        <v>295</v>
      </c>
      <c r="C390" s="310" t="s">
        <v>786</v>
      </c>
      <c r="D390" s="311" t="s">
        <v>1641</v>
      </c>
      <c r="E390" s="312" t="s">
        <v>787</v>
      </c>
      <c r="F390" s="313" t="s">
        <v>201</v>
      </c>
      <c r="G390" s="520">
        <v>36</v>
      </c>
      <c r="H390" s="315"/>
      <c r="I390" s="316">
        <v>0</v>
      </c>
      <c r="J390" s="316">
        <v>0</v>
      </c>
      <c r="K390" s="316">
        <v>0</v>
      </c>
      <c r="L390" s="316">
        <v>0</v>
      </c>
      <c r="M390" s="316">
        <f t="shared" si="161"/>
        <v>0</v>
      </c>
      <c r="N390" s="316">
        <f t="shared" si="162"/>
        <v>0</v>
      </c>
      <c r="O390" s="508">
        <f t="shared" si="163"/>
        <v>0</v>
      </c>
      <c r="P390" s="508">
        <f t="shared" si="164"/>
        <v>0</v>
      </c>
      <c r="Q390" s="509">
        <v>0</v>
      </c>
      <c r="R390" s="509">
        <v>0</v>
      </c>
      <c r="S390" s="318">
        <f t="shared" si="165"/>
        <v>0</v>
      </c>
      <c r="T390" s="317">
        <v>0</v>
      </c>
      <c r="U390" s="319">
        <f t="shared" si="166"/>
        <v>0</v>
      </c>
      <c r="V390" s="320">
        <f t="shared" si="167"/>
        <v>0</v>
      </c>
      <c r="W390" s="498">
        <v>0</v>
      </c>
      <c r="X390" s="499">
        <f t="shared" si="168"/>
        <v>0</v>
      </c>
      <c r="Y390" s="500">
        <f t="shared" si="169"/>
        <v>0</v>
      </c>
      <c r="Z390" s="501">
        <v>0</v>
      </c>
      <c r="AA390" s="502">
        <f t="shared" si="170"/>
        <v>0</v>
      </c>
      <c r="AB390" s="503">
        <f t="shared" si="171"/>
        <v>0</v>
      </c>
      <c r="AC390" s="510">
        <f t="shared" si="172"/>
        <v>0</v>
      </c>
      <c r="AD390" s="321">
        <f t="shared" si="173"/>
        <v>0</v>
      </c>
      <c r="AE390" s="278">
        <f t="shared" si="174"/>
        <v>0</v>
      </c>
      <c r="AF390" s="322">
        <v>0</v>
      </c>
      <c r="AG390" s="323">
        <v>1</v>
      </c>
      <c r="AH390" s="6">
        <f t="shared" si="175"/>
        <v>1.2097</v>
      </c>
      <c r="AI390" s="6">
        <v>0</v>
      </c>
      <c r="AJ390" s="2">
        <v>0</v>
      </c>
      <c r="AK390" s="281">
        <f t="shared" si="176"/>
        <v>1.3863000000000001</v>
      </c>
      <c r="AL390" s="3">
        <f t="shared" si="177"/>
        <v>0</v>
      </c>
      <c r="AM390" s="307">
        <v>0</v>
      </c>
      <c r="AN390" s="283">
        <v>0</v>
      </c>
      <c r="AO390" s="283" t="s">
        <v>1316</v>
      </c>
      <c r="AP390" s="284">
        <v>0</v>
      </c>
      <c r="AQ390" s="28">
        <v>0</v>
      </c>
      <c r="AR390" s="267">
        <f t="shared" si="178"/>
        <v>0</v>
      </c>
      <c r="AS390" s="267">
        <f t="shared" si="179"/>
        <v>0</v>
      </c>
      <c r="AT390" s="4">
        <v>0</v>
      </c>
      <c r="AU390" s="4">
        <f t="shared" si="180"/>
        <v>0</v>
      </c>
      <c r="AV390" s="5">
        <v>0</v>
      </c>
      <c r="AW390" s="404">
        <f t="shared" si="181"/>
        <v>0</v>
      </c>
      <c r="AX390" s="405">
        <v>0</v>
      </c>
      <c r="AY390" s="6">
        <f t="shared" si="182"/>
        <v>0</v>
      </c>
      <c r="AZ390" s="28">
        <f t="shared" si="183"/>
        <v>0</v>
      </c>
      <c r="BA390" s="5">
        <f t="shared" si="183"/>
        <v>0</v>
      </c>
      <c r="BB390" s="321">
        <f t="shared" si="184"/>
        <v>0</v>
      </c>
      <c r="BC390" s="511">
        <f t="shared" si="185"/>
        <v>0</v>
      </c>
      <c r="BD390" s="511">
        <f t="shared" si="186"/>
        <v>2.1299999999999999E-2</v>
      </c>
      <c r="BE390" s="286">
        <f t="shared" si="187"/>
        <v>0</v>
      </c>
      <c r="BF390" s="286">
        <v>0</v>
      </c>
      <c r="BG390" s="308">
        <f t="shared" si="189"/>
        <v>0</v>
      </c>
      <c r="BH390" s="512">
        <f t="shared" si="188"/>
        <v>1</v>
      </c>
      <c r="BI390" s="512">
        <f t="shared" si="160"/>
        <v>0</v>
      </c>
      <c r="BJ390" s="453"/>
    </row>
    <row r="391" spans="1:62" x14ac:dyDescent="0.2">
      <c r="A391" s="32" t="s">
        <v>774</v>
      </c>
      <c r="B391" s="309" t="s">
        <v>775</v>
      </c>
      <c r="C391" s="310" t="s">
        <v>786</v>
      </c>
      <c r="D391" s="311" t="s">
        <v>1641</v>
      </c>
      <c r="E391" s="312" t="s">
        <v>788</v>
      </c>
      <c r="F391" s="313" t="s">
        <v>201</v>
      </c>
      <c r="G391" s="520">
        <v>36</v>
      </c>
      <c r="H391" s="315"/>
      <c r="I391" s="316">
        <v>0</v>
      </c>
      <c r="J391" s="316">
        <v>0</v>
      </c>
      <c r="K391" s="316">
        <v>0</v>
      </c>
      <c r="L391" s="316">
        <v>0</v>
      </c>
      <c r="M391" s="316">
        <f t="shared" si="161"/>
        <v>0</v>
      </c>
      <c r="N391" s="316">
        <f t="shared" si="162"/>
        <v>0</v>
      </c>
      <c r="O391" s="508">
        <f t="shared" si="163"/>
        <v>0</v>
      </c>
      <c r="P391" s="508">
        <f t="shared" si="164"/>
        <v>0</v>
      </c>
      <c r="Q391" s="509">
        <v>0</v>
      </c>
      <c r="R391" s="509">
        <v>0</v>
      </c>
      <c r="S391" s="318">
        <f t="shared" si="165"/>
        <v>0</v>
      </c>
      <c r="T391" s="317">
        <v>0</v>
      </c>
      <c r="U391" s="319">
        <f t="shared" si="166"/>
        <v>0</v>
      </c>
      <c r="V391" s="320">
        <f t="shared" si="167"/>
        <v>0</v>
      </c>
      <c r="W391" s="498">
        <v>0</v>
      </c>
      <c r="X391" s="499">
        <f t="shared" si="168"/>
        <v>0</v>
      </c>
      <c r="Y391" s="500">
        <f t="shared" si="169"/>
        <v>0</v>
      </c>
      <c r="Z391" s="501">
        <v>0</v>
      </c>
      <c r="AA391" s="502">
        <f t="shared" si="170"/>
        <v>0</v>
      </c>
      <c r="AB391" s="503">
        <f t="shared" si="171"/>
        <v>0</v>
      </c>
      <c r="AC391" s="510">
        <f t="shared" si="172"/>
        <v>0</v>
      </c>
      <c r="AD391" s="321">
        <f t="shared" si="173"/>
        <v>0</v>
      </c>
      <c r="AE391" s="278">
        <f t="shared" si="174"/>
        <v>0</v>
      </c>
      <c r="AF391" s="322">
        <v>0</v>
      </c>
      <c r="AG391" s="323">
        <v>1</v>
      </c>
      <c r="AH391" s="6">
        <f t="shared" si="175"/>
        <v>1.2097</v>
      </c>
      <c r="AI391" s="6">
        <v>0</v>
      </c>
      <c r="AJ391" s="2">
        <v>0</v>
      </c>
      <c r="AK391" s="281">
        <f t="shared" si="176"/>
        <v>1.2004999999999999</v>
      </c>
      <c r="AL391" s="3">
        <f t="shared" si="177"/>
        <v>0</v>
      </c>
      <c r="AM391" s="307">
        <v>0</v>
      </c>
      <c r="AN391" s="283">
        <v>0</v>
      </c>
      <c r="AO391" s="283" t="s">
        <v>1316</v>
      </c>
      <c r="AP391" s="284">
        <v>0</v>
      </c>
      <c r="AQ391" s="28">
        <v>0</v>
      </c>
      <c r="AR391" s="267">
        <f t="shared" si="178"/>
        <v>0</v>
      </c>
      <c r="AS391" s="267">
        <f t="shared" si="179"/>
        <v>0</v>
      </c>
      <c r="AT391" s="4">
        <v>0</v>
      </c>
      <c r="AU391" s="4">
        <f t="shared" si="180"/>
        <v>0</v>
      </c>
      <c r="AV391" s="5">
        <v>0</v>
      </c>
      <c r="AW391" s="404">
        <f t="shared" si="181"/>
        <v>0</v>
      </c>
      <c r="AX391" s="405">
        <v>0</v>
      </c>
      <c r="AY391" s="6">
        <f t="shared" si="182"/>
        <v>0</v>
      </c>
      <c r="AZ391" s="28">
        <f t="shared" si="183"/>
        <v>0</v>
      </c>
      <c r="BA391" s="5">
        <f t="shared" si="183"/>
        <v>0</v>
      </c>
      <c r="BB391" s="321">
        <f t="shared" si="184"/>
        <v>0</v>
      </c>
      <c r="BC391" s="511">
        <f t="shared" si="185"/>
        <v>0</v>
      </c>
      <c r="BD391" s="511">
        <f t="shared" si="186"/>
        <v>2.1299999999999999E-2</v>
      </c>
      <c r="BE391" s="286">
        <f t="shared" si="187"/>
        <v>0</v>
      </c>
      <c r="BF391" s="286">
        <v>0</v>
      </c>
      <c r="BG391" s="308">
        <f t="shared" si="189"/>
        <v>0</v>
      </c>
      <c r="BH391" s="512">
        <f t="shared" si="188"/>
        <v>1</v>
      </c>
      <c r="BI391" s="512">
        <f t="shared" si="160"/>
        <v>0</v>
      </c>
      <c r="BJ391" s="453"/>
    </row>
    <row r="392" spans="1:62" x14ac:dyDescent="0.2">
      <c r="A392" s="358" t="s">
        <v>786</v>
      </c>
      <c r="B392" s="359" t="s">
        <v>789</v>
      </c>
      <c r="C392" s="360" t="s">
        <v>786</v>
      </c>
      <c r="D392" s="361" t="s">
        <v>1641</v>
      </c>
      <c r="E392" s="362" t="s">
        <v>790</v>
      </c>
      <c r="F392" s="363" t="s">
        <v>201</v>
      </c>
      <c r="G392" s="513">
        <v>36</v>
      </c>
      <c r="H392" s="315"/>
      <c r="I392" s="364">
        <v>5596599</v>
      </c>
      <c r="J392" s="364">
        <v>184747</v>
      </c>
      <c r="K392" s="364">
        <v>0</v>
      </c>
      <c r="L392" s="364">
        <v>0</v>
      </c>
      <c r="M392" s="364">
        <f t="shared" si="161"/>
        <v>0</v>
      </c>
      <c r="N392" s="364">
        <f t="shared" si="162"/>
        <v>5596599</v>
      </c>
      <c r="O392" s="514">
        <f t="shared" si="163"/>
        <v>184747</v>
      </c>
      <c r="P392" s="514">
        <f t="shared" si="164"/>
        <v>5411852</v>
      </c>
      <c r="Q392" s="515">
        <v>289.7</v>
      </c>
      <c r="R392" s="515">
        <v>4.58</v>
      </c>
      <c r="S392" s="366">
        <f t="shared" si="165"/>
        <v>49812</v>
      </c>
      <c r="T392" s="365">
        <v>0</v>
      </c>
      <c r="U392" s="367">
        <f t="shared" si="166"/>
        <v>5411852</v>
      </c>
      <c r="V392" s="368">
        <f t="shared" si="167"/>
        <v>18680.88</v>
      </c>
      <c r="W392" s="498">
        <v>0</v>
      </c>
      <c r="X392" s="499">
        <f t="shared" si="168"/>
        <v>0</v>
      </c>
      <c r="Y392" s="500">
        <f t="shared" si="169"/>
        <v>18680.88</v>
      </c>
      <c r="Z392" s="501">
        <v>0</v>
      </c>
      <c r="AA392" s="502">
        <f t="shared" si="170"/>
        <v>0</v>
      </c>
      <c r="AB392" s="503">
        <f t="shared" si="171"/>
        <v>5411852</v>
      </c>
      <c r="AC392" s="516">
        <f t="shared" si="172"/>
        <v>18680.88</v>
      </c>
      <c r="AD392" s="369">
        <f t="shared" si="173"/>
        <v>1.20967</v>
      </c>
      <c r="AE392" s="370">
        <f t="shared" si="174"/>
        <v>1.2097</v>
      </c>
      <c r="AF392" s="371">
        <v>1.2097</v>
      </c>
      <c r="AG392" s="372">
        <v>0</v>
      </c>
      <c r="AH392" s="373">
        <f t="shared" si="175"/>
        <v>0</v>
      </c>
      <c r="AI392" s="373">
        <v>0</v>
      </c>
      <c r="AJ392" s="2">
        <v>0</v>
      </c>
      <c r="AK392" s="281">
        <f t="shared" si="176"/>
        <v>0</v>
      </c>
      <c r="AL392" s="3">
        <f t="shared" si="177"/>
        <v>0</v>
      </c>
      <c r="AM392" s="307">
        <v>0</v>
      </c>
      <c r="AN392" s="283">
        <v>0</v>
      </c>
      <c r="AO392" s="283" t="s">
        <v>1316</v>
      </c>
      <c r="AP392" s="284">
        <v>0</v>
      </c>
      <c r="AQ392" s="28">
        <v>0</v>
      </c>
      <c r="AR392" s="267">
        <f t="shared" si="178"/>
        <v>0</v>
      </c>
      <c r="AS392" s="267">
        <f t="shared" si="179"/>
        <v>0</v>
      </c>
      <c r="AT392" s="4">
        <v>0</v>
      </c>
      <c r="AU392" s="4">
        <f t="shared" si="180"/>
        <v>0</v>
      </c>
      <c r="AV392" s="5">
        <v>0</v>
      </c>
      <c r="AW392" s="404">
        <f t="shared" si="181"/>
        <v>0</v>
      </c>
      <c r="AX392" s="405">
        <v>0</v>
      </c>
      <c r="AY392" s="373">
        <f t="shared" si="182"/>
        <v>0</v>
      </c>
      <c r="AZ392" s="28">
        <f t="shared" si="183"/>
        <v>0</v>
      </c>
      <c r="BA392" s="5">
        <f t="shared" si="183"/>
        <v>0</v>
      </c>
      <c r="BB392" s="369">
        <f t="shared" si="184"/>
        <v>1.0652299999999999</v>
      </c>
      <c r="BC392" s="517">
        <f t="shared" si="185"/>
        <v>2.1299999999999999E-2</v>
      </c>
      <c r="BD392" s="517">
        <f t="shared" si="186"/>
        <v>0</v>
      </c>
      <c r="BE392" s="286">
        <f t="shared" si="187"/>
        <v>0</v>
      </c>
      <c r="BF392" s="286">
        <v>0</v>
      </c>
      <c r="BG392" s="308">
        <f t="shared" si="189"/>
        <v>0</v>
      </c>
      <c r="BH392" s="518">
        <f t="shared" si="188"/>
        <v>0</v>
      </c>
      <c r="BI392" s="518">
        <f t="shared" si="160"/>
        <v>0</v>
      </c>
      <c r="BJ392" s="453"/>
    </row>
    <row r="393" spans="1:62" x14ac:dyDescent="0.2">
      <c r="A393" s="32" t="s">
        <v>763</v>
      </c>
      <c r="B393" s="309" t="s">
        <v>764</v>
      </c>
      <c r="C393" s="310" t="s">
        <v>791</v>
      </c>
      <c r="D393" s="311" t="s">
        <v>1642</v>
      </c>
      <c r="E393" s="312" t="s">
        <v>792</v>
      </c>
      <c r="F393" s="313" t="s">
        <v>201</v>
      </c>
      <c r="G393" s="314">
        <v>36</v>
      </c>
      <c r="H393" s="315"/>
      <c r="I393" s="316">
        <v>0</v>
      </c>
      <c r="J393" s="316">
        <v>0</v>
      </c>
      <c r="K393" s="316">
        <v>0</v>
      </c>
      <c r="L393" s="316">
        <v>0</v>
      </c>
      <c r="M393" s="316">
        <f t="shared" si="161"/>
        <v>0</v>
      </c>
      <c r="N393" s="316">
        <f t="shared" si="162"/>
        <v>0</v>
      </c>
      <c r="O393" s="508">
        <f t="shared" si="163"/>
        <v>0</v>
      </c>
      <c r="P393" s="508">
        <f t="shared" si="164"/>
        <v>0</v>
      </c>
      <c r="Q393" s="509">
        <v>0</v>
      </c>
      <c r="R393" s="509">
        <v>0</v>
      </c>
      <c r="S393" s="318">
        <f t="shared" si="165"/>
        <v>0</v>
      </c>
      <c r="T393" s="317">
        <v>0</v>
      </c>
      <c r="U393" s="319">
        <f t="shared" si="166"/>
        <v>0</v>
      </c>
      <c r="V393" s="320">
        <f t="shared" si="167"/>
        <v>0</v>
      </c>
      <c r="W393" s="498">
        <v>0</v>
      </c>
      <c r="X393" s="499">
        <f t="shared" si="168"/>
        <v>0</v>
      </c>
      <c r="Y393" s="500">
        <f t="shared" si="169"/>
        <v>0</v>
      </c>
      <c r="Z393" s="501">
        <v>0</v>
      </c>
      <c r="AA393" s="502">
        <f t="shared" si="170"/>
        <v>0</v>
      </c>
      <c r="AB393" s="503">
        <f t="shared" si="171"/>
        <v>0</v>
      </c>
      <c r="AC393" s="510">
        <f t="shared" si="172"/>
        <v>0</v>
      </c>
      <c r="AD393" s="321">
        <f t="shared" si="173"/>
        <v>0</v>
      </c>
      <c r="AE393" s="278">
        <f t="shared" si="174"/>
        <v>0</v>
      </c>
      <c r="AF393" s="322">
        <v>0</v>
      </c>
      <c r="AG393" s="323">
        <v>1</v>
      </c>
      <c r="AH393" s="6">
        <f t="shared" si="175"/>
        <v>1.2059</v>
      </c>
      <c r="AI393" s="6">
        <v>0</v>
      </c>
      <c r="AJ393" s="2">
        <v>0</v>
      </c>
      <c r="AK393" s="281">
        <f t="shared" si="176"/>
        <v>1.4330000000000001</v>
      </c>
      <c r="AL393" s="3">
        <f t="shared" si="177"/>
        <v>0</v>
      </c>
      <c r="AM393" s="307">
        <v>0</v>
      </c>
      <c r="AN393" s="283">
        <v>0</v>
      </c>
      <c r="AO393" s="283" t="s">
        <v>1316</v>
      </c>
      <c r="AP393" s="284">
        <v>0</v>
      </c>
      <c r="AQ393" s="28">
        <v>0</v>
      </c>
      <c r="AR393" s="267">
        <f t="shared" si="178"/>
        <v>0</v>
      </c>
      <c r="AS393" s="267">
        <f t="shared" si="179"/>
        <v>0</v>
      </c>
      <c r="AT393" s="4">
        <v>0</v>
      </c>
      <c r="AU393" s="4">
        <f t="shared" si="180"/>
        <v>0</v>
      </c>
      <c r="AV393" s="5">
        <v>0</v>
      </c>
      <c r="AW393" s="404">
        <f t="shared" si="181"/>
        <v>0</v>
      </c>
      <c r="AX393" s="405">
        <v>0</v>
      </c>
      <c r="AY393" s="6">
        <f t="shared" si="182"/>
        <v>0</v>
      </c>
      <c r="AZ393" s="28">
        <f t="shared" si="183"/>
        <v>0</v>
      </c>
      <c r="BA393" s="5">
        <f t="shared" si="183"/>
        <v>0</v>
      </c>
      <c r="BB393" s="321">
        <f t="shared" si="184"/>
        <v>0</v>
      </c>
      <c r="BC393" s="511">
        <f t="shared" si="185"/>
        <v>0</v>
      </c>
      <c r="BD393" s="511">
        <f t="shared" si="186"/>
        <v>2.12E-2</v>
      </c>
      <c r="BE393" s="286">
        <f t="shared" si="187"/>
        <v>0</v>
      </c>
      <c r="BF393" s="286">
        <v>0</v>
      </c>
      <c r="BG393" s="308">
        <f t="shared" si="189"/>
        <v>0</v>
      </c>
      <c r="BH393" s="512">
        <f t="shared" si="188"/>
        <v>1</v>
      </c>
      <c r="BI393" s="512">
        <f t="shared" ref="BI393:BI456" si="190">IF($A393=$C393,SUMIF($A$17:$A$574,$C393,$BH$17:$BH$574),0)+IF(LEFT($C393,1)="T",IF(SUMIF($A$17:$A$574,$C393,$I$17:$I$574)&gt;0,1,0),0)</f>
        <v>0</v>
      </c>
      <c r="BJ393" s="453"/>
    </row>
    <row r="394" spans="1:62" x14ac:dyDescent="0.2">
      <c r="A394" s="32" t="s">
        <v>768</v>
      </c>
      <c r="B394" s="309" t="s">
        <v>769</v>
      </c>
      <c r="C394" s="310" t="s">
        <v>791</v>
      </c>
      <c r="D394" s="311" t="s">
        <v>1642</v>
      </c>
      <c r="E394" s="312" t="s">
        <v>793</v>
      </c>
      <c r="F394" s="313" t="s">
        <v>147</v>
      </c>
      <c r="G394" s="314">
        <v>36</v>
      </c>
      <c r="H394" s="315"/>
      <c r="I394" s="316">
        <v>0</v>
      </c>
      <c r="J394" s="316">
        <v>0</v>
      </c>
      <c r="K394" s="316">
        <v>0</v>
      </c>
      <c r="L394" s="316">
        <v>0</v>
      </c>
      <c r="M394" s="316">
        <f t="shared" si="161"/>
        <v>0</v>
      </c>
      <c r="N394" s="316">
        <f t="shared" si="162"/>
        <v>0</v>
      </c>
      <c r="O394" s="508">
        <f t="shared" si="163"/>
        <v>0</v>
      </c>
      <c r="P394" s="508">
        <f t="shared" si="164"/>
        <v>0</v>
      </c>
      <c r="Q394" s="509">
        <v>0</v>
      </c>
      <c r="R394" s="509">
        <v>0</v>
      </c>
      <c r="S394" s="318">
        <f t="shared" si="165"/>
        <v>0</v>
      </c>
      <c r="T394" s="317">
        <v>0</v>
      </c>
      <c r="U394" s="319">
        <f t="shared" si="166"/>
        <v>0</v>
      </c>
      <c r="V394" s="320">
        <f t="shared" si="167"/>
        <v>0</v>
      </c>
      <c r="W394" s="498">
        <v>0</v>
      </c>
      <c r="X394" s="499">
        <f t="shared" si="168"/>
        <v>0</v>
      </c>
      <c r="Y394" s="500">
        <f t="shared" si="169"/>
        <v>0</v>
      </c>
      <c r="Z394" s="501">
        <v>0</v>
      </c>
      <c r="AA394" s="502">
        <f t="shared" si="170"/>
        <v>0</v>
      </c>
      <c r="AB394" s="503">
        <f t="shared" si="171"/>
        <v>0</v>
      </c>
      <c r="AC394" s="510">
        <f t="shared" si="172"/>
        <v>0</v>
      </c>
      <c r="AD394" s="321">
        <f t="shared" si="173"/>
        <v>0</v>
      </c>
      <c r="AE394" s="278">
        <f t="shared" si="174"/>
        <v>0</v>
      </c>
      <c r="AF394" s="322">
        <v>0</v>
      </c>
      <c r="AG394" s="323">
        <v>1</v>
      </c>
      <c r="AH394" s="6">
        <f t="shared" si="175"/>
        <v>1.2059</v>
      </c>
      <c r="AI394" s="6">
        <v>0</v>
      </c>
      <c r="AJ394" s="2">
        <v>0</v>
      </c>
      <c r="AK394" s="281">
        <f t="shared" si="176"/>
        <v>1.4045000000000001</v>
      </c>
      <c r="AL394" s="3">
        <f t="shared" si="177"/>
        <v>0</v>
      </c>
      <c r="AM394" s="307">
        <v>0</v>
      </c>
      <c r="AN394" s="283">
        <v>0</v>
      </c>
      <c r="AO394" s="283" t="s">
        <v>1316</v>
      </c>
      <c r="AP394" s="284">
        <v>0</v>
      </c>
      <c r="AQ394" s="28">
        <v>0</v>
      </c>
      <c r="AR394" s="267">
        <f t="shared" si="178"/>
        <v>0</v>
      </c>
      <c r="AS394" s="267">
        <f t="shared" si="179"/>
        <v>0</v>
      </c>
      <c r="AT394" s="4">
        <v>0</v>
      </c>
      <c r="AU394" s="4">
        <f t="shared" si="180"/>
        <v>0</v>
      </c>
      <c r="AV394" s="5">
        <v>0</v>
      </c>
      <c r="AW394" s="404">
        <f t="shared" si="181"/>
        <v>0</v>
      </c>
      <c r="AX394" s="405">
        <v>0</v>
      </c>
      <c r="AY394" s="6">
        <f t="shared" si="182"/>
        <v>0</v>
      </c>
      <c r="AZ394" s="28">
        <f t="shared" si="183"/>
        <v>0</v>
      </c>
      <c r="BA394" s="5">
        <f t="shared" si="183"/>
        <v>0</v>
      </c>
      <c r="BB394" s="321">
        <f t="shared" si="184"/>
        <v>0</v>
      </c>
      <c r="BC394" s="511">
        <f t="shared" si="185"/>
        <v>0</v>
      </c>
      <c r="BD394" s="511">
        <f t="shared" si="186"/>
        <v>2.12E-2</v>
      </c>
      <c r="BE394" s="286">
        <f t="shared" si="187"/>
        <v>0</v>
      </c>
      <c r="BF394" s="286">
        <v>0</v>
      </c>
      <c r="BG394" s="308">
        <f t="shared" si="189"/>
        <v>0</v>
      </c>
      <c r="BH394" s="512">
        <f t="shared" si="188"/>
        <v>1</v>
      </c>
      <c r="BI394" s="512">
        <f t="shared" si="190"/>
        <v>0</v>
      </c>
      <c r="BJ394" s="453"/>
    </row>
    <row r="395" spans="1:62" x14ac:dyDescent="0.2">
      <c r="A395" s="32" t="s">
        <v>771</v>
      </c>
      <c r="B395" s="309" t="s">
        <v>772</v>
      </c>
      <c r="C395" s="310" t="s">
        <v>791</v>
      </c>
      <c r="D395" s="311" t="s">
        <v>1642</v>
      </c>
      <c r="E395" s="312" t="s">
        <v>794</v>
      </c>
      <c r="F395" s="313" t="s">
        <v>147</v>
      </c>
      <c r="G395" s="314">
        <v>36</v>
      </c>
      <c r="H395" s="315"/>
      <c r="I395" s="316">
        <v>0</v>
      </c>
      <c r="J395" s="316">
        <v>0</v>
      </c>
      <c r="K395" s="316">
        <v>0</v>
      </c>
      <c r="L395" s="316">
        <v>0</v>
      </c>
      <c r="M395" s="316">
        <f t="shared" si="161"/>
        <v>0</v>
      </c>
      <c r="N395" s="316">
        <f t="shared" si="162"/>
        <v>0</v>
      </c>
      <c r="O395" s="508">
        <f t="shared" si="163"/>
        <v>0</v>
      </c>
      <c r="P395" s="508">
        <f t="shared" si="164"/>
        <v>0</v>
      </c>
      <c r="Q395" s="509">
        <v>0</v>
      </c>
      <c r="R395" s="509">
        <v>0</v>
      </c>
      <c r="S395" s="318">
        <f t="shared" si="165"/>
        <v>0</v>
      </c>
      <c r="T395" s="317">
        <v>0</v>
      </c>
      <c r="U395" s="319">
        <f t="shared" si="166"/>
        <v>0</v>
      </c>
      <c r="V395" s="320">
        <f t="shared" si="167"/>
        <v>0</v>
      </c>
      <c r="W395" s="498">
        <v>0</v>
      </c>
      <c r="X395" s="499">
        <f t="shared" si="168"/>
        <v>0</v>
      </c>
      <c r="Y395" s="500">
        <f t="shared" si="169"/>
        <v>0</v>
      </c>
      <c r="Z395" s="501">
        <v>0</v>
      </c>
      <c r="AA395" s="502">
        <f t="shared" si="170"/>
        <v>0</v>
      </c>
      <c r="AB395" s="503">
        <f t="shared" si="171"/>
        <v>0</v>
      </c>
      <c r="AC395" s="510">
        <f t="shared" si="172"/>
        <v>0</v>
      </c>
      <c r="AD395" s="321">
        <f t="shared" si="173"/>
        <v>0</v>
      </c>
      <c r="AE395" s="278">
        <f t="shared" si="174"/>
        <v>0</v>
      </c>
      <c r="AF395" s="322">
        <v>0</v>
      </c>
      <c r="AG395" s="323">
        <v>1</v>
      </c>
      <c r="AH395" s="6">
        <f t="shared" si="175"/>
        <v>1.2059</v>
      </c>
      <c r="AI395" s="6">
        <v>0</v>
      </c>
      <c r="AJ395" s="2">
        <v>0</v>
      </c>
      <c r="AK395" s="281">
        <f t="shared" si="176"/>
        <v>1.5269999999999999</v>
      </c>
      <c r="AL395" s="3">
        <f t="shared" si="177"/>
        <v>0</v>
      </c>
      <c r="AM395" s="307">
        <v>0</v>
      </c>
      <c r="AN395" s="283">
        <v>0</v>
      </c>
      <c r="AO395" s="283" t="s">
        <v>1316</v>
      </c>
      <c r="AP395" s="284">
        <v>0</v>
      </c>
      <c r="AQ395" s="28">
        <v>0</v>
      </c>
      <c r="AR395" s="267">
        <f t="shared" si="178"/>
        <v>0</v>
      </c>
      <c r="AS395" s="267">
        <f t="shared" si="179"/>
        <v>0</v>
      </c>
      <c r="AT395" s="4">
        <v>0</v>
      </c>
      <c r="AU395" s="4">
        <f t="shared" si="180"/>
        <v>0</v>
      </c>
      <c r="AV395" s="5">
        <v>0</v>
      </c>
      <c r="AW395" s="404">
        <f t="shared" si="181"/>
        <v>0</v>
      </c>
      <c r="AX395" s="405">
        <v>0</v>
      </c>
      <c r="AY395" s="6">
        <f t="shared" si="182"/>
        <v>0</v>
      </c>
      <c r="AZ395" s="28">
        <f t="shared" si="183"/>
        <v>0</v>
      </c>
      <c r="BA395" s="5">
        <f t="shared" si="183"/>
        <v>0</v>
      </c>
      <c r="BB395" s="321">
        <f t="shared" si="184"/>
        <v>0</v>
      </c>
      <c r="BC395" s="511">
        <f t="shared" si="185"/>
        <v>0</v>
      </c>
      <c r="BD395" s="511">
        <f t="shared" si="186"/>
        <v>2.12E-2</v>
      </c>
      <c r="BE395" s="286">
        <f t="shared" si="187"/>
        <v>0</v>
      </c>
      <c r="BF395" s="286">
        <v>0</v>
      </c>
      <c r="BG395" s="308">
        <f t="shared" si="189"/>
        <v>0</v>
      </c>
      <c r="BH395" s="512">
        <f t="shared" si="188"/>
        <v>1</v>
      </c>
      <c r="BI395" s="512">
        <f t="shared" si="190"/>
        <v>0</v>
      </c>
      <c r="BJ395" s="453"/>
    </row>
    <row r="396" spans="1:62" x14ac:dyDescent="0.2">
      <c r="A396" s="32" t="s">
        <v>777</v>
      </c>
      <c r="B396" s="309" t="s">
        <v>778</v>
      </c>
      <c r="C396" s="310" t="s">
        <v>791</v>
      </c>
      <c r="D396" s="311" t="s">
        <v>1642</v>
      </c>
      <c r="E396" s="312" t="s">
        <v>795</v>
      </c>
      <c r="F396" s="313" t="s">
        <v>201</v>
      </c>
      <c r="G396" s="314">
        <v>36</v>
      </c>
      <c r="H396" s="315"/>
      <c r="I396" s="316">
        <v>0</v>
      </c>
      <c r="J396" s="316">
        <v>0</v>
      </c>
      <c r="K396" s="316">
        <v>0</v>
      </c>
      <c r="L396" s="316">
        <v>0</v>
      </c>
      <c r="M396" s="316">
        <f t="shared" si="161"/>
        <v>0</v>
      </c>
      <c r="N396" s="316">
        <f t="shared" si="162"/>
        <v>0</v>
      </c>
      <c r="O396" s="508">
        <f t="shared" si="163"/>
        <v>0</v>
      </c>
      <c r="P396" s="508">
        <f t="shared" si="164"/>
        <v>0</v>
      </c>
      <c r="Q396" s="509">
        <v>0</v>
      </c>
      <c r="R396" s="509">
        <v>0</v>
      </c>
      <c r="S396" s="318">
        <f t="shared" si="165"/>
        <v>0</v>
      </c>
      <c r="T396" s="317">
        <v>0</v>
      </c>
      <c r="U396" s="319">
        <f t="shared" si="166"/>
        <v>0</v>
      </c>
      <c r="V396" s="320">
        <f t="shared" si="167"/>
        <v>0</v>
      </c>
      <c r="W396" s="498">
        <v>0</v>
      </c>
      <c r="X396" s="499">
        <f t="shared" si="168"/>
        <v>0</v>
      </c>
      <c r="Y396" s="500">
        <f t="shared" si="169"/>
        <v>0</v>
      </c>
      <c r="Z396" s="501">
        <v>0</v>
      </c>
      <c r="AA396" s="502">
        <f t="shared" si="170"/>
        <v>0</v>
      </c>
      <c r="AB396" s="503">
        <f t="shared" si="171"/>
        <v>0</v>
      </c>
      <c r="AC396" s="510">
        <f t="shared" si="172"/>
        <v>0</v>
      </c>
      <c r="AD396" s="321">
        <f t="shared" si="173"/>
        <v>0</v>
      </c>
      <c r="AE396" s="278">
        <f t="shared" si="174"/>
        <v>0</v>
      </c>
      <c r="AF396" s="322">
        <v>0</v>
      </c>
      <c r="AG396" s="323">
        <v>1</v>
      </c>
      <c r="AH396" s="6">
        <f t="shared" si="175"/>
        <v>1.2059</v>
      </c>
      <c r="AI396" s="6">
        <v>0</v>
      </c>
      <c r="AJ396" s="2">
        <v>0</v>
      </c>
      <c r="AK396" s="281">
        <f t="shared" si="176"/>
        <v>1.4194</v>
      </c>
      <c r="AL396" s="3">
        <f t="shared" si="177"/>
        <v>0</v>
      </c>
      <c r="AM396" s="307">
        <v>0</v>
      </c>
      <c r="AN396" s="283">
        <v>0</v>
      </c>
      <c r="AO396" s="283" t="s">
        <v>1316</v>
      </c>
      <c r="AP396" s="284">
        <v>0</v>
      </c>
      <c r="AQ396" s="28">
        <v>0</v>
      </c>
      <c r="AR396" s="267">
        <f t="shared" si="178"/>
        <v>0</v>
      </c>
      <c r="AS396" s="267">
        <f t="shared" si="179"/>
        <v>0</v>
      </c>
      <c r="AT396" s="4">
        <v>0</v>
      </c>
      <c r="AU396" s="4">
        <f t="shared" si="180"/>
        <v>0</v>
      </c>
      <c r="AV396" s="5">
        <v>0</v>
      </c>
      <c r="AW396" s="404">
        <f t="shared" si="181"/>
        <v>0</v>
      </c>
      <c r="AX396" s="405">
        <v>0</v>
      </c>
      <c r="AY396" s="6">
        <f t="shared" si="182"/>
        <v>0</v>
      </c>
      <c r="AZ396" s="28">
        <f t="shared" si="183"/>
        <v>0</v>
      </c>
      <c r="BA396" s="5">
        <f t="shared" si="183"/>
        <v>0</v>
      </c>
      <c r="BB396" s="321">
        <f t="shared" si="184"/>
        <v>0</v>
      </c>
      <c r="BC396" s="511">
        <f t="shared" si="185"/>
        <v>0</v>
      </c>
      <c r="BD396" s="511">
        <f t="shared" si="186"/>
        <v>2.12E-2</v>
      </c>
      <c r="BE396" s="286">
        <f t="shared" si="187"/>
        <v>0</v>
      </c>
      <c r="BF396" s="286">
        <v>0</v>
      </c>
      <c r="BG396" s="308">
        <f t="shared" si="189"/>
        <v>0</v>
      </c>
      <c r="BH396" s="512">
        <f t="shared" si="188"/>
        <v>1</v>
      </c>
      <c r="BI396" s="512">
        <f t="shared" si="190"/>
        <v>0</v>
      </c>
      <c r="BJ396" s="453"/>
    </row>
    <row r="397" spans="1:62" x14ac:dyDescent="0.2">
      <c r="A397" s="32" t="s">
        <v>780</v>
      </c>
      <c r="B397" s="309" t="s">
        <v>781</v>
      </c>
      <c r="C397" s="310" t="s">
        <v>791</v>
      </c>
      <c r="D397" s="311" t="s">
        <v>1642</v>
      </c>
      <c r="E397" s="312" t="s">
        <v>796</v>
      </c>
      <c r="F397" s="313" t="s">
        <v>201</v>
      </c>
      <c r="G397" s="314">
        <v>36</v>
      </c>
      <c r="H397" s="315"/>
      <c r="I397" s="316">
        <v>0</v>
      </c>
      <c r="J397" s="316">
        <v>0</v>
      </c>
      <c r="K397" s="316">
        <v>0</v>
      </c>
      <c r="L397" s="316">
        <v>0</v>
      </c>
      <c r="M397" s="316">
        <f t="shared" si="161"/>
        <v>0</v>
      </c>
      <c r="N397" s="316">
        <f t="shared" si="162"/>
        <v>0</v>
      </c>
      <c r="O397" s="508">
        <f t="shared" si="163"/>
        <v>0</v>
      </c>
      <c r="P397" s="508">
        <f t="shared" si="164"/>
        <v>0</v>
      </c>
      <c r="Q397" s="509">
        <v>0</v>
      </c>
      <c r="R397" s="509">
        <v>0</v>
      </c>
      <c r="S397" s="318">
        <f t="shared" si="165"/>
        <v>0</v>
      </c>
      <c r="T397" s="317">
        <v>0</v>
      </c>
      <c r="U397" s="319">
        <f t="shared" si="166"/>
        <v>0</v>
      </c>
      <c r="V397" s="320">
        <f t="shared" si="167"/>
        <v>0</v>
      </c>
      <c r="W397" s="498">
        <v>0</v>
      </c>
      <c r="X397" s="499">
        <f t="shared" si="168"/>
        <v>0</v>
      </c>
      <c r="Y397" s="500">
        <f t="shared" si="169"/>
        <v>0</v>
      </c>
      <c r="Z397" s="501">
        <v>0</v>
      </c>
      <c r="AA397" s="502">
        <f t="shared" si="170"/>
        <v>0</v>
      </c>
      <c r="AB397" s="503">
        <f t="shared" si="171"/>
        <v>0</v>
      </c>
      <c r="AC397" s="510">
        <f t="shared" si="172"/>
        <v>0</v>
      </c>
      <c r="AD397" s="321">
        <f t="shared" si="173"/>
        <v>0</v>
      </c>
      <c r="AE397" s="278">
        <f t="shared" si="174"/>
        <v>0</v>
      </c>
      <c r="AF397" s="322">
        <v>0</v>
      </c>
      <c r="AG397" s="323">
        <v>1</v>
      </c>
      <c r="AH397" s="6">
        <f t="shared" si="175"/>
        <v>1.2059</v>
      </c>
      <c r="AI397" s="6">
        <v>0</v>
      </c>
      <c r="AJ397" s="2">
        <v>0</v>
      </c>
      <c r="AK397" s="281">
        <f t="shared" si="176"/>
        <v>1.2899</v>
      </c>
      <c r="AL397" s="3">
        <f t="shared" si="177"/>
        <v>0</v>
      </c>
      <c r="AM397" s="307">
        <v>0</v>
      </c>
      <c r="AN397" s="283">
        <v>0</v>
      </c>
      <c r="AO397" s="283" t="s">
        <v>1316</v>
      </c>
      <c r="AP397" s="284">
        <v>0</v>
      </c>
      <c r="AQ397" s="28">
        <v>0</v>
      </c>
      <c r="AR397" s="267">
        <f t="shared" si="178"/>
        <v>0</v>
      </c>
      <c r="AS397" s="267">
        <f t="shared" si="179"/>
        <v>0</v>
      </c>
      <c r="AT397" s="4">
        <v>0</v>
      </c>
      <c r="AU397" s="4">
        <f t="shared" si="180"/>
        <v>0</v>
      </c>
      <c r="AV397" s="5">
        <v>0</v>
      </c>
      <c r="AW397" s="404">
        <f t="shared" si="181"/>
        <v>0</v>
      </c>
      <c r="AX397" s="405">
        <v>0</v>
      </c>
      <c r="AY397" s="6">
        <f t="shared" si="182"/>
        <v>0</v>
      </c>
      <c r="AZ397" s="28">
        <f t="shared" si="183"/>
        <v>0</v>
      </c>
      <c r="BA397" s="5">
        <f t="shared" si="183"/>
        <v>0</v>
      </c>
      <c r="BB397" s="321">
        <f t="shared" si="184"/>
        <v>0</v>
      </c>
      <c r="BC397" s="511">
        <f t="shared" si="185"/>
        <v>0</v>
      </c>
      <c r="BD397" s="511">
        <f t="shared" si="186"/>
        <v>2.12E-2</v>
      </c>
      <c r="BE397" s="286">
        <f t="shared" si="187"/>
        <v>0</v>
      </c>
      <c r="BF397" s="286">
        <v>0</v>
      </c>
      <c r="BG397" s="308">
        <f t="shared" si="189"/>
        <v>0</v>
      </c>
      <c r="BH397" s="512">
        <f t="shared" si="188"/>
        <v>1</v>
      </c>
      <c r="BI397" s="512">
        <f t="shared" si="190"/>
        <v>0</v>
      </c>
      <c r="BJ397" s="453"/>
    </row>
    <row r="398" spans="1:62" x14ac:dyDescent="0.2">
      <c r="A398" s="32" t="s">
        <v>783</v>
      </c>
      <c r="B398" s="309" t="s">
        <v>784</v>
      </c>
      <c r="C398" s="310" t="s">
        <v>791</v>
      </c>
      <c r="D398" s="311" t="s">
        <v>1642</v>
      </c>
      <c r="E398" s="312" t="s">
        <v>797</v>
      </c>
      <c r="F398" s="313" t="s">
        <v>147</v>
      </c>
      <c r="G398" s="314">
        <v>36</v>
      </c>
      <c r="H398" s="315"/>
      <c r="I398" s="316">
        <v>0</v>
      </c>
      <c r="J398" s="316">
        <v>0</v>
      </c>
      <c r="K398" s="316">
        <v>0</v>
      </c>
      <c r="L398" s="316">
        <v>0</v>
      </c>
      <c r="M398" s="316">
        <f t="shared" si="161"/>
        <v>0</v>
      </c>
      <c r="N398" s="316">
        <f t="shared" si="162"/>
        <v>0</v>
      </c>
      <c r="O398" s="508">
        <f t="shared" si="163"/>
        <v>0</v>
      </c>
      <c r="P398" s="508">
        <f t="shared" si="164"/>
        <v>0</v>
      </c>
      <c r="Q398" s="509">
        <v>0</v>
      </c>
      <c r="R398" s="509">
        <v>0</v>
      </c>
      <c r="S398" s="318">
        <f t="shared" si="165"/>
        <v>0</v>
      </c>
      <c r="T398" s="317">
        <v>0</v>
      </c>
      <c r="U398" s="319">
        <f t="shared" si="166"/>
        <v>0</v>
      </c>
      <c r="V398" s="320">
        <f t="shared" si="167"/>
        <v>0</v>
      </c>
      <c r="W398" s="498">
        <v>0</v>
      </c>
      <c r="X398" s="499">
        <f t="shared" si="168"/>
        <v>0</v>
      </c>
      <c r="Y398" s="500">
        <f t="shared" si="169"/>
        <v>0</v>
      </c>
      <c r="Z398" s="501">
        <v>0</v>
      </c>
      <c r="AA398" s="502">
        <f t="shared" si="170"/>
        <v>0</v>
      </c>
      <c r="AB398" s="503">
        <f t="shared" si="171"/>
        <v>0</v>
      </c>
      <c r="AC398" s="510">
        <f t="shared" si="172"/>
        <v>0</v>
      </c>
      <c r="AD398" s="321">
        <f t="shared" si="173"/>
        <v>0</v>
      </c>
      <c r="AE398" s="278">
        <f t="shared" si="174"/>
        <v>0</v>
      </c>
      <c r="AF398" s="322">
        <v>0</v>
      </c>
      <c r="AG398" s="323">
        <v>1</v>
      </c>
      <c r="AH398" s="6">
        <f t="shared" si="175"/>
        <v>1.2059</v>
      </c>
      <c r="AI398" s="6">
        <v>0</v>
      </c>
      <c r="AJ398" s="2">
        <v>0</v>
      </c>
      <c r="AK398" s="281">
        <f t="shared" si="176"/>
        <v>1.4192</v>
      </c>
      <c r="AL398" s="3">
        <f t="shared" si="177"/>
        <v>0</v>
      </c>
      <c r="AM398" s="307">
        <v>0</v>
      </c>
      <c r="AN398" s="283">
        <v>0</v>
      </c>
      <c r="AO398" s="283" t="s">
        <v>1316</v>
      </c>
      <c r="AP398" s="284">
        <v>0</v>
      </c>
      <c r="AQ398" s="28">
        <v>0</v>
      </c>
      <c r="AR398" s="267">
        <f t="shared" si="178"/>
        <v>0</v>
      </c>
      <c r="AS398" s="267">
        <f t="shared" si="179"/>
        <v>0</v>
      </c>
      <c r="AT398" s="4">
        <v>0</v>
      </c>
      <c r="AU398" s="4">
        <f t="shared" si="180"/>
        <v>0</v>
      </c>
      <c r="AV398" s="5">
        <v>0</v>
      </c>
      <c r="AW398" s="404">
        <f t="shared" si="181"/>
        <v>0</v>
      </c>
      <c r="AX398" s="405">
        <v>0</v>
      </c>
      <c r="AY398" s="6">
        <f t="shared" si="182"/>
        <v>0</v>
      </c>
      <c r="AZ398" s="28">
        <f t="shared" si="183"/>
        <v>0</v>
      </c>
      <c r="BA398" s="5">
        <f t="shared" si="183"/>
        <v>0</v>
      </c>
      <c r="BB398" s="321">
        <f t="shared" si="184"/>
        <v>0</v>
      </c>
      <c r="BC398" s="511">
        <f t="shared" si="185"/>
        <v>0</v>
      </c>
      <c r="BD398" s="511">
        <f t="shared" si="186"/>
        <v>2.12E-2</v>
      </c>
      <c r="BE398" s="286">
        <f t="shared" si="187"/>
        <v>0</v>
      </c>
      <c r="BF398" s="286">
        <v>0</v>
      </c>
      <c r="BG398" s="308">
        <f t="shared" si="189"/>
        <v>0</v>
      </c>
      <c r="BH398" s="512">
        <f t="shared" si="188"/>
        <v>1</v>
      </c>
      <c r="BI398" s="512">
        <f t="shared" si="190"/>
        <v>0</v>
      </c>
      <c r="BJ398" s="453"/>
    </row>
    <row r="399" spans="1:62" x14ac:dyDescent="0.2">
      <c r="A399" s="358" t="s">
        <v>791</v>
      </c>
      <c r="B399" s="359" t="s">
        <v>1186</v>
      </c>
      <c r="C399" s="360" t="s">
        <v>791</v>
      </c>
      <c r="D399" s="361" t="s">
        <v>1642</v>
      </c>
      <c r="E399" s="362" t="s">
        <v>798</v>
      </c>
      <c r="F399" s="363" t="s">
        <v>201</v>
      </c>
      <c r="G399" s="513">
        <v>36</v>
      </c>
      <c r="H399" s="315"/>
      <c r="I399" s="364">
        <v>24174395</v>
      </c>
      <c r="J399" s="364">
        <v>734198</v>
      </c>
      <c r="K399" s="364">
        <v>0</v>
      </c>
      <c r="L399" s="364">
        <v>0</v>
      </c>
      <c r="M399" s="364">
        <f t="shared" si="161"/>
        <v>0</v>
      </c>
      <c r="N399" s="364">
        <f t="shared" si="162"/>
        <v>24174395</v>
      </c>
      <c r="O399" s="514">
        <f t="shared" si="163"/>
        <v>734198</v>
      </c>
      <c r="P399" s="514">
        <f t="shared" si="164"/>
        <v>23440197</v>
      </c>
      <c r="Q399" s="515">
        <v>1258.6699999999998</v>
      </c>
      <c r="R399" s="515">
        <v>43.339999999999996</v>
      </c>
      <c r="S399" s="366">
        <f t="shared" si="165"/>
        <v>471366</v>
      </c>
      <c r="T399" s="365">
        <v>0</v>
      </c>
      <c r="U399" s="367">
        <f t="shared" si="166"/>
        <v>23440197</v>
      </c>
      <c r="V399" s="368">
        <f t="shared" si="167"/>
        <v>18622.990000000002</v>
      </c>
      <c r="W399" s="498">
        <v>0</v>
      </c>
      <c r="X399" s="499">
        <f t="shared" si="168"/>
        <v>0</v>
      </c>
      <c r="Y399" s="500">
        <f t="shared" si="169"/>
        <v>18622.990000000002</v>
      </c>
      <c r="Z399" s="501">
        <v>0</v>
      </c>
      <c r="AA399" s="502">
        <f t="shared" si="170"/>
        <v>0</v>
      </c>
      <c r="AB399" s="503">
        <f t="shared" si="171"/>
        <v>23440197</v>
      </c>
      <c r="AC399" s="516">
        <f t="shared" si="172"/>
        <v>18622.990000000002</v>
      </c>
      <c r="AD399" s="369">
        <f t="shared" si="173"/>
        <v>1.2059200000000001</v>
      </c>
      <c r="AE399" s="370">
        <f t="shared" si="174"/>
        <v>1.2059</v>
      </c>
      <c r="AF399" s="371">
        <v>1.2059</v>
      </c>
      <c r="AG399" s="372">
        <v>0</v>
      </c>
      <c r="AH399" s="373">
        <f t="shared" si="175"/>
        <v>0</v>
      </c>
      <c r="AI399" s="373">
        <v>0</v>
      </c>
      <c r="AJ399" s="2">
        <v>0</v>
      </c>
      <c r="AK399" s="281">
        <f t="shared" si="176"/>
        <v>0</v>
      </c>
      <c r="AL399" s="3">
        <f t="shared" si="177"/>
        <v>0</v>
      </c>
      <c r="AM399" s="307">
        <v>0</v>
      </c>
      <c r="AN399" s="283">
        <v>0</v>
      </c>
      <c r="AO399" s="283" t="s">
        <v>1316</v>
      </c>
      <c r="AP399" s="284">
        <v>0</v>
      </c>
      <c r="AQ399" s="28">
        <v>0</v>
      </c>
      <c r="AR399" s="267">
        <f t="shared" si="178"/>
        <v>0</v>
      </c>
      <c r="AS399" s="267">
        <f t="shared" si="179"/>
        <v>0</v>
      </c>
      <c r="AT399" s="4">
        <v>0</v>
      </c>
      <c r="AU399" s="4">
        <f t="shared" si="180"/>
        <v>0</v>
      </c>
      <c r="AV399" s="5">
        <v>0</v>
      </c>
      <c r="AW399" s="404">
        <f t="shared" si="181"/>
        <v>0</v>
      </c>
      <c r="AX399" s="405">
        <v>0</v>
      </c>
      <c r="AY399" s="373">
        <f t="shared" si="182"/>
        <v>0</v>
      </c>
      <c r="AZ399" s="28">
        <f t="shared" si="183"/>
        <v>0</v>
      </c>
      <c r="BA399" s="5">
        <f t="shared" si="183"/>
        <v>0</v>
      </c>
      <c r="BB399" s="369">
        <f t="shared" si="184"/>
        <v>1.06193</v>
      </c>
      <c r="BC399" s="517">
        <f t="shared" si="185"/>
        <v>2.12E-2</v>
      </c>
      <c r="BD399" s="517">
        <f t="shared" si="186"/>
        <v>0</v>
      </c>
      <c r="BE399" s="286">
        <f t="shared" si="187"/>
        <v>0</v>
      </c>
      <c r="BF399" s="286">
        <v>0</v>
      </c>
      <c r="BG399" s="308">
        <f t="shared" si="189"/>
        <v>0</v>
      </c>
      <c r="BH399" s="518">
        <f t="shared" si="188"/>
        <v>0</v>
      </c>
      <c r="BI399" s="518">
        <f t="shared" si="190"/>
        <v>0</v>
      </c>
      <c r="BJ399" s="453"/>
    </row>
    <row r="400" spans="1:62" x14ac:dyDescent="0.2">
      <c r="A400" s="297" t="s">
        <v>820</v>
      </c>
      <c r="B400" s="298" t="s">
        <v>821</v>
      </c>
      <c r="C400" s="299" t="s">
        <v>820</v>
      </c>
      <c r="D400" s="300" t="s">
        <v>821</v>
      </c>
      <c r="E400" s="301" t="s">
        <v>822</v>
      </c>
      <c r="F400" s="302" t="s">
        <v>201</v>
      </c>
      <c r="G400" s="519">
        <v>40</v>
      </c>
      <c r="H400" s="233"/>
      <c r="I400" s="304">
        <v>74103000</v>
      </c>
      <c r="J400" s="304">
        <v>35433000</v>
      </c>
      <c r="K400" s="304">
        <v>0</v>
      </c>
      <c r="L400" s="304">
        <v>0</v>
      </c>
      <c r="M400" s="304">
        <f t="shared" si="161"/>
        <v>0</v>
      </c>
      <c r="N400" s="304">
        <f t="shared" si="162"/>
        <v>74103000</v>
      </c>
      <c r="O400" s="496">
        <f t="shared" si="163"/>
        <v>35433000</v>
      </c>
      <c r="P400" s="496">
        <f t="shared" si="164"/>
        <v>38670000</v>
      </c>
      <c r="Q400" s="497">
        <v>1917.04</v>
      </c>
      <c r="R400" s="497">
        <v>66.739999999999995</v>
      </c>
      <c r="S400" s="266">
        <f t="shared" si="165"/>
        <v>725864</v>
      </c>
      <c r="T400" s="265">
        <v>0</v>
      </c>
      <c r="U400" s="305">
        <f t="shared" si="166"/>
        <v>38670000</v>
      </c>
      <c r="V400" s="306">
        <f t="shared" si="167"/>
        <v>20171.72</v>
      </c>
      <c r="W400" s="498">
        <v>1658481</v>
      </c>
      <c r="X400" s="499">
        <f t="shared" si="168"/>
        <v>865.13</v>
      </c>
      <c r="Y400" s="500">
        <f t="shared" si="169"/>
        <v>19306.59</v>
      </c>
      <c r="Z400" s="501">
        <v>0</v>
      </c>
      <c r="AA400" s="502">
        <f t="shared" si="170"/>
        <v>0</v>
      </c>
      <c r="AB400" s="503">
        <f t="shared" si="171"/>
        <v>38670000</v>
      </c>
      <c r="AC400" s="504">
        <f t="shared" si="172"/>
        <v>20171.72</v>
      </c>
      <c r="AD400" s="277">
        <f t="shared" si="173"/>
        <v>1.3062</v>
      </c>
      <c r="AE400" s="505">
        <f t="shared" si="174"/>
        <v>1.3062</v>
      </c>
      <c r="AF400" s="279">
        <v>1.3062</v>
      </c>
      <c r="AG400" s="280">
        <v>1</v>
      </c>
      <c r="AH400" s="1">
        <f t="shared" si="175"/>
        <v>1.3062</v>
      </c>
      <c r="AI400" s="1">
        <v>1.3062</v>
      </c>
      <c r="AJ400" s="2">
        <v>0.82889999999999997</v>
      </c>
      <c r="AK400" s="281">
        <f t="shared" si="176"/>
        <v>1.5758000000000001</v>
      </c>
      <c r="AL400" s="3">
        <f t="shared" si="177"/>
        <v>1.5758000000000001</v>
      </c>
      <c r="AM400" s="307">
        <v>1.6780999999999999</v>
      </c>
      <c r="AN400" s="283">
        <v>0.82889999999999997</v>
      </c>
      <c r="AO400" s="283" t="s">
        <v>1652</v>
      </c>
      <c r="AP400" s="284">
        <v>1.5758000000000001</v>
      </c>
      <c r="AQ400" s="28">
        <v>1.6780999999999999</v>
      </c>
      <c r="AR400" s="267">
        <f t="shared" si="178"/>
        <v>0</v>
      </c>
      <c r="AS400" s="267">
        <f t="shared" si="179"/>
        <v>0</v>
      </c>
      <c r="AT400" s="4">
        <v>0.82889999999999997</v>
      </c>
      <c r="AU400" s="4">
        <f t="shared" si="180"/>
        <v>0</v>
      </c>
      <c r="AV400" s="5">
        <v>1.5758000000000001</v>
      </c>
      <c r="AW400" s="404">
        <f t="shared" si="181"/>
        <v>0</v>
      </c>
      <c r="AX400" s="405">
        <v>0</v>
      </c>
      <c r="AY400" s="1">
        <f t="shared" si="182"/>
        <v>1.3062</v>
      </c>
      <c r="AZ400" s="28">
        <f t="shared" si="183"/>
        <v>1.5758000000000001</v>
      </c>
      <c r="BA400" s="5">
        <f t="shared" si="183"/>
        <v>1.6780999999999999</v>
      </c>
      <c r="BB400" s="277">
        <f t="shared" si="184"/>
        <v>1.1502399999999999</v>
      </c>
      <c r="BC400" s="492">
        <f t="shared" si="185"/>
        <v>2.3E-2</v>
      </c>
      <c r="BD400" s="492">
        <f t="shared" si="186"/>
        <v>2.3E-2</v>
      </c>
      <c r="BE400" s="286">
        <f t="shared" si="187"/>
        <v>2.3E-2</v>
      </c>
      <c r="BF400" s="286">
        <v>2.3E-2</v>
      </c>
      <c r="BG400" s="308">
        <f t="shared" si="189"/>
        <v>1</v>
      </c>
      <c r="BH400" s="287">
        <f t="shared" si="188"/>
        <v>0</v>
      </c>
      <c r="BI400" s="287">
        <f t="shared" si="190"/>
        <v>1</v>
      </c>
      <c r="BJ400" s="453"/>
    </row>
    <row r="401" spans="1:62" x14ac:dyDescent="0.2">
      <c r="A401" s="297" t="s">
        <v>838</v>
      </c>
      <c r="B401" s="298" t="s">
        <v>839</v>
      </c>
      <c r="C401" s="357" t="s">
        <v>838</v>
      </c>
      <c r="D401" s="300" t="s">
        <v>839</v>
      </c>
      <c r="E401" s="301" t="s">
        <v>840</v>
      </c>
      <c r="F401" s="302" t="s">
        <v>571</v>
      </c>
      <c r="G401" s="519">
        <v>42</v>
      </c>
      <c r="H401" s="9"/>
      <c r="I401" s="304">
        <v>0</v>
      </c>
      <c r="J401" s="304">
        <v>0</v>
      </c>
      <c r="K401" s="304">
        <v>0</v>
      </c>
      <c r="L401" s="304">
        <v>0</v>
      </c>
      <c r="M401" s="304">
        <f t="shared" ref="M401:M464" si="191">K401-L401</f>
        <v>0</v>
      </c>
      <c r="N401" s="304">
        <f t="shared" ref="N401:N464" si="192">I401-K401</f>
        <v>0</v>
      </c>
      <c r="O401" s="496">
        <f t="shared" ref="O401:O464" si="193">J401-(L401+M401)</f>
        <v>0</v>
      </c>
      <c r="P401" s="496">
        <f t="shared" ref="P401:P464" si="194">I401-J401</f>
        <v>0</v>
      </c>
      <c r="Q401" s="497">
        <v>0</v>
      </c>
      <c r="R401" s="497">
        <v>0</v>
      </c>
      <c r="S401" s="266">
        <f t="shared" ref="S401:S464" si="195">IF($S$4&lt;&gt;0,0,ROUND($S$11*$R401,0))</f>
        <v>0</v>
      </c>
      <c r="T401" s="265">
        <v>0</v>
      </c>
      <c r="U401" s="305">
        <f t="shared" ref="U401:U464" si="196">IF(P401-T401&gt;0,P401-T401,0)</f>
        <v>0</v>
      </c>
      <c r="V401" s="306">
        <f t="shared" ref="V401:V464" si="197">IF($Q401&gt;0,ROUND(U401/$Q401,2),0)</f>
        <v>0</v>
      </c>
      <c r="W401" s="498">
        <v>0</v>
      </c>
      <c r="X401" s="499">
        <f t="shared" ref="X401:X464" si="198">IF(Q401&gt;0,ROUND(W401/Q401,2),0)</f>
        <v>0</v>
      </c>
      <c r="Y401" s="500">
        <f t="shared" ref="Y401:Y464" si="199">IF(U401&gt;0,V401-X401,0)</f>
        <v>0</v>
      </c>
      <c r="Z401" s="501">
        <v>0</v>
      </c>
      <c r="AA401" s="502">
        <f t="shared" ref="AA401:AA464" si="200">IF(Z401="Exempt","Exempt",ROUND(Z401*Q401,0))</f>
        <v>0</v>
      </c>
      <c r="AB401" s="503">
        <f t="shared" ref="AB401:AB464" si="201">IF(Z401="Exempt",U401,U401+AA401)</f>
        <v>0</v>
      </c>
      <c r="AC401" s="504">
        <f t="shared" ref="AC401:AC464" si="202">IF(Z401="Exempt",V401,IF($Q401&gt;0,ROUND(V401+Z401,2),0))</f>
        <v>0</v>
      </c>
      <c r="AD401" s="277">
        <f t="shared" ref="AD401:AD464" si="203">IF(AND($A401&gt;"T254",$A401&lt;"U001"),1,IF($V401&gt;0,MAX(1,ROUND(V401/$AD$12,5)),0))</f>
        <v>0</v>
      </c>
      <c r="AE401" s="505">
        <f t="shared" ref="AE401:AE464" si="204">ROUND(AD401*$AE$12,4)</f>
        <v>0</v>
      </c>
      <c r="AF401" s="279">
        <v>0</v>
      </c>
      <c r="AG401" s="280">
        <v>0</v>
      </c>
      <c r="AH401" s="1">
        <f t="shared" ref="AH401:AH464" si="205">IF(LEFT($C401,1)="T",ROUND(AF401*AG401,4),0)+IF(LEFT($C401,1)="U",IF(AND($A401&lt;&gt;"T099",SUMIF($C$17:$C$574,$A401,$V$17:$V$574)&gt;0),ROUND(AG401*SUMIF($C$17:$C$574,$C401,$AE$17:$AE$574),4),ROUND(AG401*SUMIF($C$17:$C$574,$C401,$AF$17:$AF$574),4)))</f>
        <v>0</v>
      </c>
      <c r="AI401" s="1">
        <v>1.4498</v>
      </c>
      <c r="AJ401" s="2">
        <v>0.75980000000000003</v>
      </c>
      <c r="AK401" s="281">
        <f t="shared" ref="AK401:AK464" si="206">IF($A401&lt;&gt;"T141",IF(AH401&gt;0,ROUND(AH401/SUMIF($C$17:$C$574,$A401,$AJ$17:$AJ$574),4),IF(LEFT(A401,1)="U",0,IF(A401&gt;"T254",ROUND(AF401/AJ401,4),0))),"NA")</f>
        <v>0</v>
      </c>
      <c r="AL401" s="3">
        <f t="shared" ref="AL401:AL464" si="207">IF($A401&lt;&gt;"T141",IF($AJ401&gt;0,ROUND(AI401/$AJ401,4),0),"NA")</f>
        <v>1.9080999999999999</v>
      </c>
      <c r="AM401" s="307">
        <v>1.8307</v>
      </c>
      <c r="AN401" s="283">
        <v>0.75980000000000003</v>
      </c>
      <c r="AO401" s="283" t="s">
        <v>1652</v>
      </c>
      <c r="AP401" s="284">
        <v>1.9080999999999999</v>
      </c>
      <c r="AQ401" s="28">
        <v>1.8307</v>
      </c>
      <c r="AR401" s="267">
        <f t="shared" ref="AR401:AR464" si="208">IF(OR(AP401=AL401,AP401+0.0001=AL401,AP401-0.0001=AL401),0,1)</f>
        <v>0</v>
      </c>
      <c r="AS401" s="267">
        <f t="shared" ref="AS401:AS464" si="209">IF(AQ401=AM401,0,1)</f>
        <v>0</v>
      </c>
      <c r="AT401" s="4">
        <v>0.75980000000000003</v>
      </c>
      <c r="AU401" s="4">
        <f t="shared" ref="AU401:AU464" si="210">IF(ISNUMBER(AJ401)=FALSE,0,AT401-AJ401)</f>
        <v>0</v>
      </c>
      <c r="AV401" s="5">
        <v>1.9080999999999999</v>
      </c>
      <c r="AW401" s="404">
        <f t="shared" ref="AW401:AW464" si="211">AV401-AL401</f>
        <v>0</v>
      </c>
      <c r="AX401" s="405">
        <v>1</v>
      </c>
      <c r="AY401" s="1">
        <f t="shared" ref="AY401:AY464" si="212">AI401</f>
        <v>1.4498</v>
      </c>
      <c r="AZ401" s="28">
        <f t="shared" ref="AZ401:BA464" si="213">AP401</f>
        <v>1.9080999999999999</v>
      </c>
      <c r="BA401" s="5">
        <f t="shared" si="213"/>
        <v>1.8307</v>
      </c>
      <c r="BB401" s="277">
        <f t="shared" ref="BB401:BB464" si="214">IF(AND($A401&gt;="T255",$A401&lt;="T263"),1,IF($A401="T086",ROUND($V401/$BA$4,5),IF($AF401&gt;0,MAX(1,ROUND($V401/$BA$4,5)),0)))</f>
        <v>0</v>
      </c>
      <c r="BC401" s="492">
        <f t="shared" ref="BC401:BC464" si="215">IF($AF401&lt;&gt;$AE401,ROUND($AF401*$BA$3/$BA$4*$BC$10,4),ROUND(BB401*$BC$10,4))</f>
        <v>0</v>
      </c>
      <c r="BD401" s="492">
        <f t="shared" ref="BD401:BD464" si="216">IF(LEFT($C401,1)="T",ROUND($AG401*$BC401,4),0)+IF(LEFT($C401,1)="U",IF(AND($A401&lt;&gt;"T099",SUMIF($C$17:$C$574,$A401,$V$17:$V$574)&gt;0),ROUND(ROUND(MAX(1,ROUND(SUMIF($C$17:$C$574,$C401,$V$17:$V$574)/$BA$4,5))*$BC$10,4)*$AG401,4),ROUND(SUMIF($C$17:$C$574,$C401,$BC$17:$BC$574)*$AG401,4)),0)</f>
        <v>0</v>
      </c>
      <c r="BE401" s="286">
        <f t="shared" ref="BE401:BE464" si="217">IF(AI401=0,0,SUMIF($A$17:$A$574,$C401,$BD$17:$BD$574))</f>
        <v>2.5499999999999998E-2</v>
      </c>
      <c r="BF401" s="286">
        <v>2.5499999999999998E-2</v>
      </c>
      <c r="BG401" s="308">
        <f t="shared" si="189"/>
        <v>0</v>
      </c>
      <c r="BH401" s="287">
        <f t="shared" ref="BH401:BH464" si="218">IF($A401&lt;&gt;$C401,IF(SUMIF($A$17:$A$574,$C401,$I$17:$I$574)&gt;0,1,0),0)</f>
        <v>0</v>
      </c>
      <c r="BI401" s="287">
        <f t="shared" si="190"/>
        <v>1</v>
      </c>
      <c r="BJ401" s="453"/>
    </row>
    <row r="402" spans="1:62" x14ac:dyDescent="0.2">
      <c r="A402" s="297" t="s">
        <v>841</v>
      </c>
      <c r="B402" s="298" t="s">
        <v>842</v>
      </c>
      <c r="C402" s="299" t="s">
        <v>841</v>
      </c>
      <c r="D402" s="300" t="s">
        <v>842</v>
      </c>
      <c r="E402" s="301" t="s">
        <v>843</v>
      </c>
      <c r="F402" s="302" t="s">
        <v>571</v>
      </c>
      <c r="G402" s="519">
        <v>42</v>
      </c>
      <c r="H402" s="233"/>
      <c r="I402" s="304">
        <v>0</v>
      </c>
      <c r="J402" s="304">
        <v>0</v>
      </c>
      <c r="K402" s="304">
        <v>0</v>
      </c>
      <c r="L402" s="304">
        <v>0</v>
      </c>
      <c r="M402" s="304">
        <f t="shared" si="191"/>
        <v>0</v>
      </c>
      <c r="N402" s="304">
        <f t="shared" si="192"/>
        <v>0</v>
      </c>
      <c r="O402" s="496">
        <f t="shared" si="193"/>
        <v>0</v>
      </c>
      <c r="P402" s="496">
        <f t="shared" si="194"/>
        <v>0</v>
      </c>
      <c r="Q402" s="497">
        <v>0</v>
      </c>
      <c r="R402" s="497">
        <v>0</v>
      </c>
      <c r="S402" s="266">
        <f t="shared" si="195"/>
        <v>0</v>
      </c>
      <c r="T402" s="265">
        <v>0</v>
      </c>
      <c r="U402" s="305">
        <f t="shared" si="196"/>
        <v>0</v>
      </c>
      <c r="V402" s="306">
        <f t="shared" si="197"/>
        <v>0</v>
      </c>
      <c r="W402" s="498">
        <v>0</v>
      </c>
      <c r="X402" s="499">
        <f t="shared" si="198"/>
        <v>0</v>
      </c>
      <c r="Y402" s="500">
        <f t="shared" si="199"/>
        <v>0</v>
      </c>
      <c r="Z402" s="501">
        <v>0</v>
      </c>
      <c r="AA402" s="502">
        <f t="shared" si="200"/>
        <v>0</v>
      </c>
      <c r="AB402" s="503">
        <f t="shared" si="201"/>
        <v>0</v>
      </c>
      <c r="AC402" s="504">
        <f t="shared" si="202"/>
        <v>0</v>
      </c>
      <c r="AD402" s="277">
        <f t="shared" si="203"/>
        <v>0</v>
      </c>
      <c r="AE402" s="505">
        <f t="shared" si="204"/>
        <v>0</v>
      </c>
      <c r="AF402" s="279">
        <v>0</v>
      </c>
      <c r="AG402" s="280">
        <v>0</v>
      </c>
      <c r="AH402" s="1">
        <f t="shared" si="205"/>
        <v>0</v>
      </c>
      <c r="AI402" s="1">
        <v>1.4498</v>
      </c>
      <c r="AJ402" s="2">
        <v>0.8085</v>
      </c>
      <c r="AK402" s="281">
        <f t="shared" si="206"/>
        <v>0</v>
      </c>
      <c r="AL402" s="3">
        <f t="shared" si="207"/>
        <v>1.7931999999999999</v>
      </c>
      <c r="AM402" s="307">
        <v>1.7204999999999999</v>
      </c>
      <c r="AN402" s="283">
        <v>0.8085</v>
      </c>
      <c r="AO402" s="283" t="s">
        <v>1652</v>
      </c>
      <c r="AP402" s="284">
        <v>1.7931999999999999</v>
      </c>
      <c r="AQ402" s="28">
        <v>1.7204999999999999</v>
      </c>
      <c r="AR402" s="267">
        <f t="shared" si="208"/>
        <v>0</v>
      </c>
      <c r="AS402" s="267">
        <f t="shared" si="209"/>
        <v>0</v>
      </c>
      <c r="AT402" s="4">
        <v>0.8085</v>
      </c>
      <c r="AU402" s="4">
        <f t="shared" si="210"/>
        <v>0</v>
      </c>
      <c r="AV402" s="5">
        <v>1.7931999999999999</v>
      </c>
      <c r="AW402" s="404">
        <f t="shared" si="211"/>
        <v>0</v>
      </c>
      <c r="AX402" s="405">
        <v>1</v>
      </c>
      <c r="AY402" s="1">
        <f t="shared" si="212"/>
        <v>1.4498</v>
      </c>
      <c r="AZ402" s="28">
        <f t="shared" si="213"/>
        <v>1.7931999999999999</v>
      </c>
      <c r="BA402" s="5">
        <f t="shared" si="213"/>
        <v>1.7204999999999999</v>
      </c>
      <c r="BB402" s="277">
        <f t="shared" si="214"/>
        <v>0</v>
      </c>
      <c r="BC402" s="492">
        <f t="shared" si="215"/>
        <v>0</v>
      </c>
      <c r="BD402" s="492">
        <f t="shared" si="216"/>
        <v>0</v>
      </c>
      <c r="BE402" s="286">
        <f t="shared" si="217"/>
        <v>2.5499999999999998E-2</v>
      </c>
      <c r="BF402" s="286">
        <v>2.5499999999999998E-2</v>
      </c>
      <c r="BG402" s="308">
        <f t="shared" si="189"/>
        <v>0</v>
      </c>
      <c r="BH402" s="287">
        <f t="shared" si="218"/>
        <v>0</v>
      </c>
      <c r="BI402" s="287">
        <f t="shared" si="190"/>
        <v>1</v>
      </c>
      <c r="BJ402" s="453"/>
    </row>
    <row r="403" spans="1:62" x14ac:dyDescent="0.2">
      <c r="A403" s="297" t="s">
        <v>844</v>
      </c>
      <c r="B403" s="298" t="s">
        <v>845</v>
      </c>
      <c r="C403" s="299" t="s">
        <v>844</v>
      </c>
      <c r="D403" s="300" t="s">
        <v>845</v>
      </c>
      <c r="E403" s="301" t="s">
        <v>846</v>
      </c>
      <c r="F403" s="302" t="s">
        <v>571</v>
      </c>
      <c r="G403" s="519">
        <v>42</v>
      </c>
      <c r="H403" s="233"/>
      <c r="I403" s="304">
        <v>0</v>
      </c>
      <c r="J403" s="304">
        <v>0</v>
      </c>
      <c r="K403" s="304">
        <v>0</v>
      </c>
      <c r="L403" s="304">
        <v>0</v>
      </c>
      <c r="M403" s="304">
        <f t="shared" si="191"/>
        <v>0</v>
      </c>
      <c r="N403" s="304">
        <f t="shared" si="192"/>
        <v>0</v>
      </c>
      <c r="O403" s="496">
        <f t="shared" si="193"/>
        <v>0</v>
      </c>
      <c r="P403" s="496">
        <f t="shared" si="194"/>
        <v>0</v>
      </c>
      <c r="Q403" s="497">
        <v>0</v>
      </c>
      <c r="R403" s="497">
        <v>0</v>
      </c>
      <c r="S403" s="266">
        <f t="shared" si="195"/>
        <v>0</v>
      </c>
      <c r="T403" s="265">
        <v>0</v>
      </c>
      <c r="U403" s="305">
        <f t="shared" si="196"/>
        <v>0</v>
      </c>
      <c r="V403" s="306">
        <f t="shared" si="197"/>
        <v>0</v>
      </c>
      <c r="W403" s="498">
        <v>0</v>
      </c>
      <c r="X403" s="499">
        <f t="shared" si="198"/>
        <v>0</v>
      </c>
      <c r="Y403" s="500">
        <f t="shared" si="199"/>
        <v>0</v>
      </c>
      <c r="Z403" s="501">
        <v>0</v>
      </c>
      <c r="AA403" s="502">
        <f t="shared" si="200"/>
        <v>0</v>
      </c>
      <c r="AB403" s="503">
        <f t="shared" si="201"/>
        <v>0</v>
      </c>
      <c r="AC403" s="504">
        <f t="shared" si="202"/>
        <v>0</v>
      </c>
      <c r="AD403" s="277">
        <f t="shared" si="203"/>
        <v>0</v>
      </c>
      <c r="AE403" s="505">
        <f t="shared" si="204"/>
        <v>0</v>
      </c>
      <c r="AF403" s="279">
        <v>0</v>
      </c>
      <c r="AG403" s="280">
        <v>0</v>
      </c>
      <c r="AH403" s="1">
        <f t="shared" si="205"/>
        <v>0</v>
      </c>
      <c r="AI403" s="1">
        <v>1.4498</v>
      </c>
      <c r="AJ403" s="2">
        <v>0.74560000000000004</v>
      </c>
      <c r="AK403" s="281">
        <f t="shared" si="206"/>
        <v>0</v>
      </c>
      <c r="AL403" s="3">
        <f t="shared" si="207"/>
        <v>1.9444999999999999</v>
      </c>
      <c r="AM403" s="307">
        <v>1.8655999999999999</v>
      </c>
      <c r="AN403" s="283">
        <v>0.74560000000000004</v>
      </c>
      <c r="AO403" s="283" t="s">
        <v>1652</v>
      </c>
      <c r="AP403" s="284">
        <v>1.9444999999999999</v>
      </c>
      <c r="AQ403" s="28">
        <v>1.8655999999999999</v>
      </c>
      <c r="AR403" s="267">
        <f t="shared" si="208"/>
        <v>0</v>
      </c>
      <c r="AS403" s="267">
        <f t="shared" si="209"/>
        <v>0</v>
      </c>
      <c r="AT403" s="4">
        <v>0.74560000000000004</v>
      </c>
      <c r="AU403" s="4">
        <f t="shared" si="210"/>
        <v>0</v>
      </c>
      <c r="AV403" s="5">
        <v>1.9444999999999999</v>
      </c>
      <c r="AW403" s="404">
        <f t="shared" si="211"/>
        <v>0</v>
      </c>
      <c r="AX403" s="405">
        <v>1</v>
      </c>
      <c r="AY403" s="1">
        <f t="shared" si="212"/>
        <v>1.4498</v>
      </c>
      <c r="AZ403" s="28">
        <f t="shared" si="213"/>
        <v>1.9444999999999999</v>
      </c>
      <c r="BA403" s="5">
        <f t="shared" si="213"/>
        <v>1.8655999999999999</v>
      </c>
      <c r="BB403" s="277">
        <f t="shared" si="214"/>
        <v>0</v>
      </c>
      <c r="BC403" s="492">
        <f t="shared" si="215"/>
        <v>0</v>
      </c>
      <c r="BD403" s="492">
        <f t="shared" si="216"/>
        <v>0</v>
      </c>
      <c r="BE403" s="286">
        <f t="shared" si="217"/>
        <v>2.5499999999999998E-2</v>
      </c>
      <c r="BF403" s="286">
        <v>2.5499999999999998E-2</v>
      </c>
      <c r="BG403" s="308">
        <f t="shared" si="189"/>
        <v>0</v>
      </c>
      <c r="BH403" s="287">
        <f t="shared" si="218"/>
        <v>0</v>
      </c>
      <c r="BI403" s="287">
        <f t="shared" si="190"/>
        <v>1</v>
      </c>
      <c r="BJ403" s="453"/>
    </row>
    <row r="404" spans="1:62" x14ac:dyDescent="0.2">
      <c r="A404" s="297" t="s">
        <v>847</v>
      </c>
      <c r="B404" s="298" t="s">
        <v>848</v>
      </c>
      <c r="C404" s="299" t="s">
        <v>847</v>
      </c>
      <c r="D404" s="300" t="s">
        <v>848</v>
      </c>
      <c r="E404" s="301" t="s">
        <v>849</v>
      </c>
      <c r="F404" s="302" t="s">
        <v>571</v>
      </c>
      <c r="G404" s="519">
        <v>42</v>
      </c>
      <c r="H404" s="233"/>
      <c r="I404" s="304">
        <v>0</v>
      </c>
      <c r="J404" s="304">
        <v>0</v>
      </c>
      <c r="K404" s="304">
        <v>0</v>
      </c>
      <c r="L404" s="304">
        <v>0</v>
      </c>
      <c r="M404" s="304">
        <f t="shared" si="191"/>
        <v>0</v>
      </c>
      <c r="N404" s="304">
        <f t="shared" si="192"/>
        <v>0</v>
      </c>
      <c r="O404" s="496">
        <f t="shared" si="193"/>
        <v>0</v>
      </c>
      <c r="P404" s="496">
        <f t="shared" si="194"/>
        <v>0</v>
      </c>
      <c r="Q404" s="497">
        <v>0</v>
      </c>
      <c r="R404" s="497">
        <v>0</v>
      </c>
      <c r="S404" s="266">
        <f t="shared" si="195"/>
        <v>0</v>
      </c>
      <c r="T404" s="265">
        <v>0</v>
      </c>
      <c r="U404" s="305">
        <f t="shared" si="196"/>
        <v>0</v>
      </c>
      <c r="V404" s="306">
        <f t="shared" si="197"/>
        <v>0</v>
      </c>
      <c r="W404" s="498">
        <v>0</v>
      </c>
      <c r="X404" s="499">
        <f t="shared" si="198"/>
        <v>0</v>
      </c>
      <c r="Y404" s="500">
        <f t="shared" si="199"/>
        <v>0</v>
      </c>
      <c r="Z404" s="501">
        <v>0</v>
      </c>
      <c r="AA404" s="502">
        <f t="shared" si="200"/>
        <v>0</v>
      </c>
      <c r="AB404" s="503">
        <f t="shared" si="201"/>
        <v>0</v>
      </c>
      <c r="AC404" s="504">
        <f t="shared" si="202"/>
        <v>0</v>
      </c>
      <c r="AD404" s="277">
        <f t="shared" si="203"/>
        <v>0</v>
      </c>
      <c r="AE404" s="505">
        <f t="shared" si="204"/>
        <v>0</v>
      </c>
      <c r="AF404" s="279">
        <v>0</v>
      </c>
      <c r="AG404" s="280">
        <v>0</v>
      </c>
      <c r="AH404" s="1">
        <f t="shared" si="205"/>
        <v>0</v>
      </c>
      <c r="AI404" s="1">
        <v>1.4498</v>
      </c>
      <c r="AJ404" s="2">
        <v>0.79730000000000001</v>
      </c>
      <c r="AK404" s="281">
        <f t="shared" si="206"/>
        <v>0</v>
      </c>
      <c r="AL404" s="3">
        <f t="shared" si="207"/>
        <v>1.8184</v>
      </c>
      <c r="AM404" s="307">
        <v>1.7445999999999999</v>
      </c>
      <c r="AN404" s="283">
        <v>0.79730000000000001</v>
      </c>
      <c r="AO404" s="283" t="s">
        <v>1652</v>
      </c>
      <c r="AP404" s="284">
        <v>1.8184</v>
      </c>
      <c r="AQ404" s="28">
        <v>1.7445999999999999</v>
      </c>
      <c r="AR404" s="267">
        <f t="shared" si="208"/>
        <v>0</v>
      </c>
      <c r="AS404" s="267">
        <f t="shared" si="209"/>
        <v>0</v>
      </c>
      <c r="AT404" s="4">
        <v>0.79730000000000001</v>
      </c>
      <c r="AU404" s="4">
        <f t="shared" si="210"/>
        <v>0</v>
      </c>
      <c r="AV404" s="5">
        <v>1.8184</v>
      </c>
      <c r="AW404" s="404">
        <f t="shared" si="211"/>
        <v>0</v>
      </c>
      <c r="AX404" s="405">
        <v>1</v>
      </c>
      <c r="AY404" s="1">
        <f t="shared" si="212"/>
        <v>1.4498</v>
      </c>
      <c r="AZ404" s="28">
        <f t="shared" si="213"/>
        <v>1.8184</v>
      </c>
      <c r="BA404" s="5">
        <f t="shared" si="213"/>
        <v>1.7445999999999999</v>
      </c>
      <c r="BB404" s="277">
        <f t="shared" si="214"/>
        <v>0</v>
      </c>
      <c r="BC404" s="492">
        <f t="shared" si="215"/>
        <v>0</v>
      </c>
      <c r="BD404" s="492">
        <f t="shared" si="216"/>
        <v>0</v>
      </c>
      <c r="BE404" s="286">
        <f t="shared" si="217"/>
        <v>2.5499999999999998E-2</v>
      </c>
      <c r="BF404" s="286">
        <v>2.5499999999999998E-2</v>
      </c>
      <c r="BG404" s="308">
        <f t="shared" si="189"/>
        <v>0</v>
      </c>
      <c r="BH404" s="287">
        <f t="shared" si="218"/>
        <v>0</v>
      </c>
      <c r="BI404" s="287">
        <f t="shared" si="190"/>
        <v>1</v>
      </c>
      <c r="BJ404" s="453"/>
    </row>
    <row r="405" spans="1:62" x14ac:dyDescent="0.2">
      <c r="A405" s="297" t="s">
        <v>850</v>
      </c>
      <c r="B405" s="298" t="s">
        <v>851</v>
      </c>
      <c r="C405" s="299" t="s">
        <v>850</v>
      </c>
      <c r="D405" s="300" t="s">
        <v>851</v>
      </c>
      <c r="E405" s="301" t="s">
        <v>852</v>
      </c>
      <c r="F405" s="302" t="s">
        <v>571</v>
      </c>
      <c r="G405" s="519">
        <v>42</v>
      </c>
      <c r="H405" s="233"/>
      <c r="I405" s="304">
        <v>0</v>
      </c>
      <c r="J405" s="304">
        <v>0</v>
      </c>
      <c r="K405" s="304">
        <v>0</v>
      </c>
      <c r="L405" s="304">
        <v>0</v>
      </c>
      <c r="M405" s="304">
        <f t="shared" si="191"/>
        <v>0</v>
      </c>
      <c r="N405" s="304">
        <f t="shared" si="192"/>
        <v>0</v>
      </c>
      <c r="O405" s="496">
        <f t="shared" si="193"/>
        <v>0</v>
      </c>
      <c r="P405" s="496">
        <f t="shared" si="194"/>
        <v>0</v>
      </c>
      <c r="Q405" s="497">
        <v>0</v>
      </c>
      <c r="R405" s="497">
        <v>0</v>
      </c>
      <c r="S405" s="266">
        <f t="shared" si="195"/>
        <v>0</v>
      </c>
      <c r="T405" s="265">
        <v>0</v>
      </c>
      <c r="U405" s="305">
        <f t="shared" si="196"/>
        <v>0</v>
      </c>
      <c r="V405" s="306">
        <f t="shared" si="197"/>
        <v>0</v>
      </c>
      <c r="W405" s="498">
        <v>0</v>
      </c>
      <c r="X405" s="499">
        <f t="shared" si="198"/>
        <v>0</v>
      </c>
      <c r="Y405" s="500">
        <f t="shared" si="199"/>
        <v>0</v>
      </c>
      <c r="Z405" s="501">
        <v>0</v>
      </c>
      <c r="AA405" s="502">
        <f t="shared" si="200"/>
        <v>0</v>
      </c>
      <c r="AB405" s="503">
        <f t="shared" si="201"/>
        <v>0</v>
      </c>
      <c r="AC405" s="504">
        <f t="shared" si="202"/>
        <v>0</v>
      </c>
      <c r="AD405" s="277">
        <f t="shared" si="203"/>
        <v>0</v>
      </c>
      <c r="AE405" s="505">
        <f t="shared" si="204"/>
        <v>0</v>
      </c>
      <c r="AF405" s="279">
        <v>0</v>
      </c>
      <c r="AG405" s="280">
        <v>0</v>
      </c>
      <c r="AH405" s="1">
        <f t="shared" si="205"/>
        <v>0</v>
      </c>
      <c r="AI405" s="1">
        <v>1.4498</v>
      </c>
      <c r="AJ405" s="2">
        <v>0.73459999999999992</v>
      </c>
      <c r="AK405" s="281">
        <f t="shared" si="206"/>
        <v>0</v>
      </c>
      <c r="AL405" s="3">
        <f t="shared" si="207"/>
        <v>1.9736</v>
      </c>
      <c r="AM405" s="307">
        <v>1.8935</v>
      </c>
      <c r="AN405" s="283">
        <v>0.73460000000000003</v>
      </c>
      <c r="AO405" s="283" t="s">
        <v>1652</v>
      </c>
      <c r="AP405" s="284">
        <v>1.9736</v>
      </c>
      <c r="AQ405" s="28">
        <v>1.8935</v>
      </c>
      <c r="AR405" s="267">
        <f t="shared" si="208"/>
        <v>0</v>
      </c>
      <c r="AS405" s="267">
        <f t="shared" si="209"/>
        <v>0</v>
      </c>
      <c r="AT405" s="4">
        <v>0.73459999999999992</v>
      </c>
      <c r="AU405" s="4">
        <f t="shared" si="210"/>
        <v>0</v>
      </c>
      <c r="AV405" s="5">
        <v>1.9736</v>
      </c>
      <c r="AW405" s="404">
        <f t="shared" si="211"/>
        <v>0</v>
      </c>
      <c r="AX405" s="405">
        <v>1</v>
      </c>
      <c r="AY405" s="1">
        <f t="shared" si="212"/>
        <v>1.4498</v>
      </c>
      <c r="AZ405" s="28">
        <f t="shared" si="213"/>
        <v>1.9736</v>
      </c>
      <c r="BA405" s="5">
        <f t="shared" si="213"/>
        <v>1.8935</v>
      </c>
      <c r="BB405" s="277">
        <f t="shared" si="214"/>
        <v>0</v>
      </c>
      <c r="BC405" s="492">
        <f t="shared" si="215"/>
        <v>0</v>
      </c>
      <c r="BD405" s="492">
        <f t="shared" si="216"/>
        <v>0</v>
      </c>
      <c r="BE405" s="286">
        <f t="shared" si="217"/>
        <v>2.5499999999999998E-2</v>
      </c>
      <c r="BF405" s="286">
        <v>2.5499999999999998E-2</v>
      </c>
      <c r="BG405" s="308">
        <f t="shared" si="189"/>
        <v>0</v>
      </c>
      <c r="BH405" s="287">
        <f t="shared" si="218"/>
        <v>0</v>
      </c>
      <c r="BI405" s="287">
        <f t="shared" si="190"/>
        <v>1</v>
      </c>
      <c r="BJ405" s="453"/>
    </row>
    <row r="406" spans="1:62" x14ac:dyDescent="0.2">
      <c r="A406" s="297" t="s">
        <v>853</v>
      </c>
      <c r="B406" s="298" t="s">
        <v>854</v>
      </c>
      <c r="C406" s="357" t="s">
        <v>853</v>
      </c>
      <c r="D406" s="300" t="s">
        <v>854</v>
      </c>
      <c r="E406" s="301" t="s">
        <v>855</v>
      </c>
      <c r="F406" s="302" t="s">
        <v>571</v>
      </c>
      <c r="G406" s="519">
        <v>42</v>
      </c>
      <c r="H406" s="9"/>
      <c r="I406" s="304">
        <v>0</v>
      </c>
      <c r="J406" s="304">
        <v>0</v>
      </c>
      <c r="K406" s="304">
        <v>0</v>
      </c>
      <c r="L406" s="304">
        <v>0</v>
      </c>
      <c r="M406" s="304">
        <f t="shared" si="191"/>
        <v>0</v>
      </c>
      <c r="N406" s="304">
        <f t="shared" si="192"/>
        <v>0</v>
      </c>
      <c r="O406" s="496">
        <f t="shared" si="193"/>
        <v>0</v>
      </c>
      <c r="P406" s="496">
        <f t="shared" si="194"/>
        <v>0</v>
      </c>
      <c r="Q406" s="497">
        <v>0</v>
      </c>
      <c r="R406" s="497">
        <v>0</v>
      </c>
      <c r="S406" s="266">
        <f t="shared" si="195"/>
        <v>0</v>
      </c>
      <c r="T406" s="265">
        <v>0</v>
      </c>
      <c r="U406" s="305">
        <f t="shared" si="196"/>
        <v>0</v>
      </c>
      <c r="V406" s="306">
        <f t="shared" si="197"/>
        <v>0</v>
      </c>
      <c r="W406" s="498">
        <v>0</v>
      </c>
      <c r="X406" s="499">
        <f t="shared" si="198"/>
        <v>0</v>
      </c>
      <c r="Y406" s="500">
        <f t="shared" si="199"/>
        <v>0</v>
      </c>
      <c r="Z406" s="501">
        <v>0</v>
      </c>
      <c r="AA406" s="502">
        <f t="shared" si="200"/>
        <v>0</v>
      </c>
      <c r="AB406" s="503">
        <f t="shared" si="201"/>
        <v>0</v>
      </c>
      <c r="AC406" s="504">
        <f t="shared" si="202"/>
        <v>0</v>
      </c>
      <c r="AD406" s="277">
        <f t="shared" si="203"/>
        <v>0</v>
      </c>
      <c r="AE406" s="505">
        <f t="shared" si="204"/>
        <v>0</v>
      </c>
      <c r="AF406" s="279">
        <v>0</v>
      </c>
      <c r="AG406" s="280">
        <v>0</v>
      </c>
      <c r="AH406" s="1">
        <f t="shared" si="205"/>
        <v>0</v>
      </c>
      <c r="AI406" s="1">
        <v>1.4498</v>
      </c>
      <c r="AJ406" s="2">
        <v>0.75690000000000002</v>
      </c>
      <c r="AK406" s="281">
        <f t="shared" si="206"/>
        <v>0</v>
      </c>
      <c r="AL406" s="3">
        <f t="shared" si="207"/>
        <v>1.9154</v>
      </c>
      <c r="AM406" s="307">
        <v>1.8378000000000001</v>
      </c>
      <c r="AN406" s="283">
        <v>0.75690000000000002</v>
      </c>
      <c r="AO406" s="283" t="s">
        <v>1652</v>
      </c>
      <c r="AP406" s="284">
        <v>1.9154</v>
      </c>
      <c r="AQ406" s="28">
        <v>1.8378000000000001</v>
      </c>
      <c r="AR406" s="267">
        <f t="shared" si="208"/>
        <v>0</v>
      </c>
      <c r="AS406" s="267">
        <f t="shared" si="209"/>
        <v>0</v>
      </c>
      <c r="AT406" s="4">
        <v>0.75690000000000002</v>
      </c>
      <c r="AU406" s="4">
        <f t="shared" si="210"/>
        <v>0</v>
      </c>
      <c r="AV406" s="5">
        <v>1.9154</v>
      </c>
      <c r="AW406" s="404">
        <f t="shared" si="211"/>
        <v>0</v>
      </c>
      <c r="AX406" s="405">
        <v>1</v>
      </c>
      <c r="AY406" s="1">
        <f t="shared" si="212"/>
        <v>1.4498</v>
      </c>
      <c r="AZ406" s="28">
        <f t="shared" si="213"/>
        <v>1.9154</v>
      </c>
      <c r="BA406" s="5">
        <f t="shared" si="213"/>
        <v>1.8378000000000001</v>
      </c>
      <c r="BB406" s="277">
        <f t="shared" si="214"/>
        <v>0</v>
      </c>
      <c r="BC406" s="492">
        <f t="shared" si="215"/>
        <v>0</v>
      </c>
      <c r="BD406" s="492">
        <f t="shared" si="216"/>
        <v>0</v>
      </c>
      <c r="BE406" s="286">
        <f t="shared" si="217"/>
        <v>2.5499999999999998E-2</v>
      </c>
      <c r="BF406" s="286">
        <v>2.5499999999999998E-2</v>
      </c>
      <c r="BG406" s="308">
        <f t="shared" si="189"/>
        <v>0</v>
      </c>
      <c r="BH406" s="287">
        <f t="shared" si="218"/>
        <v>0</v>
      </c>
      <c r="BI406" s="287">
        <f t="shared" si="190"/>
        <v>1</v>
      </c>
      <c r="BJ406" s="453"/>
    </row>
    <row r="407" spans="1:62" x14ac:dyDescent="0.2">
      <c r="A407" s="32" t="s">
        <v>838</v>
      </c>
      <c r="B407" s="309" t="s">
        <v>839</v>
      </c>
      <c r="C407" s="310" t="s">
        <v>1222</v>
      </c>
      <c r="D407" s="311" t="s">
        <v>1299</v>
      </c>
      <c r="E407" s="312" t="s">
        <v>1250</v>
      </c>
      <c r="F407" s="313" t="s">
        <v>571</v>
      </c>
      <c r="G407" s="520">
        <v>42</v>
      </c>
      <c r="H407" s="315"/>
      <c r="I407" s="316">
        <v>0</v>
      </c>
      <c r="J407" s="316">
        <v>0</v>
      </c>
      <c r="K407" s="316">
        <v>0</v>
      </c>
      <c r="L407" s="316">
        <v>0</v>
      </c>
      <c r="M407" s="316">
        <f t="shared" si="191"/>
        <v>0</v>
      </c>
      <c r="N407" s="316">
        <f t="shared" si="192"/>
        <v>0</v>
      </c>
      <c r="O407" s="508">
        <f t="shared" si="193"/>
        <v>0</v>
      </c>
      <c r="P407" s="508">
        <f t="shared" si="194"/>
        <v>0</v>
      </c>
      <c r="Q407" s="509">
        <v>0</v>
      </c>
      <c r="R407" s="509">
        <v>0</v>
      </c>
      <c r="S407" s="318">
        <f t="shared" si="195"/>
        <v>0</v>
      </c>
      <c r="T407" s="317">
        <v>0</v>
      </c>
      <c r="U407" s="319">
        <f t="shared" si="196"/>
        <v>0</v>
      </c>
      <c r="V407" s="320">
        <f t="shared" si="197"/>
        <v>0</v>
      </c>
      <c r="W407" s="498">
        <v>0</v>
      </c>
      <c r="X407" s="499">
        <f t="shared" si="198"/>
        <v>0</v>
      </c>
      <c r="Y407" s="500">
        <f t="shared" si="199"/>
        <v>0</v>
      </c>
      <c r="Z407" s="501">
        <v>0</v>
      </c>
      <c r="AA407" s="502">
        <f t="shared" si="200"/>
        <v>0</v>
      </c>
      <c r="AB407" s="503">
        <f t="shared" si="201"/>
        <v>0</v>
      </c>
      <c r="AC407" s="510">
        <f t="shared" si="202"/>
        <v>0</v>
      </c>
      <c r="AD407" s="321">
        <f t="shared" si="203"/>
        <v>0</v>
      </c>
      <c r="AE407" s="278">
        <f t="shared" si="204"/>
        <v>0</v>
      </c>
      <c r="AF407" s="322">
        <v>0</v>
      </c>
      <c r="AG407" s="323">
        <v>1</v>
      </c>
      <c r="AH407" s="6">
        <f t="shared" si="205"/>
        <v>1.4498</v>
      </c>
      <c r="AI407" s="6">
        <v>0</v>
      </c>
      <c r="AJ407" s="2">
        <v>0</v>
      </c>
      <c r="AK407" s="281">
        <f t="shared" si="206"/>
        <v>1.9080999999999999</v>
      </c>
      <c r="AL407" s="3">
        <f t="shared" si="207"/>
        <v>0</v>
      </c>
      <c r="AM407" s="307">
        <v>0</v>
      </c>
      <c r="AN407" s="283">
        <v>0</v>
      </c>
      <c r="AO407" s="283" t="s">
        <v>1316</v>
      </c>
      <c r="AP407" s="284">
        <v>0</v>
      </c>
      <c r="AQ407" s="28">
        <v>0</v>
      </c>
      <c r="AR407" s="267">
        <f t="shared" si="208"/>
        <v>0</v>
      </c>
      <c r="AS407" s="267">
        <f t="shared" si="209"/>
        <v>0</v>
      </c>
      <c r="AT407" s="4">
        <v>0</v>
      </c>
      <c r="AU407" s="4">
        <f t="shared" si="210"/>
        <v>0</v>
      </c>
      <c r="AV407" s="5">
        <v>0</v>
      </c>
      <c r="AW407" s="404">
        <f t="shared" si="211"/>
        <v>0</v>
      </c>
      <c r="AX407" s="405">
        <v>0</v>
      </c>
      <c r="AY407" s="6">
        <f t="shared" si="212"/>
        <v>0</v>
      </c>
      <c r="AZ407" s="28">
        <f t="shared" si="213"/>
        <v>0</v>
      </c>
      <c r="BA407" s="5">
        <f t="shared" si="213"/>
        <v>0</v>
      </c>
      <c r="BB407" s="321">
        <f t="shared" si="214"/>
        <v>0</v>
      </c>
      <c r="BC407" s="511">
        <f t="shared" si="215"/>
        <v>0</v>
      </c>
      <c r="BD407" s="511">
        <f t="shared" si="216"/>
        <v>2.5499999999999998E-2</v>
      </c>
      <c r="BE407" s="286">
        <f t="shared" si="217"/>
        <v>0</v>
      </c>
      <c r="BF407" s="286">
        <v>0</v>
      </c>
      <c r="BG407" s="308">
        <f t="shared" si="189"/>
        <v>0</v>
      </c>
      <c r="BH407" s="512">
        <f t="shared" si="218"/>
        <v>1</v>
      </c>
      <c r="BI407" s="512">
        <f t="shared" si="190"/>
        <v>0</v>
      </c>
      <c r="BJ407" s="453"/>
    </row>
    <row r="408" spans="1:62" x14ac:dyDescent="0.2">
      <c r="A408" s="32" t="s">
        <v>841</v>
      </c>
      <c r="B408" s="309" t="s">
        <v>842</v>
      </c>
      <c r="C408" s="310" t="s">
        <v>1222</v>
      </c>
      <c r="D408" s="311" t="s">
        <v>1299</v>
      </c>
      <c r="E408" s="312" t="s">
        <v>1251</v>
      </c>
      <c r="F408" s="313" t="s">
        <v>571</v>
      </c>
      <c r="G408" s="520">
        <v>42</v>
      </c>
      <c r="H408" s="315"/>
      <c r="I408" s="316">
        <v>0</v>
      </c>
      <c r="J408" s="316">
        <v>0</v>
      </c>
      <c r="K408" s="316">
        <v>0</v>
      </c>
      <c r="L408" s="316">
        <v>0</v>
      </c>
      <c r="M408" s="316">
        <f t="shared" si="191"/>
        <v>0</v>
      </c>
      <c r="N408" s="316">
        <f t="shared" si="192"/>
        <v>0</v>
      </c>
      <c r="O408" s="508">
        <f t="shared" si="193"/>
        <v>0</v>
      </c>
      <c r="P408" s="508">
        <f t="shared" si="194"/>
        <v>0</v>
      </c>
      <c r="Q408" s="509">
        <v>0</v>
      </c>
      <c r="R408" s="509">
        <v>0</v>
      </c>
      <c r="S408" s="318">
        <f t="shared" si="195"/>
        <v>0</v>
      </c>
      <c r="T408" s="317">
        <v>0</v>
      </c>
      <c r="U408" s="319">
        <f t="shared" si="196"/>
        <v>0</v>
      </c>
      <c r="V408" s="320">
        <f t="shared" si="197"/>
        <v>0</v>
      </c>
      <c r="W408" s="498">
        <v>0</v>
      </c>
      <c r="X408" s="499">
        <f t="shared" si="198"/>
        <v>0</v>
      </c>
      <c r="Y408" s="500">
        <f t="shared" si="199"/>
        <v>0</v>
      </c>
      <c r="Z408" s="501">
        <v>0</v>
      </c>
      <c r="AA408" s="502">
        <f t="shared" si="200"/>
        <v>0</v>
      </c>
      <c r="AB408" s="503">
        <f t="shared" si="201"/>
        <v>0</v>
      </c>
      <c r="AC408" s="510">
        <f t="shared" si="202"/>
        <v>0</v>
      </c>
      <c r="AD408" s="321">
        <f t="shared" si="203"/>
        <v>0</v>
      </c>
      <c r="AE408" s="278">
        <f t="shared" si="204"/>
        <v>0</v>
      </c>
      <c r="AF408" s="322">
        <v>0</v>
      </c>
      <c r="AG408" s="323">
        <v>1</v>
      </c>
      <c r="AH408" s="6">
        <f t="shared" si="205"/>
        <v>1.4498</v>
      </c>
      <c r="AI408" s="6">
        <v>0</v>
      </c>
      <c r="AJ408" s="2">
        <v>0</v>
      </c>
      <c r="AK408" s="281">
        <f t="shared" si="206"/>
        <v>1.7931999999999999</v>
      </c>
      <c r="AL408" s="3">
        <f t="shared" si="207"/>
        <v>0</v>
      </c>
      <c r="AM408" s="307">
        <v>0</v>
      </c>
      <c r="AN408" s="283">
        <v>0</v>
      </c>
      <c r="AO408" s="283" t="s">
        <v>1316</v>
      </c>
      <c r="AP408" s="284">
        <v>0</v>
      </c>
      <c r="AQ408" s="28">
        <v>0</v>
      </c>
      <c r="AR408" s="267">
        <f t="shared" si="208"/>
        <v>0</v>
      </c>
      <c r="AS408" s="267">
        <f t="shared" si="209"/>
        <v>0</v>
      </c>
      <c r="AT408" s="4">
        <v>0</v>
      </c>
      <c r="AU408" s="4">
        <f t="shared" si="210"/>
        <v>0</v>
      </c>
      <c r="AV408" s="5">
        <v>0</v>
      </c>
      <c r="AW408" s="404">
        <f t="shared" si="211"/>
        <v>0</v>
      </c>
      <c r="AX408" s="405">
        <v>0</v>
      </c>
      <c r="AY408" s="6">
        <f t="shared" si="212"/>
        <v>0</v>
      </c>
      <c r="AZ408" s="28">
        <f t="shared" si="213"/>
        <v>0</v>
      </c>
      <c r="BA408" s="5">
        <f t="shared" si="213"/>
        <v>0</v>
      </c>
      <c r="BB408" s="321">
        <f t="shared" si="214"/>
        <v>0</v>
      </c>
      <c r="BC408" s="511">
        <f t="shared" si="215"/>
        <v>0</v>
      </c>
      <c r="BD408" s="511">
        <f t="shared" si="216"/>
        <v>2.5499999999999998E-2</v>
      </c>
      <c r="BE408" s="286">
        <f t="shared" si="217"/>
        <v>0</v>
      </c>
      <c r="BF408" s="286">
        <v>0</v>
      </c>
      <c r="BG408" s="308">
        <f t="shared" si="189"/>
        <v>0</v>
      </c>
      <c r="BH408" s="512">
        <f t="shared" si="218"/>
        <v>1</v>
      </c>
      <c r="BI408" s="512">
        <f t="shared" si="190"/>
        <v>0</v>
      </c>
      <c r="BJ408" s="453"/>
    </row>
    <row r="409" spans="1:62" x14ac:dyDescent="0.2">
      <c r="A409" s="32" t="s">
        <v>844</v>
      </c>
      <c r="B409" s="309" t="s">
        <v>845</v>
      </c>
      <c r="C409" s="310" t="s">
        <v>1222</v>
      </c>
      <c r="D409" s="311" t="s">
        <v>1299</v>
      </c>
      <c r="E409" s="312" t="s">
        <v>1252</v>
      </c>
      <c r="F409" s="313" t="s">
        <v>571</v>
      </c>
      <c r="G409" s="520">
        <v>42</v>
      </c>
      <c r="H409" s="315"/>
      <c r="I409" s="316">
        <v>0</v>
      </c>
      <c r="J409" s="316">
        <v>0</v>
      </c>
      <c r="K409" s="316">
        <v>0</v>
      </c>
      <c r="L409" s="316">
        <v>0</v>
      </c>
      <c r="M409" s="316">
        <f t="shared" si="191"/>
        <v>0</v>
      </c>
      <c r="N409" s="316">
        <f t="shared" si="192"/>
        <v>0</v>
      </c>
      <c r="O409" s="508">
        <f t="shared" si="193"/>
        <v>0</v>
      </c>
      <c r="P409" s="508">
        <f t="shared" si="194"/>
        <v>0</v>
      </c>
      <c r="Q409" s="509">
        <v>0</v>
      </c>
      <c r="R409" s="509">
        <v>0</v>
      </c>
      <c r="S409" s="318">
        <f t="shared" si="195"/>
        <v>0</v>
      </c>
      <c r="T409" s="317">
        <v>0</v>
      </c>
      <c r="U409" s="319">
        <f t="shared" si="196"/>
        <v>0</v>
      </c>
      <c r="V409" s="320">
        <f t="shared" si="197"/>
        <v>0</v>
      </c>
      <c r="W409" s="498">
        <v>0</v>
      </c>
      <c r="X409" s="499">
        <f t="shared" si="198"/>
        <v>0</v>
      </c>
      <c r="Y409" s="500">
        <f t="shared" si="199"/>
        <v>0</v>
      </c>
      <c r="Z409" s="501">
        <v>0</v>
      </c>
      <c r="AA409" s="502">
        <f t="shared" si="200"/>
        <v>0</v>
      </c>
      <c r="AB409" s="503">
        <f t="shared" si="201"/>
        <v>0</v>
      </c>
      <c r="AC409" s="510">
        <f t="shared" si="202"/>
        <v>0</v>
      </c>
      <c r="AD409" s="321">
        <f t="shared" si="203"/>
        <v>0</v>
      </c>
      <c r="AE409" s="278">
        <f t="shared" si="204"/>
        <v>0</v>
      </c>
      <c r="AF409" s="322">
        <v>0</v>
      </c>
      <c r="AG409" s="323">
        <v>1</v>
      </c>
      <c r="AH409" s="6">
        <f t="shared" si="205"/>
        <v>1.4498</v>
      </c>
      <c r="AI409" s="6">
        <v>0</v>
      </c>
      <c r="AJ409" s="2">
        <v>0</v>
      </c>
      <c r="AK409" s="281">
        <f t="shared" si="206"/>
        <v>1.9444999999999999</v>
      </c>
      <c r="AL409" s="3">
        <f t="shared" si="207"/>
        <v>0</v>
      </c>
      <c r="AM409" s="307">
        <v>0</v>
      </c>
      <c r="AN409" s="283">
        <v>0</v>
      </c>
      <c r="AO409" s="283" t="s">
        <v>1316</v>
      </c>
      <c r="AP409" s="284">
        <v>0</v>
      </c>
      <c r="AQ409" s="28">
        <v>0</v>
      </c>
      <c r="AR409" s="267">
        <f t="shared" si="208"/>
        <v>0</v>
      </c>
      <c r="AS409" s="267">
        <f t="shared" si="209"/>
        <v>0</v>
      </c>
      <c r="AT409" s="4">
        <v>0</v>
      </c>
      <c r="AU409" s="4">
        <f t="shared" si="210"/>
        <v>0</v>
      </c>
      <c r="AV409" s="5">
        <v>0</v>
      </c>
      <c r="AW409" s="404">
        <f t="shared" si="211"/>
        <v>0</v>
      </c>
      <c r="AX409" s="405">
        <v>0</v>
      </c>
      <c r="AY409" s="6">
        <f t="shared" si="212"/>
        <v>0</v>
      </c>
      <c r="AZ409" s="28">
        <f t="shared" si="213"/>
        <v>0</v>
      </c>
      <c r="BA409" s="5">
        <f t="shared" si="213"/>
        <v>0</v>
      </c>
      <c r="BB409" s="321">
        <f t="shared" si="214"/>
        <v>0</v>
      </c>
      <c r="BC409" s="511">
        <f t="shared" si="215"/>
        <v>0</v>
      </c>
      <c r="BD409" s="511">
        <f t="shared" si="216"/>
        <v>2.5499999999999998E-2</v>
      </c>
      <c r="BE409" s="286">
        <f t="shared" si="217"/>
        <v>0</v>
      </c>
      <c r="BF409" s="286">
        <v>0</v>
      </c>
      <c r="BG409" s="308">
        <f t="shared" si="189"/>
        <v>0</v>
      </c>
      <c r="BH409" s="512">
        <f t="shared" si="218"/>
        <v>1</v>
      </c>
      <c r="BI409" s="512">
        <f t="shared" si="190"/>
        <v>0</v>
      </c>
      <c r="BJ409" s="453"/>
    </row>
    <row r="410" spans="1:62" x14ac:dyDescent="0.2">
      <c r="A410" s="32" t="s">
        <v>847</v>
      </c>
      <c r="B410" s="309" t="s">
        <v>848</v>
      </c>
      <c r="C410" s="310" t="s">
        <v>1222</v>
      </c>
      <c r="D410" s="311" t="s">
        <v>1299</v>
      </c>
      <c r="E410" s="312" t="s">
        <v>1253</v>
      </c>
      <c r="F410" s="313" t="s">
        <v>571</v>
      </c>
      <c r="G410" s="520">
        <v>42</v>
      </c>
      <c r="H410" s="315"/>
      <c r="I410" s="316">
        <v>0</v>
      </c>
      <c r="J410" s="316">
        <v>0</v>
      </c>
      <c r="K410" s="316">
        <v>0</v>
      </c>
      <c r="L410" s="316">
        <v>0</v>
      </c>
      <c r="M410" s="316">
        <f t="shared" si="191"/>
        <v>0</v>
      </c>
      <c r="N410" s="316">
        <f t="shared" si="192"/>
        <v>0</v>
      </c>
      <c r="O410" s="508">
        <f t="shared" si="193"/>
        <v>0</v>
      </c>
      <c r="P410" s="508">
        <f t="shared" si="194"/>
        <v>0</v>
      </c>
      <c r="Q410" s="509">
        <v>0</v>
      </c>
      <c r="R410" s="509">
        <v>0</v>
      </c>
      <c r="S410" s="318">
        <f t="shared" si="195"/>
        <v>0</v>
      </c>
      <c r="T410" s="317">
        <v>0</v>
      </c>
      <c r="U410" s="319">
        <f t="shared" si="196"/>
        <v>0</v>
      </c>
      <c r="V410" s="320">
        <f t="shared" si="197"/>
        <v>0</v>
      </c>
      <c r="W410" s="498">
        <v>0</v>
      </c>
      <c r="X410" s="499">
        <f t="shared" si="198"/>
        <v>0</v>
      </c>
      <c r="Y410" s="500">
        <f t="shared" si="199"/>
        <v>0</v>
      </c>
      <c r="Z410" s="501">
        <v>0</v>
      </c>
      <c r="AA410" s="502">
        <f t="shared" si="200"/>
        <v>0</v>
      </c>
      <c r="AB410" s="503">
        <f t="shared" si="201"/>
        <v>0</v>
      </c>
      <c r="AC410" s="510">
        <f t="shared" si="202"/>
        <v>0</v>
      </c>
      <c r="AD410" s="321">
        <f t="shared" si="203"/>
        <v>0</v>
      </c>
      <c r="AE410" s="278">
        <f t="shared" si="204"/>
        <v>0</v>
      </c>
      <c r="AF410" s="322">
        <v>0</v>
      </c>
      <c r="AG410" s="323">
        <v>1</v>
      </c>
      <c r="AH410" s="6">
        <f t="shared" si="205"/>
        <v>1.4498</v>
      </c>
      <c r="AI410" s="6">
        <v>0</v>
      </c>
      <c r="AJ410" s="2">
        <v>0</v>
      </c>
      <c r="AK410" s="281">
        <f t="shared" si="206"/>
        <v>1.8184</v>
      </c>
      <c r="AL410" s="3">
        <f t="shared" si="207"/>
        <v>0</v>
      </c>
      <c r="AM410" s="307">
        <v>0</v>
      </c>
      <c r="AN410" s="283">
        <v>0</v>
      </c>
      <c r="AO410" s="283" t="s">
        <v>1316</v>
      </c>
      <c r="AP410" s="284">
        <v>0</v>
      </c>
      <c r="AQ410" s="28">
        <v>0</v>
      </c>
      <c r="AR410" s="267">
        <f t="shared" si="208"/>
        <v>0</v>
      </c>
      <c r="AS410" s="267">
        <f t="shared" si="209"/>
        <v>0</v>
      </c>
      <c r="AT410" s="4">
        <v>0</v>
      </c>
      <c r="AU410" s="4">
        <f t="shared" si="210"/>
        <v>0</v>
      </c>
      <c r="AV410" s="5">
        <v>0</v>
      </c>
      <c r="AW410" s="404">
        <f t="shared" si="211"/>
        <v>0</v>
      </c>
      <c r="AX410" s="405">
        <v>0</v>
      </c>
      <c r="AY410" s="6">
        <f t="shared" si="212"/>
        <v>0</v>
      </c>
      <c r="AZ410" s="28">
        <f t="shared" si="213"/>
        <v>0</v>
      </c>
      <c r="BA410" s="5">
        <f t="shared" si="213"/>
        <v>0</v>
      </c>
      <c r="BB410" s="321">
        <f t="shared" si="214"/>
        <v>0</v>
      </c>
      <c r="BC410" s="511">
        <f t="shared" si="215"/>
        <v>0</v>
      </c>
      <c r="BD410" s="511">
        <f t="shared" si="216"/>
        <v>2.5499999999999998E-2</v>
      </c>
      <c r="BE410" s="286">
        <f t="shared" si="217"/>
        <v>0</v>
      </c>
      <c r="BF410" s="286">
        <v>0</v>
      </c>
      <c r="BG410" s="308">
        <f t="shared" si="189"/>
        <v>0</v>
      </c>
      <c r="BH410" s="512">
        <f t="shared" si="218"/>
        <v>1</v>
      </c>
      <c r="BI410" s="512">
        <f t="shared" si="190"/>
        <v>0</v>
      </c>
      <c r="BJ410" s="453"/>
    </row>
    <row r="411" spans="1:62" x14ac:dyDescent="0.2">
      <c r="A411" s="32" t="s">
        <v>850</v>
      </c>
      <c r="B411" s="309" t="s">
        <v>851</v>
      </c>
      <c r="C411" s="310" t="s">
        <v>1222</v>
      </c>
      <c r="D411" s="311" t="s">
        <v>1299</v>
      </c>
      <c r="E411" s="312" t="s">
        <v>1254</v>
      </c>
      <c r="F411" s="313" t="s">
        <v>571</v>
      </c>
      <c r="G411" s="520">
        <v>42</v>
      </c>
      <c r="H411" s="315"/>
      <c r="I411" s="316">
        <v>0</v>
      </c>
      <c r="J411" s="316">
        <v>0</v>
      </c>
      <c r="K411" s="316">
        <v>0</v>
      </c>
      <c r="L411" s="316">
        <v>0</v>
      </c>
      <c r="M411" s="316">
        <f t="shared" si="191"/>
        <v>0</v>
      </c>
      <c r="N411" s="316">
        <f t="shared" si="192"/>
        <v>0</v>
      </c>
      <c r="O411" s="508">
        <f t="shared" si="193"/>
        <v>0</v>
      </c>
      <c r="P411" s="508">
        <f t="shared" si="194"/>
        <v>0</v>
      </c>
      <c r="Q411" s="509">
        <v>0</v>
      </c>
      <c r="R411" s="509">
        <v>0</v>
      </c>
      <c r="S411" s="318">
        <f t="shared" si="195"/>
        <v>0</v>
      </c>
      <c r="T411" s="317">
        <v>0</v>
      </c>
      <c r="U411" s="319">
        <f t="shared" si="196"/>
        <v>0</v>
      </c>
      <c r="V411" s="320">
        <f t="shared" si="197"/>
        <v>0</v>
      </c>
      <c r="W411" s="498">
        <v>0</v>
      </c>
      <c r="X411" s="499">
        <f t="shared" si="198"/>
        <v>0</v>
      </c>
      <c r="Y411" s="500">
        <f t="shared" si="199"/>
        <v>0</v>
      </c>
      <c r="Z411" s="501">
        <v>0</v>
      </c>
      <c r="AA411" s="502">
        <f t="shared" si="200"/>
        <v>0</v>
      </c>
      <c r="AB411" s="503">
        <f t="shared" si="201"/>
        <v>0</v>
      </c>
      <c r="AC411" s="510">
        <f t="shared" si="202"/>
        <v>0</v>
      </c>
      <c r="AD411" s="321">
        <f t="shared" si="203"/>
        <v>0</v>
      </c>
      <c r="AE411" s="278">
        <f t="shared" si="204"/>
        <v>0</v>
      </c>
      <c r="AF411" s="322">
        <v>0</v>
      </c>
      <c r="AG411" s="323">
        <v>1</v>
      </c>
      <c r="AH411" s="6">
        <f t="shared" si="205"/>
        <v>1.4498</v>
      </c>
      <c r="AI411" s="6">
        <v>0</v>
      </c>
      <c r="AJ411" s="2">
        <v>0</v>
      </c>
      <c r="AK411" s="281">
        <f t="shared" si="206"/>
        <v>1.9736</v>
      </c>
      <c r="AL411" s="3">
        <f t="shared" si="207"/>
        <v>0</v>
      </c>
      <c r="AM411" s="307">
        <v>0</v>
      </c>
      <c r="AN411" s="283">
        <v>0</v>
      </c>
      <c r="AO411" s="283" t="s">
        <v>1316</v>
      </c>
      <c r="AP411" s="284">
        <v>0</v>
      </c>
      <c r="AQ411" s="28">
        <v>0</v>
      </c>
      <c r="AR411" s="267">
        <f t="shared" si="208"/>
        <v>0</v>
      </c>
      <c r="AS411" s="267">
        <f t="shared" si="209"/>
        <v>0</v>
      </c>
      <c r="AT411" s="4">
        <v>0</v>
      </c>
      <c r="AU411" s="4">
        <f t="shared" si="210"/>
        <v>0</v>
      </c>
      <c r="AV411" s="5">
        <v>0</v>
      </c>
      <c r="AW411" s="404">
        <f t="shared" si="211"/>
        <v>0</v>
      </c>
      <c r="AX411" s="405">
        <v>0</v>
      </c>
      <c r="AY411" s="6">
        <f t="shared" si="212"/>
        <v>0</v>
      </c>
      <c r="AZ411" s="28">
        <f t="shared" si="213"/>
        <v>0</v>
      </c>
      <c r="BA411" s="5">
        <f t="shared" si="213"/>
        <v>0</v>
      </c>
      <c r="BB411" s="321">
        <f t="shared" si="214"/>
        <v>0</v>
      </c>
      <c r="BC411" s="511">
        <f t="shared" si="215"/>
        <v>0</v>
      </c>
      <c r="BD411" s="511">
        <f t="shared" si="216"/>
        <v>2.5499999999999998E-2</v>
      </c>
      <c r="BE411" s="286">
        <f t="shared" si="217"/>
        <v>0</v>
      </c>
      <c r="BF411" s="286">
        <v>0</v>
      </c>
      <c r="BG411" s="308">
        <f t="shared" si="189"/>
        <v>0</v>
      </c>
      <c r="BH411" s="512">
        <f t="shared" si="218"/>
        <v>1</v>
      </c>
      <c r="BI411" s="512">
        <f t="shared" si="190"/>
        <v>0</v>
      </c>
      <c r="BJ411" s="453"/>
    </row>
    <row r="412" spans="1:62" x14ac:dyDescent="0.2">
      <c r="A412" s="32" t="s">
        <v>853</v>
      </c>
      <c r="B412" s="309" t="s">
        <v>854</v>
      </c>
      <c r="C412" s="310" t="s">
        <v>1222</v>
      </c>
      <c r="D412" s="311" t="s">
        <v>1299</v>
      </c>
      <c r="E412" s="312" t="s">
        <v>1255</v>
      </c>
      <c r="F412" s="313" t="s">
        <v>571</v>
      </c>
      <c r="G412" s="520">
        <v>42</v>
      </c>
      <c r="H412" s="315"/>
      <c r="I412" s="316">
        <v>0</v>
      </c>
      <c r="J412" s="316">
        <v>0</v>
      </c>
      <c r="K412" s="316">
        <v>0</v>
      </c>
      <c r="L412" s="316">
        <v>0</v>
      </c>
      <c r="M412" s="316">
        <f t="shared" si="191"/>
        <v>0</v>
      </c>
      <c r="N412" s="316">
        <f t="shared" si="192"/>
        <v>0</v>
      </c>
      <c r="O412" s="508">
        <f t="shared" si="193"/>
        <v>0</v>
      </c>
      <c r="P412" s="508">
        <f t="shared" si="194"/>
        <v>0</v>
      </c>
      <c r="Q412" s="509">
        <v>0</v>
      </c>
      <c r="R412" s="509">
        <v>0</v>
      </c>
      <c r="S412" s="318">
        <f t="shared" si="195"/>
        <v>0</v>
      </c>
      <c r="T412" s="317">
        <v>0</v>
      </c>
      <c r="U412" s="319">
        <f t="shared" si="196"/>
        <v>0</v>
      </c>
      <c r="V412" s="320">
        <f t="shared" si="197"/>
        <v>0</v>
      </c>
      <c r="W412" s="498">
        <v>0</v>
      </c>
      <c r="X412" s="499">
        <f t="shared" si="198"/>
        <v>0</v>
      </c>
      <c r="Y412" s="500">
        <f t="shared" si="199"/>
        <v>0</v>
      </c>
      <c r="Z412" s="501">
        <v>0</v>
      </c>
      <c r="AA412" s="502">
        <f t="shared" si="200"/>
        <v>0</v>
      </c>
      <c r="AB412" s="503">
        <f t="shared" si="201"/>
        <v>0</v>
      </c>
      <c r="AC412" s="510">
        <f t="shared" si="202"/>
        <v>0</v>
      </c>
      <c r="AD412" s="321">
        <f t="shared" si="203"/>
        <v>0</v>
      </c>
      <c r="AE412" s="278">
        <f t="shared" si="204"/>
        <v>0</v>
      </c>
      <c r="AF412" s="322">
        <v>0</v>
      </c>
      <c r="AG412" s="323">
        <v>1</v>
      </c>
      <c r="AH412" s="6">
        <f t="shared" si="205"/>
        <v>1.4498</v>
      </c>
      <c r="AI412" s="6">
        <v>0</v>
      </c>
      <c r="AJ412" s="2">
        <v>0</v>
      </c>
      <c r="AK412" s="281">
        <f t="shared" si="206"/>
        <v>1.9154</v>
      </c>
      <c r="AL412" s="3">
        <f t="shared" si="207"/>
        <v>0</v>
      </c>
      <c r="AM412" s="307">
        <v>0</v>
      </c>
      <c r="AN412" s="283">
        <v>0</v>
      </c>
      <c r="AO412" s="283" t="s">
        <v>1316</v>
      </c>
      <c r="AP412" s="284">
        <v>0</v>
      </c>
      <c r="AQ412" s="28">
        <v>0</v>
      </c>
      <c r="AR412" s="267">
        <f t="shared" si="208"/>
        <v>0</v>
      </c>
      <c r="AS412" s="267">
        <f t="shared" si="209"/>
        <v>0</v>
      </c>
      <c r="AT412" s="4">
        <v>0</v>
      </c>
      <c r="AU412" s="4">
        <f t="shared" si="210"/>
        <v>0</v>
      </c>
      <c r="AV412" s="5">
        <v>0</v>
      </c>
      <c r="AW412" s="404">
        <f t="shared" si="211"/>
        <v>0</v>
      </c>
      <c r="AX412" s="405">
        <v>0</v>
      </c>
      <c r="AY412" s="6">
        <f t="shared" si="212"/>
        <v>0</v>
      </c>
      <c r="AZ412" s="28">
        <f t="shared" si="213"/>
        <v>0</v>
      </c>
      <c r="BA412" s="5">
        <f t="shared" si="213"/>
        <v>0</v>
      </c>
      <c r="BB412" s="321">
        <f t="shared" si="214"/>
        <v>0</v>
      </c>
      <c r="BC412" s="511">
        <f t="shared" si="215"/>
        <v>0</v>
      </c>
      <c r="BD412" s="511">
        <f t="shared" si="216"/>
        <v>2.5499999999999998E-2</v>
      </c>
      <c r="BE412" s="286">
        <f t="shared" si="217"/>
        <v>0</v>
      </c>
      <c r="BF412" s="286">
        <v>0</v>
      </c>
      <c r="BG412" s="308">
        <f t="shared" si="189"/>
        <v>0</v>
      </c>
      <c r="BH412" s="512">
        <f t="shared" si="218"/>
        <v>1</v>
      </c>
      <c r="BI412" s="512">
        <f t="shared" si="190"/>
        <v>0</v>
      </c>
      <c r="BJ412" s="453"/>
    </row>
    <row r="413" spans="1:62" x14ac:dyDescent="0.2">
      <c r="A413" s="358" t="s">
        <v>1222</v>
      </c>
      <c r="B413" s="359" t="s">
        <v>1224</v>
      </c>
      <c r="C413" s="360" t="s">
        <v>1222</v>
      </c>
      <c r="D413" s="361" t="s">
        <v>1299</v>
      </c>
      <c r="E413" s="362" t="s">
        <v>1294</v>
      </c>
      <c r="F413" s="363" t="s">
        <v>571</v>
      </c>
      <c r="G413" s="513">
        <v>42</v>
      </c>
      <c r="H413" s="233"/>
      <c r="I413" s="364">
        <v>45422241</v>
      </c>
      <c r="J413" s="364">
        <v>6910579</v>
      </c>
      <c r="K413" s="364">
        <v>0</v>
      </c>
      <c r="L413" s="364">
        <v>0</v>
      </c>
      <c r="M413" s="364">
        <f t="shared" si="191"/>
        <v>0</v>
      </c>
      <c r="N413" s="364">
        <f t="shared" si="192"/>
        <v>45422241</v>
      </c>
      <c r="O413" s="514">
        <f t="shared" si="193"/>
        <v>6910579</v>
      </c>
      <c r="P413" s="514">
        <f t="shared" si="194"/>
        <v>38511662</v>
      </c>
      <c r="Q413" s="515">
        <v>1720.1599999999999</v>
      </c>
      <c r="R413" s="515">
        <v>26.65</v>
      </c>
      <c r="S413" s="366">
        <f t="shared" si="195"/>
        <v>289845</v>
      </c>
      <c r="T413" s="365">
        <v>0</v>
      </c>
      <c r="U413" s="367">
        <f t="shared" si="196"/>
        <v>38511662</v>
      </c>
      <c r="V413" s="368">
        <f t="shared" si="197"/>
        <v>22388.42</v>
      </c>
      <c r="W413" s="498">
        <v>613633</v>
      </c>
      <c r="X413" s="499">
        <f t="shared" si="198"/>
        <v>356.73</v>
      </c>
      <c r="Y413" s="500">
        <f t="shared" si="199"/>
        <v>22031.69</v>
      </c>
      <c r="Z413" s="501">
        <v>2054.6899999999987</v>
      </c>
      <c r="AA413" s="502">
        <f t="shared" si="200"/>
        <v>3534396</v>
      </c>
      <c r="AB413" s="503">
        <f t="shared" si="201"/>
        <v>42046058</v>
      </c>
      <c r="AC413" s="516">
        <f t="shared" si="202"/>
        <v>24443.11</v>
      </c>
      <c r="AD413" s="369">
        <f t="shared" si="203"/>
        <v>1.4497500000000001</v>
      </c>
      <c r="AE413" s="370">
        <f t="shared" si="204"/>
        <v>1.4498</v>
      </c>
      <c r="AF413" s="371">
        <v>1.4498</v>
      </c>
      <c r="AG413" s="372">
        <v>0</v>
      </c>
      <c r="AH413" s="373">
        <f t="shared" si="205"/>
        <v>0</v>
      </c>
      <c r="AI413" s="373">
        <v>0</v>
      </c>
      <c r="AJ413" s="2">
        <v>0</v>
      </c>
      <c r="AK413" s="281">
        <f t="shared" si="206"/>
        <v>0</v>
      </c>
      <c r="AL413" s="3">
        <f t="shared" si="207"/>
        <v>0</v>
      </c>
      <c r="AM413" s="307">
        <v>0</v>
      </c>
      <c r="AN413" s="283">
        <v>0</v>
      </c>
      <c r="AO413" s="283" t="s">
        <v>1316</v>
      </c>
      <c r="AP413" s="284">
        <v>0</v>
      </c>
      <c r="AQ413" s="28">
        <v>0</v>
      </c>
      <c r="AR413" s="267">
        <f t="shared" si="208"/>
        <v>0</v>
      </c>
      <c r="AS413" s="267">
        <f t="shared" si="209"/>
        <v>0</v>
      </c>
      <c r="AT413" s="4">
        <v>0</v>
      </c>
      <c r="AU413" s="4">
        <f t="shared" si="210"/>
        <v>0</v>
      </c>
      <c r="AV413" s="5">
        <v>0</v>
      </c>
      <c r="AW413" s="404">
        <f t="shared" si="211"/>
        <v>0</v>
      </c>
      <c r="AX413" s="405">
        <v>0</v>
      </c>
      <c r="AY413" s="373">
        <f t="shared" si="212"/>
        <v>0</v>
      </c>
      <c r="AZ413" s="28">
        <f t="shared" si="213"/>
        <v>0</v>
      </c>
      <c r="BA413" s="5">
        <f t="shared" si="213"/>
        <v>0</v>
      </c>
      <c r="BB413" s="369">
        <f t="shared" si="214"/>
        <v>1.27664</v>
      </c>
      <c r="BC413" s="517">
        <f t="shared" si="215"/>
        <v>2.5499999999999998E-2</v>
      </c>
      <c r="BD413" s="517">
        <f t="shared" si="216"/>
        <v>0</v>
      </c>
      <c r="BE413" s="286">
        <f t="shared" si="217"/>
        <v>0</v>
      </c>
      <c r="BF413" s="286">
        <v>0</v>
      </c>
      <c r="BG413" s="308">
        <f t="shared" si="189"/>
        <v>0</v>
      </c>
      <c r="BH413" s="518">
        <f t="shared" si="218"/>
        <v>0</v>
      </c>
      <c r="BI413" s="518">
        <f t="shared" si="190"/>
        <v>0</v>
      </c>
      <c r="BJ413" s="453"/>
    </row>
    <row r="414" spans="1:62" x14ac:dyDescent="0.2">
      <c r="A414" s="297" t="s">
        <v>865</v>
      </c>
      <c r="B414" s="298" t="s">
        <v>866</v>
      </c>
      <c r="C414" s="299" t="s">
        <v>865</v>
      </c>
      <c r="D414" s="300" t="s">
        <v>866</v>
      </c>
      <c r="E414" s="301" t="s">
        <v>867</v>
      </c>
      <c r="F414" s="302" t="s">
        <v>261</v>
      </c>
      <c r="G414" s="519">
        <v>46</v>
      </c>
      <c r="H414" s="233"/>
      <c r="I414" s="304">
        <v>0</v>
      </c>
      <c r="J414" s="304">
        <v>0</v>
      </c>
      <c r="K414" s="304">
        <v>0</v>
      </c>
      <c r="L414" s="304">
        <v>0</v>
      </c>
      <c r="M414" s="304">
        <f t="shared" si="191"/>
        <v>0</v>
      </c>
      <c r="N414" s="304">
        <f t="shared" si="192"/>
        <v>0</v>
      </c>
      <c r="O414" s="496">
        <f t="shared" si="193"/>
        <v>0</v>
      </c>
      <c r="P414" s="496">
        <f t="shared" si="194"/>
        <v>0</v>
      </c>
      <c r="Q414" s="497">
        <v>0</v>
      </c>
      <c r="R414" s="497">
        <v>0</v>
      </c>
      <c r="S414" s="266">
        <f t="shared" si="195"/>
        <v>0</v>
      </c>
      <c r="T414" s="265">
        <v>0</v>
      </c>
      <c r="U414" s="305">
        <f t="shared" si="196"/>
        <v>0</v>
      </c>
      <c r="V414" s="306">
        <f t="shared" si="197"/>
        <v>0</v>
      </c>
      <c r="W414" s="498">
        <v>0</v>
      </c>
      <c r="X414" s="499">
        <f t="shared" si="198"/>
        <v>0</v>
      </c>
      <c r="Y414" s="500">
        <f t="shared" si="199"/>
        <v>0</v>
      </c>
      <c r="Z414" s="501">
        <v>0</v>
      </c>
      <c r="AA414" s="502">
        <f t="shared" si="200"/>
        <v>0</v>
      </c>
      <c r="AB414" s="503">
        <f t="shared" si="201"/>
        <v>0</v>
      </c>
      <c r="AC414" s="504">
        <f t="shared" si="202"/>
        <v>0</v>
      </c>
      <c r="AD414" s="277">
        <f t="shared" si="203"/>
        <v>0</v>
      </c>
      <c r="AE414" s="505">
        <f t="shared" si="204"/>
        <v>0</v>
      </c>
      <c r="AF414" s="279">
        <v>0</v>
      </c>
      <c r="AG414" s="280">
        <v>0</v>
      </c>
      <c r="AH414" s="1">
        <f t="shared" si="205"/>
        <v>0</v>
      </c>
      <c r="AI414" s="1">
        <v>1.7122999999999999</v>
      </c>
      <c r="AJ414" s="2">
        <v>0.85189999999999999</v>
      </c>
      <c r="AK414" s="281">
        <f t="shared" si="206"/>
        <v>0</v>
      </c>
      <c r="AL414" s="3">
        <f t="shared" si="207"/>
        <v>2.0099999999999998</v>
      </c>
      <c r="AM414" s="307">
        <v>1.6328</v>
      </c>
      <c r="AN414" s="283">
        <v>0.85189999999999999</v>
      </c>
      <c r="AO414" s="283" t="s">
        <v>1652</v>
      </c>
      <c r="AP414" s="284">
        <v>2.0099999999999998</v>
      </c>
      <c r="AQ414" s="28">
        <v>1.6328</v>
      </c>
      <c r="AR414" s="267">
        <f t="shared" si="208"/>
        <v>0</v>
      </c>
      <c r="AS414" s="267">
        <f t="shared" si="209"/>
        <v>0</v>
      </c>
      <c r="AT414" s="4">
        <v>0.85189999999999999</v>
      </c>
      <c r="AU414" s="4">
        <f t="shared" si="210"/>
        <v>0</v>
      </c>
      <c r="AV414" s="5">
        <v>2.0099999999999998</v>
      </c>
      <c r="AW414" s="404">
        <f t="shared" si="211"/>
        <v>0</v>
      </c>
      <c r="AX414" s="405">
        <v>1</v>
      </c>
      <c r="AY414" s="1">
        <f t="shared" si="212"/>
        <v>1.7122999999999999</v>
      </c>
      <c r="AZ414" s="28">
        <f t="shared" si="213"/>
        <v>2.0099999999999998</v>
      </c>
      <c r="BA414" s="5">
        <f t="shared" si="213"/>
        <v>1.6328</v>
      </c>
      <c r="BB414" s="277">
        <f t="shared" si="214"/>
        <v>0</v>
      </c>
      <c r="BC414" s="492">
        <f t="shared" si="215"/>
        <v>0</v>
      </c>
      <c r="BD414" s="492">
        <f t="shared" si="216"/>
        <v>0</v>
      </c>
      <c r="BE414" s="286">
        <f t="shared" si="217"/>
        <v>3.0200000000000001E-2</v>
      </c>
      <c r="BF414" s="286">
        <v>3.0200000000000001E-2</v>
      </c>
      <c r="BG414" s="308">
        <f t="shared" si="189"/>
        <v>1</v>
      </c>
      <c r="BH414" s="287">
        <f t="shared" si="218"/>
        <v>0</v>
      </c>
      <c r="BI414" s="287">
        <f t="shared" si="190"/>
        <v>2</v>
      </c>
      <c r="BJ414" s="453"/>
    </row>
    <row r="415" spans="1:62" x14ac:dyDescent="0.2">
      <c r="A415" s="297" t="s">
        <v>868</v>
      </c>
      <c r="B415" s="298" t="s">
        <v>869</v>
      </c>
      <c r="C415" s="299" t="s">
        <v>868</v>
      </c>
      <c r="D415" s="300" t="s">
        <v>869</v>
      </c>
      <c r="E415" s="301" t="s">
        <v>870</v>
      </c>
      <c r="F415" s="302" t="s">
        <v>261</v>
      </c>
      <c r="G415" s="519">
        <v>46</v>
      </c>
      <c r="H415" s="233"/>
      <c r="I415" s="304">
        <v>0</v>
      </c>
      <c r="J415" s="304">
        <v>0</v>
      </c>
      <c r="K415" s="304">
        <v>0</v>
      </c>
      <c r="L415" s="304">
        <v>0</v>
      </c>
      <c r="M415" s="304">
        <f t="shared" si="191"/>
        <v>0</v>
      </c>
      <c r="N415" s="304">
        <f t="shared" si="192"/>
        <v>0</v>
      </c>
      <c r="O415" s="496">
        <f t="shared" si="193"/>
        <v>0</v>
      </c>
      <c r="P415" s="496">
        <f t="shared" si="194"/>
        <v>0</v>
      </c>
      <c r="Q415" s="497">
        <v>0</v>
      </c>
      <c r="R415" s="497">
        <v>0</v>
      </c>
      <c r="S415" s="266">
        <f t="shared" si="195"/>
        <v>0</v>
      </c>
      <c r="T415" s="265">
        <v>0</v>
      </c>
      <c r="U415" s="305">
        <f t="shared" si="196"/>
        <v>0</v>
      </c>
      <c r="V415" s="306">
        <f t="shared" si="197"/>
        <v>0</v>
      </c>
      <c r="W415" s="498">
        <v>0</v>
      </c>
      <c r="X415" s="499">
        <f t="shared" si="198"/>
        <v>0</v>
      </c>
      <c r="Y415" s="500">
        <f t="shared" si="199"/>
        <v>0</v>
      </c>
      <c r="Z415" s="501">
        <v>0</v>
      </c>
      <c r="AA415" s="502">
        <f t="shared" si="200"/>
        <v>0</v>
      </c>
      <c r="AB415" s="503">
        <f t="shared" si="201"/>
        <v>0</v>
      </c>
      <c r="AC415" s="504">
        <f t="shared" si="202"/>
        <v>0</v>
      </c>
      <c r="AD415" s="277">
        <f t="shared" si="203"/>
        <v>0</v>
      </c>
      <c r="AE415" s="505">
        <f t="shared" si="204"/>
        <v>0</v>
      </c>
      <c r="AF415" s="279">
        <v>0</v>
      </c>
      <c r="AG415" s="280">
        <v>0</v>
      </c>
      <c r="AH415" s="1">
        <f t="shared" si="205"/>
        <v>0</v>
      </c>
      <c r="AI415" s="1">
        <v>1.4652000000000001</v>
      </c>
      <c r="AJ415" s="2">
        <v>0.81340000000000001</v>
      </c>
      <c r="AK415" s="281">
        <f t="shared" si="206"/>
        <v>0</v>
      </c>
      <c r="AL415" s="3">
        <f t="shared" si="207"/>
        <v>1.8012999999999999</v>
      </c>
      <c r="AM415" s="307">
        <v>1.7101</v>
      </c>
      <c r="AN415" s="283">
        <v>0.81340000000000001</v>
      </c>
      <c r="AO415" s="283" t="s">
        <v>1652</v>
      </c>
      <c r="AP415" s="284">
        <v>1.8012999999999999</v>
      </c>
      <c r="AQ415" s="28">
        <v>1.7101</v>
      </c>
      <c r="AR415" s="267">
        <f t="shared" si="208"/>
        <v>0</v>
      </c>
      <c r="AS415" s="267">
        <f t="shared" si="209"/>
        <v>0</v>
      </c>
      <c r="AT415" s="4">
        <v>0.81340000000000001</v>
      </c>
      <c r="AU415" s="4">
        <f t="shared" si="210"/>
        <v>0</v>
      </c>
      <c r="AV415" s="5">
        <v>1.8012999999999999</v>
      </c>
      <c r="AW415" s="404">
        <f t="shared" si="211"/>
        <v>0</v>
      </c>
      <c r="AX415" s="405">
        <v>1</v>
      </c>
      <c r="AY415" s="1">
        <f t="shared" si="212"/>
        <v>1.4652000000000001</v>
      </c>
      <c r="AZ415" s="28">
        <f t="shared" si="213"/>
        <v>1.8012999999999999</v>
      </c>
      <c r="BA415" s="5">
        <f t="shared" si="213"/>
        <v>1.7101</v>
      </c>
      <c r="BB415" s="277">
        <f t="shared" si="214"/>
        <v>0</v>
      </c>
      <c r="BC415" s="492">
        <f t="shared" si="215"/>
        <v>0</v>
      </c>
      <c r="BD415" s="492">
        <f t="shared" si="216"/>
        <v>0</v>
      </c>
      <c r="BE415" s="286">
        <f t="shared" si="217"/>
        <v>2.58E-2</v>
      </c>
      <c r="BF415" s="286">
        <v>2.58E-2</v>
      </c>
      <c r="BG415" s="308">
        <f t="shared" si="189"/>
        <v>0</v>
      </c>
      <c r="BH415" s="287">
        <f t="shared" si="218"/>
        <v>0</v>
      </c>
      <c r="BI415" s="287">
        <f t="shared" si="190"/>
        <v>1</v>
      </c>
      <c r="BJ415" s="453"/>
    </row>
    <row r="416" spans="1:62" x14ac:dyDescent="0.2">
      <c r="A416" s="297" t="s">
        <v>871</v>
      </c>
      <c r="B416" s="298" t="s">
        <v>872</v>
      </c>
      <c r="C416" s="299" t="s">
        <v>871</v>
      </c>
      <c r="D416" s="300" t="s">
        <v>872</v>
      </c>
      <c r="E416" s="301" t="s">
        <v>873</v>
      </c>
      <c r="F416" s="302" t="s">
        <v>261</v>
      </c>
      <c r="G416" s="519">
        <v>46</v>
      </c>
      <c r="H416" s="233"/>
      <c r="I416" s="304">
        <v>0</v>
      </c>
      <c r="J416" s="304">
        <v>0</v>
      </c>
      <c r="K416" s="304">
        <v>0</v>
      </c>
      <c r="L416" s="304">
        <v>0</v>
      </c>
      <c r="M416" s="304">
        <f t="shared" si="191"/>
        <v>0</v>
      </c>
      <c r="N416" s="304">
        <f t="shared" si="192"/>
        <v>0</v>
      </c>
      <c r="O416" s="496">
        <f t="shared" si="193"/>
        <v>0</v>
      </c>
      <c r="P416" s="496">
        <f t="shared" si="194"/>
        <v>0</v>
      </c>
      <c r="Q416" s="497">
        <v>0</v>
      </c>
      <c r="R416" s="497">
        <v>0</v>
      </c>
      <c r="S416" s="266">
        <f t="shared" si="195"/>
        <v>0</v>
      </c>
      <c r="T416" s="265">
        <v>0</v>
      </c>
      <c r="U416" s="305">
        <f t="shared" si="196"/>
        <v>0</v>
      </c>
      <c r="V416" s="306">
        <f t="shared" si="197"/>
        <v>0</v>
      </c>
      <c r="W416" s="498">
        <v>0</v>
      </c>
      <c r="X416" s="499">
        <f t="shared" si="198"/>
        <v>0</v>
      </c>
      <c r="Y416" s="500">
        <f t="shared" si="199"/>
        <v>0</v>
      </c>
      <c r="Z416" s="501">
        <v>0</v>
      </c>
      <c r="AA416" s="502">
        <f t="shared" si="200"/>
        <v>0</v>
      </c>
      <c r="AB416" s="503">
        <f t="shared" si="201"/>
        <v>0</v>
      </c>
      <c r="AC416" s="504">
        <f t="shared" si="202"/>
        <v>0</v>
      </c>
      <c r="AD416" s="277">
        <f t="shared" si="203"/>
        <v>0</v>
      </c>
      <c r="AE416" s="505">
        <f t="shared" si="204"/>
        <v>0</v>
      </c>
      <c r="AF416" s="279">
        <v>0</v>
      </c>
      <c r="AG416" s="280">
        <v>0</v>
      </c>
      <c r="AH416" s="1">
        <f t="shared" si="205"/>
        <v>0</v>
      </c>
      <c r="AI416" s="1">
        <v>1.7122999999999999</v>
      </c>
      <c r="AJ416" s="2">
        <v>0.8216</v>
      </c>
      <c r="AK416" s="281">
        <f t="shared" si="206"/>
        <v>0</v>
      </c>
      <c r="AL416" s="3">
        <f t="shared" si="207"/>
        <v>2.0840999999999998</v>
      </c>
      <c r="AM416" s="307">
        <v>1.6930000000000001</v>
      </c>
      <c r="AN416" s="283">
        <v>0.8216</v>
      </c>
      <c r="AO416" s="283" t="s">
        <v>1652</v>
      </c>
      <c r="AP416" s="284">
        <v>2.0840999999999998</v>
      </c>
      <c r="AQ416" s="28">
        <v>1.6930000000000001</v>
      </c>
      <c r="AR416" s="267">
        <f t="shared" si="208"/>
        <v>0</v>
      </c>
      <c r="AS416" s="267">
        <f t="shared" si="209"/>
        <v>0</v>
      </c>
      <c r="AT416" s="4">
        <v>0.8216</v>
      </c>
      <c r="AU416" s="4">
        <f t="shared" si="210"/>
        <v>0</v>
      </c>
      <c r="AV416" s="5">
        <v>2.0840999999999998</v>
      </c>
      <c r="AW416" s="404">
        <f t="shared" si="211"/>
        <v>0</v>
      </c>
      <c r="AX416" s="405">
        <v>1</v>
      </c>
      <c r="AY416" s="1">
        <f t="shared" si="212"/>
        <v>1.7122999999999999</v>
      </c>
      <c r="AZ416" s="28">
        <f t="shared" si="213"/>
        <v>2.0840999999999998</v>
      </c>
      <c r="BA416" s="5">
        <f t="shared" si="213"/>
        <v>1.6930000000000001</v>
      </c>
      <c r="BB416" s="277">
        <f t="shared" si="214"/>
        <v>0</v>
      </c>
      <c r="BC416" s="492">
        <f t="shared" si="215"/>
        <v>0</v>
      </c>
      <c r="BD416" s="492">
        <f t="shared" si="216"/>
        <v>0</v>
      </c>
      <c r="BE416" s="286">
        <f t="shared" si="217"/>
        <v>3.0200000000000001E-2</v>
      </c>
      <c r="BF416" s="286">
        <v>3.0200000000000001E-2</v>
      </c>
      <c r="BG416" s="308">
        <f t="shared" si="189"/>
        <v>1</v>
      </c>
      <c r="BH416" s="287">
        <f t="shared" si="218"/>
        <v>0</v>
      </c>
      <c r="BI416" s="287">
        <f t="shared" si="190"/>
        <v>2</v>
      </c>
      <c r="BJ416" s="453"/>
    </row>
    <row r="417" spans="1:62" x14ac:dyDescent="0.2">
      <c r="A417" s="297" t="s">
        <v>874</v>
      </c>
      <c r="B417" s="298" t="s">
        <v>875</v>
      </c>
      <c r="C417" s="299" t="s">
        <v>874</v>
      </c>
      <c r="D417" s="300" t="s">
        <v>875</v>
      </c>
      <c r="E417" s="301" t="s">
        <v>876</v>
      </c>
      <c r="F417" s="302" t="s">
        <v>261</v>
      </c>
      <c r="G417" s="519">
        <v>46</v>
      </c>
      <c r="H417" s="233"/>
      <c r="I417" s="304">
        <v>3920171</v>
      </c>
      <c r="J417" s="304">
        <v>217629</v>
      </c>
      <c r="K417" s="304">
        <v>0</v>
      </c>
      <c r="L417" s="304">
        <v>0</v>
      </c>
      <c r="M417" s="304">
        <f t="shared" si="191"/>
        <v>0</v>
      </c>
      <c r="N417" s="304">
        <f t="shared" si="192"/>
        <v>3920171</v>
      </c>
      <c r="O417" s="496">
        <f t="shared" si="193"/>
        <v>217629</v>
      </c>
      <c r="P417" s="496">
        <f t="shared" si="194"/>
        <v>3702542</v>
      </c>
      <c r="Q417" s="497">
        <v>133.13999999999999</v>
      </c>
      <c r="R417" s="497">
        <v>3.34</v>
      </c>
      <c r="S417" s="266">
        <f t="shared" si="195"/>
        <v>36326</v>
      </c>
      <c r="T417" s="265">
        <v>0</v>
      </c>
      <c r="U417" s="305">
        <f t="shared" si="196"/>
        <v>3702542</v>
      </c>
      <c r="V417" s="306">
        <f t="shared" si="197"/>
        <v>27809.39</v>
      </c>
      <c r="W417" s="498">
        <v>0</v>
      </c>
      <c r="X417" s="499">
        <f t="shared" si="198"/>
        <v>0</v>
      </c>
      <c r="Y417" s="500">
        <f t="shared" si="199"/>
        <v>27809.39</v>
      </c>
      <c r="Z417" s="501">
        <v>7832.3899999999994</v>
      </c>
      <c r="AA417" s="502">
        <f t="shared" si="200"/>
        <v>1042804</v>
      </c>
      <c r="AB417" s="503">
        <f t="shared" si="201"/>
        <v>4745346</v>
      </c>
      <c r="AC417" s="504">
        <f t="shared" si="202"/>
        <v>35641.78</v>
      </c>
      <c r="AD417" s="277">
        <f t="shared" si="203"/>
        <v>1.80078</v>
      </c>
      <c r="AE417" s="505">
        <f t="shared" si="204"/>
        <v>1.8008</v>
      </c>
      <c r="AF417" s="279">
        <v>1.8008</v>
      </c>
      <c r="AG417" s="280">
        <v>1</v>
      </c>
      <c r="AH417" s="1">
        <f t="shared" si="205"/>
        <v>1.8008</v>
      </c>
      <c r="AI417" s="1">
        <v>1.8008</v>
      </c>
      <c r="AJ417" s="2">
        <v>0.94909999999999994</v>
      </c>
      <c r="AK417" s="281">
        <f t="shared" si="206"/>
        <v>1.8974</v>
      </c>
      <c r="AL417" s="3">
        <f t="shared" si="207"/>
        <v>1.8974</v>
      </c>
      <c r="AM417" s="307">
        <v>1.4656</v>
      </c>
      <c r="AN417" s="283">
        <v>0.94910000000000005</v>
      </c>
      <c r="AO417" s="283" t="s">
        <v>1652</v>
      </c>
      <c r="AP417" s="284">
        <v>1.8974</v>
      </c>
      <c r="AQ417" s="28">
        <v>1.4656</v>
      </c>
      <c r="AR417" s="267">
        <f t="shared" si="208"/>
        <v>0</v>
      </c>
      <c r="AS417" s="267">
        <f t="shared" si="209"/>
        <v>0</v>
      </c>
      <c r="AT417" s="4">
        <v>0.94909999999999994</v>
      </c>
      <c r="AU417" s="4">
        <f t="shared" si="210"/>
        <v>0</v>
      </c>
      <c r="AV417" s="5">
        <v>1.8974</v>
      </c>
      <c r="AW417" s="404">
        <f t="shared" si="211"/>
        <v>0</v>
      </c>
      <c r="AX417" s="405">
        <v>0</v>
      </c>
      <c r="AY417" s="1">
        <f t="shared" si="212"/>
        <v>1.8008</v>
      </c>
      <c r="AZ417" s="28">
        <f t="shared" si="213"/>
        <v>1.8974</v>
      </c>
      <c r="BA417" s="5">
        <f t="shared" si="213"/>
        <v>1.4656</v>
      </c>
      <c r="BB417" s="277">
        <f t="shared" si="214"/>
        <v>1.5857600000000001</v>
      </c>
      <c r="BC417" s="492">
        <f t="shared" si="215"/>
        <v>3.1699999999999999E-2</v>
      </c>
      <c r="BD417" s="492">
        <f t="shared" si="216"/>
        <v>3.1699999999999999E-2</v>
      </c>
      <c r="BE417" s="286">
        <f t="shared" si="217"/>
        <v>3.1699999999999999E-2</v>
      </c>
      <c r="BF417" s="286">
        <v>3.1699999999999999E-2</v>
      </c>
      <c r="BG417" s="308">
        <f t="shared" si="189"/>
        <v>1</v>
      </c>
      <c r="BH417" s="287">
        <f t="shared" si="218"/>
        <v>0</v>
      </c>
      <c r="BI417" s="287">
        <f t="shared" si="190"/>
        <v>1</v>
      </c>
      <c r="BJ417" s="453"/>
    </row>
    <row r="418" spans="1:62" x14ac:dyDescent="0.2">
      <c r="A418" s="297" t="s">
        <v>877</v>
      </c>
      <c r="B418" s="298" t="s">
        <v>878</v>
      </c>
      <c r="C418" s="299" t="s">
        <v>877</v>
      </c>
      <c r="D418" s="300" t="s">
        <v>878</v>
      </c>
      <c r="E418" s="301" t="s">
        <v>879</v>
      </c>
      <c r="F418" s="302" t="s">
        <v>261</v>
      </c>
      <c r="G418" s="519">
        <v>46</v>
      </c>
      <c r="H418" s="233"/>
      <c r="I418" s="304">
        <v>0</v>
      </c>
      <c r="J418" s="304">
        <v>0</v>
      </c>
      <c r="K418" s="304">
        <v>0</v>
      </c>
      <c r="L418" s="304">
        <v>0</v>
      </c>
      <c r="M418" s="304">
        <f t="shared" si="191"/>
        <v>0</v>
      </c>
      <c r="N418" s="304">
        <f t="shared" si="192"/>
        <v>0</v>
      </c>
      <c r="O418" s="496">
        <f t="shared" si="193"/>
        <v>0</v>
      </c>
      <c r="P418" s="496">
        <f t="shared" si="194"/>
        <v>0</v>
      </c>
      <c r="Q418" s="497">
        <v>0</v>
      </c>
      <c r="R418" s="497">
        <v>0</v>
      </c>
      <c r="S418" s="266">
        <f t="shared" si="195"/>
        <v>0</v>
      </c>
      <c r="T418" s="265">
        <v>0</v>
      </c>
      <c r="U418" s="305">
        <f t="shared" si="196"/>
        <v>0</v>
      </c>
      <c r="V418" s="306">
        <f t="shared" si="197"/>
        <v>0</v>
      </c>
      <c r="W418" s="498">
        <v>0</v>
      </c>
      <c r="X418" s="499">
        <f t="shared" si="198"/>
        <v>0</v>
      </c>
      <c r="Y418" s="500">
        <f t="shared" si="199"/>
        <v>0</v>
      </c>
      <c r="Z418" s="501">
        <v>0</v>
      </c>
      <c r="AA418" s="502">
        <f t="shared" si="200"/>
        <v>0</v>
      </c>
      <c r="AB418" s="503">
        <f t="shared" si="201"/>
        <v>0</v>
      </c>
      <c r="AC418" s="504">
        <f t="shared" si="202"/>
        <v>0</v>
      </c>
      <c r="AD418" s="277">
        <f t="shared" si="203"/>
        <v>0</v>
      </c>
      <c r="AE418" s="505">
        <f t="shared" si="204"/>
        <v>0</v>
      </c>
      <c r="AF418" s="279">
        <v>0</v>
      </c>
      <c r="AG418" s="280">
        <v>0</v>
      </c>
      <c r="AH418" s="1">
        <f t="shared" si="205"/>
        <v>0</v>
      </c>
      <c r="AI418" s="1">
        <v>1.7122999999999999</v>
      </c>
      <c r="AJ418" s="2">
        <v>0.87709999999999999</v>
      </c>
      <c r="AK418" s="281">
        <f t="shared" si="206"/>
        <v>0</v>
      </c>
      <c r="AL418" s="3">
        <f t="shared" si="207"/>
        <v>1.9521999999999999</v>
      </c>
      <c r="AM418" s="307">
        <v>1.5859000000000001</v>
      </c>
      <c r="AN418" s="283">
        <v>0.87709999999999999</v>
      </c>
      <c r="AO418" s="283" t="s">
        <v>1652</v>
      </c>
      <c r="AP418" s="284">
        <v>1.9521999999999999</v>
      </c>
      <c r="AQ418" s="28">
        <v>1.5859000000000001</v>
      </c>
      <c r="AR418" s="267">
        <f t="shared" si="208"/>
        <v>0</v>
      </c>
      <c r="AS418" s="267">
        <f t="shared" si="209"/>
        <v>0</v>
      </c>
      <c r="AT418" s="4">
        <v>0.87709999999999999</v>
      </c>
      <c r="AU418" s="4">
        <f t="shared" si="210"/>
        <v>0</v>
      </c>
      <c r="AV418" s="5">
        <v>1.9521999999999999</v>
      </c>
      <c r="AW418" s="404">
        <f t="shared" si="211"/>
        <v>0</v>
      </c>
      <c r="AX418" s="405">
        <v>1</v>
      </c>
      <c r="AY418" s="1">
        <f t="shared" si="212"/>
        <v>1.7122999999999999</v>
      </c>
      <c r="AZ418" s="28">
        <f t="shared" si="213"/>
        <v>1.9521999999999999</v>
      </c>
      <c r="BA418" s="5">
        <f t="shared" si="213"/>
        <v>1.5859000000000001</v>
      </c>
      <c r="BB418" s="277">
        <f t="shared" si="214"/>
        <v>0</v>
      </c>
      <c r="BC418" s="492">
        <f t="shared" si="215"/>
        <v>0</v>
      </c>
      <c r="BD418" s="492">
        <f t="shared" si="216"/>
        <v>0</v>
      </c>
      <c r="BE418" s="286">
        <f t="shared" si="217"/>
        <v>3.0200000000000001E-2</v>
      </c>
      <c r="BF418" s="286">
        <v>3.0200000000000001E-2</v>
      </c>
      <c r="BG418" s="308">
        <f t="shared" si="189"/>
        <v>1</v>
      </c>
      <c r="BH418" s="287">
        <f t="shared" si="218"/>
        <v>0</v>
      </c>
      <c r="BI418" s="287">
        <f t="shared" si="190"/>
        <v>2</v>
      </c>
      <c r="BJ418" s="453"/>
    </row>
    <row r="419" spans="1:62" x14ac:dyDescent="0.2">
      <c r="A419" s="559" t="s">
        <v>880</v>
      </c>
      <c r="B419" s="560" t="s">
        <v>881</v>
      </c>
      <c r="C419" s="561" t="s">
        <v>880</v>
      </c>
      <c r="D419" s="562" t="s">
        <v>881</v>
      </c>
      <c r="E419" s="563" t="s">
        <v>882</v>
      </c>
      <c r="F419" s="564" t="s">
        <v>261</v>
      </c>
      <c r="G419" s="519">
        <v>46</v>
      </c>
      <c r="H419" s="233"/>
      <c r="I419" s="304">
        <v>1382620</v>
      </c>
      <c r="J419" s="304">
        <v>182000</v>
      </c>
      <c r="K419" s="304">
        <v>0</v>
      </c>
      <c r="L419" s="304">
        <v>0</v>
      </c>
      <c r="M419" s="304">
        <f t="shared" si="191"/>
        <v>0</v>
      </c>
      <c r="N419" s="304">
        <f t="shared" si="192"/>
        <v>1382620</v>
      </c>
      <c r="O419" s="496">
        <f t="shared" si="193"/>
        <v>182000</v>
      </c>
      <c r="P419" s="496">
        <f t="shared" si="194"/>
        <v>1200620</v>
      </c>
      <c r="Q419" s="497">
        <v>59.44</v>
      </c>
      <c r="R419" s="497">
        <v>0</v>
      </c>
      <c r="S419" s="266">
        <f t="shared" si="195"/>
        <v>0</v>
      </c>
      <c r="T419" s="265">
        <v>0</v>
      </c>
      <c r="U419" s="305">
        <f t="shared" si="196"/>
        <v>1200620</v>
      </c>
      <c r="V419" s="306">
        <f t="shared" si="197"/>
        <v>20198.86</v>
      </c>
      <c r="W419" s="498">
        <v>0</v>
      </c>
      <c r="X419" s="499">
        <f t="shared" si="198"/>
        <v>0</v>
      </c>
      <c r="Y419" s="500">
        <f t="shared" si="199"/>
        <v>20198.86</v>
      </c>
      <c r="Z419" s="501">
        <v>221.86000000000058</v>
      </c>
      <c r="AA419" s="502">
        <f t="shared" si="200"/>
        <v>13187</v>
      </c>
      <c r="AB419" s="503">
        <f t="shared" si="201"/>
        <v>1213807</v>
      </c>
      <c r="AC419" s="504">
        <f t="shared" si="202"/>
        <v>20420.72</v>
      </c>
      <c r="AD419" s="277">
        <f t="shared" si="203"/>
        <v>1.30796</v>
      </c>
      <c r="AE419" s="505">
        <f t="shared" si="204"/>
        <v>1.3080000000000001</v>
      </c>
      <c r="AF419" s="279">
        <v>1.3080000000000001</v>
      </c>
      <c r="AG419" s="280">
        <v>1</v>
      </c>
      <c r="AH419" s="1">
        <f t="shared" si="205"/>
        <v>1.3080000000000001</v>
      </c>
      <c r="AI419" s="1">
        <v>1.3080000000000001</v>
      </c>
      <c r="AJ419" s="2">
        <v>1.2309999999999999</v>
      </c>
      <c r="AK419" s="281">
        <f t="shared" si="206"/>
        <v>1.0626</v>
      </c>
      <c r="AL419" s="3">
        <f t="shared" si="207"/>
        <v>1.0626</v>
      </c>
      <c r="AM419" s="307">
        <v>1.1299999999999999</v>
      </c>
      <c r="AN419" s="283">
        <v>1.2310000000000001</v>
      </c>
      <c r="AO419" s="283" t="s">
        <v>1653</v>
      </c>
      <c r="AP419" s="284">
        <v>1.0626</v>
      </c>
      <c r="AQ419" s="28">
        <v>1.1299999999999999</v>
      </c>
      <c r="AR419" s="267">
        <f t="shared" si="208"/>
        <v>0</v>
      </c>
      <c r="AS419" s="267">
        <f t="shared" si="209"/>
        <v>0</v>
      </c>
      <c r="AT419" s="4">
        <v>1.2309999999999999</v>
      </c>
      <c r="AU419" s="4">
        <f t="shared" si="210"/>
        <v>0</v>
      </c>
      <c r="AV419" s="5">
        <v>1.0626</v>
      </c>
      <c r="AW419" s="404">
        <f t="shared" si="211"/>
        <v>0</v>
      </c>
      <c r="AX419" s="405">
        <v>0</v>
      </c>
      <c r="AY419" s="1">
        <f t="shared" si="212"/>
        <v>1.3080000000000001</v>
      </c>
      <c r="AZ419" s="28">
        <f t="shared" si="213"/>
        <v>1.0626</v>
      </c>
      <c r="BA419" s="5">
        <f t="shared" si="213"/>
        <v>1.1299999999999999</v>
      </c>
      <c r="BB419" s="277">
        <f t="shared" si="214"/>
        <v>1.1517900000000001</v>
      </c>
      <c r="BC419" s="492">
        <f t="shared" si="215"/>
        <v>2.3E-2</v>
      </c>
      <c r="BD419" s="492">
        <f t="shared" si="216"/>
        <v>2.3E-2</v>
      </c>
      <c r="BE419" s="286">
        <f t="shared" si="217"/>
        <v>2.3E-2</v>
      </c>
      <c r="BF419" s="286">
        <v>2.3E-2</v>
      </c>
      <c r="BG419" s="308">
        <f t="shared" si="189"/>
        <v>1</v>
      </c>
      <c r="BH419" s="287">
        <f t="shared" si="218"/>
        <v>0</v>
      </c>
      <c r="BI419" s="287">
        <f t="shared" si="190"/>
        <v>1</v>
      </c>
      <c r="BJ419" s="453"/>
    </row>
    <row r="420" spans="1:62" x14ac:dyDescent="0.2">
      <c r="A420" s="297" t="s">
        <v>883</v>
      </c>
      <c r="B420" s="298" t="s">
        <v>884</v>
      </c>
      <c r="C420" s="299" t="s">
        <v>883</v>
      </c>
      <c r="D420" s="300" t="s">
        <v>884</v>
      </c>
      <c r="E420" s="301" t="s">
        <v>885</v>
      </c>
      <c r="F420" s="302" t="s">
        <v>261</v>
      </c>
      <c r="G420" s="519">
        <v>46</v>
      </c>
      <c r="H420" s="233"/>
      <c r="I420" s="304">
        <v>0</v>
      </c>
      <c r="J420" s="304">
        <v>0</v>
      </c>
      <c r="K420" s="304">
        <v>0</v>
      </c>
      <c r="L420" s="304">
        <v>0</v>
      </c>
      <c r="M420" s="304">
        <f t="shared" si="191"/>
        <v>0</v>
      </c>
      <c r="N420" s="304">
        <f t="shared" si="192"/>
        <v>0</v>
      </c>
      <c r="O420" s="496">
        <f t="shared" si="193"/>
        <v>0</v>
      </c>
      <c r="P420" s="496">
        <f t="shared" si="194"/>
        <v>0</v>
      </c>
      <c r="Q420" s="497">
        <v>0</v>
      </c>
      <c r="R420" s="497">
        <v>0</v>
      </c>
      <c r="S420" s="266">
        <f t="shared" si="195"/>
        <v>0</v>
      </c>
      <c r="T420" s="265">
        <v>0</v>
      </c>
      <c r="U420" s="305">
        <f t="shared" si="196"/>
        <v>0</v>
      </c>
      <c r="V420" s="306">
        <f t="shared" si="197"/>
        <v>0</v>
      </c>
      <c r="W420" s="498">
        <v>0</v>
      </c>
      <c r="X420" s="499">
        <f t="shared" si="198"/>
        <v>0</v>
      </c>
      <c r="Y420" s="500">
        <f t="shared" si="199"/>
        <v>0</v>
      </c>
      <c r="Z420" s="501">
        <v>0</v>
      </c>
      <c r="AA420" s="502">
        <f t="shared" si="200"/>
        <v>0</v>
      </c>
      <c r="AB420" s="503">
        <f t="shared" si="201"/>
        <v>0</v>
      </c>
      <c r="AC420" s="504">
        <f t="shared" si="202"/>
        <v>0</v>
      </c>
      <c r="AD420" s="277">
        <f t="shared" si="203"/>
        <v>0</v>
      </c>
      <c r="AE420" s="505">
        <f t="shared" si="204"/>
        <v>0</v>
      </c>
      <c r="AF420" s="279">
        <v>0</v>
      </c>
      <c r="AG420" s="280">
        <v>0</v>
      </c>
      <c r="AH420" s="1">
        <f t="shared" si="205"/>
        <v>0</v>
      </c>
      <c r="AI420" s="1">
        <v>1.7122999999999999</v>
      </c>
      <c r="AJ420" s="2">
        <v>0.91749999999999998</v>
      </c>
      <c r="AK420" s="281">
        <f t="shared" si="206"/>
        <v>0</v>
      </c>
      <c r="AL420" s="3">
        <f t="shared" si="207"/>
        <v>1.8663000000000001</v>
      </c>
      <c r="AM420" s="307">
        <v>1.5161</v>
      </c>
      <c r="AN420" s="283">
        <v>0.91749999999999998</v>
      </c>
      <c r="AO420" s="283" t="s">
        <v>1652</v>
      </c>
      <c r="AP420" s="284">
        <v>1.8663000000000001</v>
      </c>
      <c r="AQ420" s="28">
        <v>1.5161</v>
      </c>
      <c r="AR420" s="267">
        <f t="shared" si="208"/>
        <v>0</v>
      </c>
      <c r="AS420" s="267">
        <f t="shared" si="209"/>
        <v>0</v>
      </c>
      <c r="AT420" s="4">
        <v>0.91749999999999998</v>
      </c>
      <c r="AU420" s="4">
        <f t="shared" si="210"/>
        <v>0</v>
      </c>
      <c r="AV420" s="5">
        <v>1.8663000000000001</v>
      </c>
      <c r="AW420" s="404">
        <f t="shared" si="211"/>
        <v>0</v>
      </c>
      <c r="AX420" s="405">
        <v>1</v>
      </c>
      <c r="AY420" s="1">
        <f t="shared" si="212"/>
        <v>1.7122999999999999</v>
      </c>
      <c r="AZ420" s="28">
        <f t="shared" si="213"/>
        <v>1.8663000000000001</v>
      </c>
      <c r="BA420" s="5">
        <f t="shared" si="213"/>
        <v>1.5161</v>
      </c>
      <c r="BB420" s="277">
        <f t="shared" si="214"/>
        <v>0</v>
      </c>
      <c r="BC420" s="492">
        <f t="shared" si="215"/>
        <v>0</v>
      </c>
      <c r="BD420" s="492">
        <f t="shared" si="216"/>
        <v>0</v>
      </c>
      <c r="BE420" s="286">
        <f t="shared" si="217"/>
        <v>3.0200000000000001E-2</v>
      </c>
      <c r="BF420" s="286">
        <v>3.0200000000000001E-2</v>
      </c>
      <c r="BG420" s="308">
        <f t="shared" si="189"/>
        <v>1</v>
      </c>
      <c r="BH420" s="287">
        <f t="shared" si="218"/>
        <v>0</v>
      </c>
      <c r="BI420" s="287">
        <f t="shared" si="190"/>
        <v>2</v>
      </c>
      <c r="BJ420" s="453"/>
    </row>
    <row r="421" spans="1:62" x14ac:dyDescent="0.2">
      <c r="A421" s="297" t="s">
        <v>886</v>
      </c>
      <c r="B421" s="298" t="s">
        <v>887</v>
      </c>
      <c r="C421" s="299" t="s">
        <v>886</v>
      </c>
      <c r="D421" s="300" t="s">
        <v>887</v>
      </c>
      <c r="E421" s="301" t="s">
        <v>888</v>
      </c>
      <c r="F421" s="302" t="s">
        <v>261</v>
      </c>
      <c r="G421" s="542">
        <v>46</v>
      </c>
      <c r="H421" s="233"/>
      <c r="I421" s="304">
        <v>0</v>
      </c>
      <c r="J421" s="304">
        <v>0</v>
      </c>
      <c r="K421" s="304">
        <v>0</v>
      </c>
      <c r="L421" s="304">
        <v>0</v>
      </c>
      <c r="M421" s="304">
        <f t="shared" si="191"/>
        <v>0</v>
      </c>
      <c r="N421" s="304">
        <f t="shared" si="192"/>
        <v>0</v>
      </c>
      <c r="O421" s="496">
        <f t="shared" si="193"/>
        <v>0</v>
      </c>
      <c r="P421" s="496">
        <f t="shared" si="194"/>
        <v>0</v>
      </c>
      <c r="Q421" s="497">
        <v>0</v>
      </c>
      <c r="R421" s="497">
        <v>0</v>
      </c>
      <c r="S421" s="266">
        <f t="shared" si="195"/>
        <v>0</v>
      </c>
      <c r="T421" s="265">
        <v>0</v>
      </c>
      <c r="U421" s="305">
        <f t="shared" si="196"/>
        <v>0</v>
      </c>
      <c r="V421" s="306">
        <f t="shared" si="197"/>
        <v>0</v>
      </c>
      <c r="W421" s="498">
        <v>0</v>
      </c>
      <c r="X421" s="499">
        <f t="shared" si="198"/>
        <v>0</v>
      </c>
      <c r="Y421" s="500">
        <f t="shared" si="199"/>
        <v>0</v>
      </c>
      <c r="Z421" s="501">
        <v>0</v>
      </c>
      <c r="AA421" s="502">
        <f t="shared" si="200"/>
        <v>0</v>
      </c>
      <c r="AB421" s="503">
        <f t="shared" si="201"/>
        <v>0</v>
      </c>
      <c r="AC421" s="504">
        <f t="shared" si="202"/>
        <v>0</v>
      </c>
      <c r="AD421" s="277">
        <f t="shared" si="203"/>
        <v>0</v>
      </c>
      <c r="AE421" s="505">
        <f t="shared" si="204"/>
        <v>0</v>
      </c>
      <c r="AF421" s="279">
        <v>0</v>
      </c>
      <c r="AG421" s="280">
        <v>0</v>
      </c>
      <c r="AH421" s="1">
        <f t="shared" si="205"/>
        <v>0</v>
      </c>
      <c r="AI421" s="1">
        <v>1.4652000000000001</v>
      </c>
      <c r="AJ421" s="2">
        <v>1.0364</v>
      </c>
      <c r="AK421" s="281">
        <f t="shared" si="206"/>
        <v>0</v>
      </c>
      <c r="AL421" s="3">
        <f t="shared" si="207"/>
        <v>1.4137</v>
      </c>
      <c r="AM421" s="307">
        <v>1.3421000000000001</v>
      </c>
      <c r="AN421" s="283">
        <v>1.0364</v>
      </c>
      <c r="AO421" s="283" t="s">
        <v>1653</v>
      </c>
      <c r="AP421" s="284">
        <v>1.4137</v>
      </c>
      <c r="AQ421" s="28">
        <v>1.3421000000000001</v>
      </c>
      <c r="AR421" s="267">
        <f t="shared" si="208"/>
        <v>0</v>
      </c>
      <c r="AS421" s="267">
        <f t="shared" si="209"/>
        <v>0</v>
      </c>
      <c r="AT421" s="4">
        <v>1.0364</v>
      </c>
      <c r="AU421" s="4">
        <f t="shared" si="210"/>
        <v>0</v>
      </c>
      <c r="AV421" s="5">
        <v>1.4137</v>
      </c>
      <c r="AW421" s="404">
        <f t="shared" si="211"/>
        <v>0</v>
      </c>
      <c r="AX421" s="405">
        <v>1</v>
      </c>
      <c r="AY421" s="1">
        <f t="shared" si="212"/>
        <v>1.4652000000000001</v>
      </c>
      <c r="AZ421" s="28">
        <f t="shared" si="213"/>
        <v>1.4137</v>
      </c>
      <c r="BA421" s="5">
        <f t="shared" si="213"/>
        <v>1.3421000000000001</v>
      </c>
      <c r="BB421" s="277">
        <f t="shared" si="214"/>
        <v>0</v>
      </c>
      <c r="BC421" s="492">
        <f t="shared" si="215"/>
        <v>0</v>
      </c>
      <c r="BD421" s="492">
        <f t="shared" si="216"/>
        <v>0</v>
      </c>
      <c r="BE421" s="286">
        <f t="shared" si="217"/>
        <v>2.58E-2</v>
      </c>
      <c r="BF421" s="286">
        <v>2.58E-2</v>
      </c>
      <c r="BG421" s="308">
        <f t="shared" si="189"/>
        <v>0</v>
      </c>
      <c r="BH421" s="287">
        <f t="shared" si="218"/>
        <v>0</v>
      </c>
      <c r="BI421" s="287">
        <f t="shared" si="190"/>
        <v>1</v>
      </c>
      <c r="BJ421" s="453"/>
    </row>
    <row r="422" spans="1:62" x14ac:dyDescent="0.2">
      <c r="A422" s="297" t="s">
        <v>889</v>
      </c>
      <c r="B422" s="298" t="s">
        <v>261</v>
      </c>
      <c r="C422" s="299" t="s">
        <v>889</v>
      </c>
      <c r="D422" s="300" t="s">
        <v>261</v>
      </c>
      <c r="E422" s="301" t="s">
        <v>890</v>
      </c>
      <c r="F422" s="302" t="s">
        <v>261</v>
      </c>
      <c r="G422" s="542">
        <v>46</v>
      </c>
      <c r="H422" s="233"/>
      <c r="I422" s="304">
        <v>470869</v>
      </c>
      <c r="J422" s="304">
        <v>90800</v>
      </c>
      <c r="K422" s="304">
        <v>0</v>
      </c>
      <c r="L422" s="304">
        <v>0</v>
      </c>
      <c r="M422" s="304">
        <f t="shared" si="191"/>
        <v>0</v>
      </c>
      <c r="N422" s="304">
        <f t="shared" si="192"/>
        <v>470869</v>
      </c>
      <c r="O422" s="496">
        <f t="shared" si="193"/>
        <v>90800</v>
      </c>
      <c r="P422" s="496">
        <f t="shared" si="194"/>
        <v>380069</v>
      </c>
      <c r="Q422" s="497">
        <v>19.28</v>
      </c>
      <c r="R422" s="497">
        <v>0</v>
      </c>
      <c r="S422" s="266">
        <f t="shared" si="195"/>
        <v>0</v>
      </c>
      <c r="T422" s="265">
        <v>0</v>
      </c>
      <c r="U422" s="305">
        <f t="shared" si="196"/>
        <v>380069</v>
      </c>
      <c r="V422" s="306">
        <f t="shared" si="197"/>
        <v>19713.12</v>
      </c>
      <c r="W422" s="498">
        <v>0</v>
      </c>
      <c r="X422" s="499">
        <f t="shared" si="198"/>
        <v>0</v>
      </c>
      <c r="Y422" s="500">
        <f t="shared" si="199"/>
        <v>19713.12</v>
      </c>
      <c r="Z422" s="501">
        <v>0</v>
      </c>
      <c r="AA422" s="502">
        <f t="shared" si="200"/>
        <v>0</v>
      </c>
      <c r="AB422" s="503">
        <f t="shared" si="201"/>
        <v>380069</v>
      </c>
      <c r="AC422" s="504">
        <f t="shared" si="202"/>
        <v>19713.12</v>
      </c>
      <c r="AD422" s="277">
        <f t="shared" si="203"/>
        <v>1.27651</v>
      </c>
      <c r="AE422" s="505">
        <f t="shared" si="204"/>
        <v>1.2765</v>
      </c>
      <c r="AF422" s="279">
        <v>1.2765</v>
      </c>
      <c r="AG422" s="280">
        <v>0.62880000000000003</v>
      </c>
      <c r="AH422" s="1">
        <f t="shared" si="205"/>
        <v>0.80269999999999997</v>
      </c>
      <c r="AI422" s="1">
        <v>1.4230999999999998</v>
      </c>
      <c r="AJ422" s="2">
        <v>0.70909999999999995</v>
      </c>
      <c r="AK422" s="281">
        <f t="shared" si="206"/>
        <v>1.1319999999999999</v>
      </c>
      <c r="AL422" s="3">
        <f t="shared" si="207"/>
        <v>2.0068999999999999</v>
      </c>
      <c r="AM422" s="307">
        <v>1.9616</v>
      </c>
      <c r="AN422" s="283">
        <v>0.70909999999999995</v>
      </c>
      <c r="AO422" s="283" t="s">
        <v>1652</v>
      </c>
      <c r="AP422" s="284">
        <v>2.0068999999999999</v>
      </c>
      <c r="AQ422" s="28">
        <v>1.9616</v>
      </c>
      <c r="AR422" s="267">
        <f t="shared" si="208"/>
        <v>0</v>
      </c>
      <c r="AS422" s="267">
        <f t="shared" si="209"/>
        <v>0</v>
      </c>
      <c r="AT422" s="4">
        <v>0.70909999999999995</v>
      </c>
      <c r="AU422" s="4">
        <f t="shared" si="210"/>
        <v>0</v>
      </c>
      <c r="AV422" s="5">
        <v>2.0068999999999999</v>
      </c>
      <c r="AW422" s="404">
        <f t="shared" si="211"/>
        <v>0</v>
      </c>
      <c r="AX422" s="405">
        <v>0</v>
      </c>
      <c r="AY422" s="1">
        <f t="shared" si="212"/>
        <v>1.4230999999999998</v>
      </c>
      <c r="AZ422" s="28">
        <f t="shared" si="213"/>
        <v>2.0068999999999999</v>
      </c>
      <c r="BA422" s="5">
        <f t="shared" si="213"/>
        <v>1.9616</v>
      </c>
      <c r="BB422" s="277">
        <f t="shared" si="214"/>
        <v>1.12409</v>
      </c>
      <c r="BC422" s="492">
        <f t="shared" si="215"/>
        <v>2.2499999999999999E-2</v>
      </c>
      <c r="BD422" s="492">
        <f t="shared" si="216"/>
        <v>1.41E-2</v>
      </c>
      <c r="BE422" s="286">
        <f t="shared" si="217"/>
        <v>2.5000000000000001E-2</v>
      </c>
      <c r="BF422" s="286">
        <v>2.5000000000000001E-2</v>
      </c>
      <c r="BG422" s="308">
        <f t="shared" si="189"/>
        <v>0</v>
      </c>
      <c r="BH422" s="287">
        <f t="shared" si="218"/>
        <v>0</v>
      </c>
      <c r="BI422" s="287">
        <f t="shared" si="190"/>
        <v>2</v>
      </c>
      <c r="BJ422" s="453"/>
    </row>
    <row r="423" spans="1:62" x14ac:dyDescent="0.2">
      <c r="A423" s="32" t="s">
        <v>865</v>
      </c>
      <c r="B423" s="309" t="s">
        <v>866</v>
      </c>
      <c r="C423" s="521" t="s">
        <v>1476</v>
      </c>
      <c r="D423" s="523" t="s">
        <v>1643</v>
      </c>
      <c r="E423" s="522" t="s">
        <v>1478</v>
      </c>
      <c r="F423" s="313" t="s">
        <v>261</v>
      </c>
      <c r="G423" s="507">
        <v>46</v>
      </c>
      <c r="H423" s="315"/>
      <c r="I423" s="316">
        <v>0</v>
      </c>
      <c r="J423" s="316">
        <v>0</v>
      </c>
      <c r="K423" s="316">
        <v>0</v>
      </c>
      <c r="L423" s="316">
        <v>0</v>
      </c>
      <c r="M423" s="316">
        <f t="shared" si="191"/>
        <v>0</v>
      </c>
      <c r="N423" s="316">
        <f t="shared" si="192"/>
        <v>0</v>
      </c>
      <c r="O423" s="508">
        <f t="shared" si="193"/>
        <v>0</v>
      </c>
      <c r="P423" s="508">
        <f t="shared" si="194"/>
        <v>0</v>
      </c>
      <c r="Q423" s="509">
        <v>0</v>
      </c>
      <c r="R423" s="509">
        <v>0</v>
      </c>
      <c r="S423" s="318">
        <f t="shared" si="195"/>
        <v>0</v>
      </c>
      <c r="T423" s="317">
        <v>0</v>
      </c>
      <c r="U423" s="319">
        <f t="shared" si="196"/>
        <v>0</v>
      </c>
      <c r="V423" s="320">
        <f t="shared" si="197"/>
        <v>0</v>
      </c>
      <c r="W423" s="498">
        <v>0</v>
      </c>
      <c r="X423" s="499">
        <f t="shared" si="198"/>
        <v>0</v>
      </c>
      <c r="Y423" s="500">
        <f t="shared" si="199"/>
        <v>0</v>
      </c>
      <c r="Z423" s="501">
        <v>0</v>
      </c>
      <c r="AA423" s="502">
        <f t="shared" si="200"/>
        <v>0</v>
      </c>
      <c r="AB423" s="503">
        <f t="shared" si="201"/>
        <v>0</v>
      </c>
      <c r="AC423" s="510">
        <f t="shared" si="202"/>
        <v>0</v>
      </c>
      <c r="AD423" s="321">
        <f t="shared" si="203"/>
        <v>0</v>
      </c>
      <c r="AE423" s="278">
        <f t="shared" si="204"/>
        <v>0</v>
      </c>
      <c r="AF423" s="322">
        <v>0</v>
      </c>
      <c r="AG423" s="323">
        <v>0.48730000000000001</v>
      </c>
      <c r="AH423" s="6">
        <f t="shared" si="205"/>
        <v>0.85540000000000005</v>
      </c>
      <c r="AI423" s="6">
        <v>0</v>
      </c>
      <c r="AJ423" s="2">
        <v>0</v>
      </c>
      <c r="AK423" s="281">
        <f t="shared" si="206"/>
        <v>1.0041</v>
      </c>
      <c r="AL423" s="3">
        <f t="shared" si="207"/>
        <v>0</v>
      </c>
      <c r="AM423" s="307">
        <v>0</v>
      </c>
      <c r="AN423" s="283">
        <v>0</v>
      </c>
      <c r="AO423" s="283" t="s">
        <v>1316</v>
      </c>
      <c r="AP423" s="284">
        <v>0</v>
      </c>
      <c r="AQ423" s="28">
        <v>0</v>
      </c>
      <c r="AR423" s="267">
        <f t="shared" si="208"/>
        <v>0</v>
      </c>
      <c r="AS423" s="267">
        <f t="shared" si="209"/>
        <v>0</v>
      </c>
      <c r="AT423" s="4">
        <v>0</v>
      </c>
      <c r="AU423" s="4">
        <f t="shared" si="210"/>
        <v>0</v>
      </c>
      <c r="AV423" s="5">
        <v>0</v>
      </c>
      <c r="AW423" s="404">
        <f t="shared" si="211"/>
        <v>0</v>
      </c>
      <c r="AX423" s="405">
        <v>0</v>
      </c>
      <c r="AY423" s="6">
        <f t="shared" si="212"/>
        <v>0</v>
      </c>
      <c r="AZ423" s="28">
        <f t="shared" si="213"/>
        <v>0</v>
      </c>
      <c r="BA423" s="5">
        <f t="shared" si="213"/>
        <v>0</v>
      </c>
      <c r="BB423" s="321">
        <f t="shared" si="214"/>
        <v>0</v>
      </c>
      <c r="BC423" s="511">
        <f t="shared" si="215"/>
        <v>0</v>
      </c>
      <c r="BD423" s="511">
        <f t="shared" si="216"/>
        <v>1.5100000000000001E-2</v>
      </c>
      <c r="BE423" s="286">
        <f t="shared" si="217"/>
        <v>0</v>
      </c>
      <c r="BF423" s="286">
        <v>0</v>
      </c>
      <c r="BG423" s="308">
        <f t="shared" si="189"/>
        <v>0</v>
      </c>
      <c r="BH423" s="512">
        <f t="shared" si="218"/>
        <v>1</v>
      </c>
      <c r="BI423" s="512">
        <f t="shared" si="190"/>
        <v>0</v>
      </c>
      <c r="BJ423" s="453"/>
    </row>
    <row r="424" spans="1:62" x14ac:dyDescent="0.2">
      <c r="A424" s="32" t="s">
        <v>871</v>
      </c>
      <c r="B424" s="309" t="s">
        <v>872</v>
      </c>
      <c r="C424" s="521" t="s">
        <v>1476</v>
      </c>
      <c r="D424" s="523" t="s">
        <v>1643</v>
      </c>
      <c r="E424" s="522" t="s">
        <v>1479</v>
      </c>
      <c r="F424" s="313" t="s">
        <v>261</v>
      </c>
      <c r="G424" s="507">
        <v>46</v>
      </c>
      <c r="H424" s="315"/>
      <c r="I424" s="316">
        <v>0</v>
      </c>
      <c r="J424" s="316">
        <v>0</v>
      </c>
      <c r="K424" s="316">
        <v>0</v>
      </c>
      <c r="L424" s="316">
        <v>0</v>
      </c>
      <c r="M424" s="316">
        <f t="shared" si="191"/>
        <v>0</v>
      </c>
      <c r="N424" s="316">
        <f t="shared" si="192"/>
        <v>0</v>
      </c>
      <c r="O424" s="508">
        <f t="shared" si="193"/>
        <v>0</v>
      </c>
      <c r="P424" s="508">
        <f t="shared" si="194"/>
        <v>0</v>
      </c>
      <c r="Q424" s="509">
        <v>0</v>
      </c>
      <c r="R424" s="509">
        <v>0</v>
      </c>
      <c r="S424" s="318">
        <f t="shared" si="195"/>
        <v>0</v>
      </c>
      <c r="T424" s="317">
        <v>0</v>
      </c>
      <c r="U424" s="319">
        <f t="shared" si="196"/>
        <v>0</v>
      </c>
      <c r="V424" s="320">
        <f t="shared" si="197"/>
        <v>0</v>
      </c>
      <c r="W424" s="498">
        <v>0</v>
      </c>
      <c r="X424" s="499">
        <f t="shared" si="198"/>
        <v>0</v>
      </c>
      <c r="Y424" s="500">
        <f t="shared" si="199"/>
        <v>0</v>
      </c>
      <c r="Z424" s="501">
        <v>0</v>
      </c>
      <c r="AA424" s="502">
        <f t="shared" si="200"/>
        <v>0</v>
      </c>
      <c r="AB424" s="503">
        <f t="shared" si="201"/>
        <v>0</v>
      </c>
      <c r="AC424" s="510">
        <f t="shared" si="202"/>
        <v>0</v>
      </c>
      <c r="AD424" s="321">
        <f t="shared" si="203"/>
        <v>0</v>
      </c>
      <c r="AE424" s="278">
        <f t="shared" si="204"/>
        <v>0</v>
      </c>
      <c r="AF424" s="322">
        <v>0</v>
      </c>
      <c r="AG424" s="323">
        <v>0.48730000000000001</v>
      </c>
      <c r="AH424" s="6">
        <f t="shared" si="205"/>
        <v>0.85540000000000005</v>
      </c>
      <c r="AI424" s="6">
        <v>0</v>
      </c>
      <c r="AJ424" s="2">
        <v>0</v>
      </c>
      <c r="AK424" s="281">
        <f t="shared" si="206"/>
        <v>1.0410999999999999</v>
      </c>
      <c r="AL424" s="3">
        <f t="shared" si="207"/>
        <v>0</v>
      </c>
      <c r="AM424" s="307">
        <v>0</v>
      </c>
      <c r="AN424" s="283">
        <v>0</v>
      </c>
      <c r="AO424" s="283" t="s">
        <v>1316</v>
      </c>
      <c r="AP424" s="284">
        <v>0</v>
      </c>
      <c r="AQ424" s="28">
        <v>0</v>
      </c>
      <c r="AR424" s="267">
        <f t="shared" si="208"/>
        <v>0</v>
      </c>
      <c r="AS424" s="267">
        <f t="shared" si="209"/>
        <v>0</v>
      </c>
      <c r="AT424" s="4">
        <v>0</v>
      </c>
      <c r="AU424" s="4">
        <f t="shared" si="210"/>
        <v>0</v>
      </c>
      <c r="AV424" s="5">
        <v>0</v>
      </c>
      <c r="AW424" s="404">
        <f t="shared" si="211"/>
        <v>0</v>
      </c>
      <c r="AX424" s="405">
        <v>0</v>
      </c>
      <c r="AY424" s="6">
        <f t="shared" si="212"/>
        <v>0</v>
      </c>
      <c r="AZ424" s="28">
        <f t="shared" si="213"/>
        <v>0</v>
      </c>
      <c r="BA424" s="5">
        <f t="shared" si="213"/>
        <v>0</v>
      </c>
      <c r="BB424" s="321">
        <f t="shared" si="214"/>
        <v>0</v>
      </c>
      <c r="BC424" s="511">
        <f t="shared" si="215"/>
        <v>0</v>
      </c>
      <c r="BD424" s="511">
        <f t="shared" si="216"/>
        <v>1.5100000000000001E-2</v>
      </c>
      <c r="BE424" s="286">
        <f t="shared" si="217"/>
        <v>0</v>
      </c>
      <c r="BF424" s="286">
        <v>0</v>
      </c>
      <c r="BG424" s="308">
        <f t="shared" si="189"/>
        <v>0</v>
      </c>
      <c r="BH424" s="512">
        <f t="shared" si="218"/>
        <v>1</v>
      </c>
      <c r="BI424" s="512">
        <f t="shared" si="190"/>
        <v>0</v>
      </c>
      <c r="BJ424" s="453"/>
    </row>
    <row r="425" spans="1:62" x14ac:dyDescent="0.2">
      <c r="A425" s="32" t="s">
        <v>877</v>
      </c>
      <c r="B425" s="309" t="s">
        <v>878</v>
      </c>
      <c r="C425" s="521" t="s">
        <v>1476</v>
      </c>
      <c r="D425" s="523" t="s">
        <v>1643</v>
      </c>
      <c r="E425" s="522" t="s">
        <v>1480</v>
      </c>
      <c r="F425" s="313" t="s">
        <v>261</v>
      </c>
      <c r="G425" s="520">
        <v>46</v>
      </c>
      <c r="H425" s="315"/>
      <c r="I425" s="316">
        <v>0</v>
      </c>
      <c r="J425" s="316">
        <v>0</v>
      </c>
      <c r="K425" s="316">
        <v>0</v>
      </c>
      <c r="L425" s="316">
        <v>0</v>
      </c>
      <c r="M425" s="316">
        <f t="shared" si="191"/>
        <v>0</v>
      </c>
      <c r="N425" s="316">
        <f t="shared" si="192"/>
        <v>0</v>
      </c>
      <c r="O425" s="508">
        <f t="shared" si="193"/>
        <v>0</v>
      </c>
      <c r="P425" s="508">
        <f t="shared" si="194"/>
        <v>0</v>
      </c>
      <c r="Q425" s="509">
        <v>0</v>
      </c>
      <c r="R425" s="509">
        <v>0</v>
      </c>
      <c r="S425" s="318">
        <f t="shared" si="195"/>
        <v>0</v>
      </c>
      <c r="T425" s="317">
        <v>0</v>
      </c>
      <c r="U425" s="319">
        <f t="shared" si="196"/>
        <v>0</v>
      </c>
      <c r="V425" s="320">
        <f t="shared" si="197"/>
        <v>0</v>
      </c>
      <c r="W425" s="498">
        <v>0</v>
      </c>
      <c r="X425" s="499">
        <f t="shared" si="198"/>
        <v>0</v>
      </c>
      <c r="Y425" s="500">
        <f t="shared" si="199"/>
        <v>0</v>
      </c>
      <c r="Z425" s="501">
        <v>0</v>
      </c>
      <c r="AA425" s="502">
        <f t="shared" si="200"/>
        <v>0</v>
      </c>
      <c r="AB425" s="503">
        <f t="shared" si="201"/>
        <v>0</v>
      </c>
      <c r="AC425" s="510">
        <f t="shared" si="202"/>
        <v>0</v>
      </c>
      <c r="AD425" s="321">
        <f t="shared" si="203"/>
        <v>0</v>
      </c>
      <c r="AE425" s="278">
        <f t="shared" si="204"/>
        <v>0</v>
      </c>
      <c r="AF425" s="322">
        <v>0</v>
      </c>
      <c r="AG425" s="323">
        <v>0.48730000000000001</v>
      </c>
      <c r="AH425" s="6">
        <f t="shared" si="205"/>
        <v>0.85540000000000005</v>
      </c>
      <c r="AI425" s="6">
        <v>0</v>
      </c>
      <c r="AJ425" s="2">
        <v>0</v>
      </c>
      <c r="AK425" s="281">
        <f t="shared" si="206"/>
        <v>0.97529999999999994</v>
      </c>
      <c r="AL425" s="3">
        <f t="shared" si="207"/>
        <v>0</v>
      </c>
      <c r="AM425" s="307">
        <v>0</v>
      </c>
      <c r="AN425" s="283">
        <v>0</v>
      </c>
      <c r="AO425" s="283" t="s">
        <v>1316</v>
      </c>
      <c r="AP425" s="284">
        <v>0</v>
      </c>
      <c r="AQ425" s="28">
        <v>0</v>
      </c>
      <c r="AR425" s="267">
        <f t="shared" si="208"/>
        <v>0</v>
      </c>
      <c r="AS425" s="267">
        <f t="shared" si="209"/>
        <v>0</v>
      </c>
      <c r="AT425" s="4">
        <v>0</v>
      </c>
      <c r="AU425" s="4">
        <f t="shared" si="210"/>
        <v>0</v>
      </c>
      <c r="AV425" s="5">
        <v>0</v>
      </c>
      <c r="AW425" s="404">
        <f t="shared" si="211"/>
        <v>0</v>
      </c>
      <c r="AX425" s="405">
        <v>0</v>
      </c>
      <c r="AY425" s="6">
        <f t="shared" si="212"/>
        <v>0</v>
      </c>
      <c r="AZ425" s="28">
        <f t="shared" si="213"/>
        <v>0</v>
      </c>
      <c r="BA425" s="5">
        <f t="shared" si="213"/>
        <v>0</v>
      </c>
      <c r="BB425" s="321">
        <f t="shared" si="214"/>
        <v>0</v>
      </c>
      <c r="BC425" s="511">
        <f t="shared" si="215"/>
        <v>0</v>
      </c>
      <c r="BD425" s="511">
        <f t="shared" si="216"/>
        <v>1.5100000000000001E-2</v>
      </c>
      <c r="BE425" s="286">
        <f t="shared" si="217"/>
        <v>0</v>
      </c>
      <c r="BF425" s="286">
        <v>0</v>
      </c>
      <c r="BG425" s="308">
        <f t="shared" si="189"/>
        <v>0</v>
      </c>
      <c r="BH425" s="512">
        <f t="shared" si="218"/>
        <v>1</v>
      </c>
      <c r="BI425" s="512">
        <f t="shared" si="190"/>
        <v>0</v>
      </c>
      <c r="BJ425" s="453"/>
    </row>
    <row r="426" spans="1:62" x14ac:dyDescent="0.2">
      <c r="A426" s="32" t="s">
        <v>883</v>
      </c>
      <c r="B426" s="309" t="s">
        <v>884</v>
      </c>
      <c r="C426" s="521" t="s">
        <v>1476</v>
      </c>
      <c r="D426" s="523" t="s">
        <v>1643</v>
      </c>
      <c r="E426" s="522" t="s">
        <v>1481</v>
      </c>
      <c r="F426" s="313" t="s">
        <v>261</v>
      </c>
      <c r="G426" s="314">
        <v>46</v>
      </c>
      <c r="H426" s="315"/>
      <c r="I426" s="316">
        <v>0</v>
      </c>
      <c r="J426" s="316">
        <v>0</v>
      </c>
      <c r="K426" s="316">
        <v>0</v>
      </c>
      <c r="L426" s="316">
        <v>0</v>
      </c>
      <c r="M426" s="316">
        <f t="shared" si="191"/>
        <v>0</v>
      </c>
      <c r="N426" s="316">
        <f t="shared" si="192"/>
        <v>0</v>
      </c>
      <c r="O426" s="508">
        <f t="shared" si="193"/>
        <v>0</v>
      </c>
      <c r="P426" s="508">
        <f t="shared" si="194"/>
        <v>0</v>
      </c>
      <c r="Q426" s="509">
        <v>0</v>
      </c>
      <c r="R426" s="509">
        <v>0</v>
      </c>
      <c r="S426" s="318">
        <f t="shared" si="195"/>
        <v>0</v>
      </c>
      <c r="T426" s="317">
        <v>0</v>
      </c>
      <c r="U426" s="319">
        <f t="shared" si="196"/>
        <v>0</v>
      </c>
      <c r="V426" s="320">
        <f t="shared" si="197"/>
        <v>0</v>
      </c>
      <c r="W426" s="498">
        <v>0</v>
      </c>
      <c r="X426" s="499">
        <f t="shared" si="198"/>
        <v>0</v>
      </c>
      <c r="Y426" s="500">
        <f t="shared" si="199"/>
        <v>0</v>
      </c>
      <c r="Z426" s="501">
        <v>0</v>
      </c>
      <c r="AA426" s="502">
        <f t="shared" si="200"/>
        <v>0</v>
      </c>
      <c r="AB426" s="503">
        <f t="shared" si="201"/>
        <v>0</v>
      </c>
      <c r="AC426" s="510">
        <f t="shared" si="202"/>
        <v>0</v>
      </c>
      <c r="AD426" s="321">
        <f t="shared" si="203"/>
        <v>0</v>
      </c>
      <c r="AE426" s="278">
        <f t="shared" si="204"/>
        <v>0</v>
      </c>
      <c r="AF426" s="322">
        <v>0</v>
      </c>
      <c r="AG426" s="323">
        <v>0.48730000000000001</v>
      </c>
      <c r="AH426" s="6">
        <f t="shared" si="205"/>
        <v>0.85540000000000005</v>
      </c>
      <c r="AI426" s="6">
        <v>0</v>
      </c>
      <c r="AJ426" s="2">
        <v>0</v>
      </c>
      <c r="AK426" s="281">
        <f t="shared" si="206"/>
        <v>0.93230000000000002</v>
      </c>
      <c r="AL426" s="3">
        <f t="shared" si="207"/>
        <v>0</v>
      </c>
      <c r="AM426" s="307">
        <v>0</v>
      </c>
      <c r="AN426" s="283">
        <v>0</v>
      </c>
      <c r="AO426" s="283" t="s">
        <v>1316</v>
      </c>
      <c r="AP426" s="284">
        <v>0</v>
      </c>
      <c r="AQ426" s="28">
        <v>0</v>
      </c>
      <c r="AR426" s="267">
        <f t="shared" si="208"/>
        <v>0</v>
      </c>
      <c r="AS426" s="267">
        <f t="shared" si="209"/>
        <v>0</v>
      </c>
      <c r="AT426" s="4">
        <v>0</v>
      </c>
      <c r="AU426" s="4">
        <f t="shared" si="210"/>
        <v>0</v>
      </c>
      <c r="AV426" s="5">
        <v>0</v>
      </c>
      <c r="AW426" s="404">
        <f t="shared" si="211"/>
        <v>0</v>
      </c>
      <c r="AX426" s="405">
        <v>0</v>
      </c>
      <c r="AY426" s="6">
        <f t="shared" si="212"/>
        <v>0</v>
      </c>
      <c r="AZ426" s="28">
        <f t="shared" si="213"/>
        <v>0</v>
      </c>
      <c r="BA426" s="5">
        <f t="shared" si="213"/>
        <v>0</v>
      </c>
      <c r="BB426" s="321">
        <f t="shared" si="214"/>
        <v>0</v>
      </c>
      <c r="BC426" s="511">
        <f t="shared" si="215"/>
        <v>0</v>
      </c>
      <c r="BD426" s="511">
        <f t="shared" si="216"/>
        <v>1.5100000000000001E-2</v>
      </c>
      <c r="BE426" s="286">
        <f t="shared" si="217"/>
        <v>0</v>
      </c>
      <c r="BF426" s="286">
        <v>0</v>
      </c>
      <c r="BG426" s="308">
        <f t="shared" si="189"/>
        <v>0</v>
      </c>
      <c r="BH426" s="512">
        <f t="shared" si="218"/>
        <v>1</v>
      </c>
      <c r="BI426" s="512">
        <f t="shared" si="190"/>
        <v>0</v>
      </c>
      <c r="BJ426" s="453"/>
    </row>
    <row r="427" spans="1:62" x14ac:dyDescent="0.2">
      <c r="A427" s="466" t="s">
        <v>1476</v>
      </c>
      <c r="B427" s="435" t="s">
        <v>1482</v>
      </c>
      <c r="C427" s="454" t="s">
        <v>1476</v>
      </c>
      <c r="D427" s="455" t="s">
        <v>1643</v>
      </c>
      <c r="E427" s="456" t="s">
        <v>1483</v>
      </c>
      <c r="F427" s="457" t="s">
        <v>261</v>
      </c>
      <c r="G427" s="437">
        <v>46</v>
      </c>
      <c r="H427" s="233"/>
      <c r="I427" s="440">
        <v>6615584</v>
      </c>
      <c r="J427" s="440">
        <v>311637</v>
      </c>
      <c r="K427" s="440">
        <v>0</v>
      </c>
      <c r="L427" s="440">
        <v>0</v>
      </c>
      <c r="M427" s="440">
        <f t="shared" si="191"/>
        <v>0</v>
      </c>
      <c r="N427" s="440">
        <f t="shared" si="192"/>
        <v>6615584</v>
      </c>
      <c r="O427" s="547">
        <f t="shared" si="193"/>
        <v>311637</v>
      </c>
      <c r="P427" s="547">
        <f t="shared" si="194"/>
        <v>6303947</v>
      </c>
      <c r="Q427" s="548">
        <v>232.56</v>
      </c>
      <c r="R427" s="548">
        <v>0</v>
      </c>
      <c r="S427" s="458">
        <f t="shared" si="195"/>
        <v>0</v>
      </c>
      <c r="T427" s="436">
        <v>0</v>
      </c>
      <c r="U427" s="459">
        <f t="shared" si="196"/>
        <v>6303947</v>
      </c>
      <c r="V427" s="460">
        <f t="shared" si="197"/>
        <v>27106.76</v>
      </c>
      <c r="W427" s="549">
        <v>0</v>
      </c>
      <c r="X427" s="550">
        <f t="shared" si="198"/>
        <v>0</v>
      </c>
      <c r="Y427" s="551">
        <f t="shared" si="199"/>
        <v>27106.76</v>
      </c>
      <c r="Z427" s="550">
        <v>7129.7599999999984</v>
      </c>
      <c r="AA427" s="552">
        <f t="shared" si="200"/>
        <v>1658097</v>
      </c>
      <c r="AB427" s="553">
        <f t="shared" si="201"/>
        <v>7962044</v>
      </c>
      <c r="AC427" s="554">
        <f t="shared" si="202"/>
        <v>34236.519999999997</v>
      </c>
      <c r="AD427" s="461">
        <f t="shared" si="203"/>
        <v>1.75528</v>
      </c>
      <c r="AE427" s="462">
        <f t="shared" si="204"/>
        <v>1.7553000000000001</v>
      </c>
      <c r="AF427" s="463">
        <v>1.7553000000000001</v>
      </c>
      <c r="AG427" s="464">
        <v>0</v>
      </c>
      <c r="AH427" s="465">
        <f t="shared" si="205"/>
        <v>0</v>
      </c>
      <c r="AI427" s="465">
        <v>0</v>
      </c>
      <c r="AJ427" s="2">
        <v>0</v>
      </c>
      <c r="AK427" s="281">
        <f t="shared" si="206"/>
        <v>0</v>
      </c>
      <c r="AL427" s="3">
        <f t="shared" si="207"/>
        <v>0</v>
      </c>
      <c r="AM427" s="307">
        <v>0</v>
      </c>
      <c r="AN427" s="283">
        <v>0</v>
      </c>
      <c r="AO427" s="283" t="s">
        <v>1316</v>
      </c>
      <c r="AP427" s="284">
        <v>0</v>
      </c>
      <c r="AQ427" s="28">
        <v>0</v>
      </c>
      <c r="AR427" s="267">
        <f t="shared" si="208"/>
        <v>0</v>
      </c>
      <c r="AS427" s="267">
        <f t="shared" si="209"/>
        <v>0</v>
      </c>
      <c r="AT427" s="4">
        <v>0</v>
      </c>
      <c r="AU427" s="4">
        <f t="shared" si="210"/>
        <v>0</v>
      </c>
      <c r="AV427" s="5">
        <v>0</v>
      </c>
      <c r="AW427" s="404">
        <f t="shared" si="211"/>
        <v>0</v>
      </c>
      <c r="AX427" s="405">
        <v>0</v>
      </c>
      <c r="AY427" s="340">
        <f t="shared" si="212"/>
        <v>0</v>
      </c>
      <c r="AZ427" s="28">
        <f t="shared" si="213"/>
        <v>0</v>
      </c>
      <c r="BA427" s="5">
        <f t="shared" si="213"/>
        <v>0</v>
      </c>
      <c r="BB427" s="461">
        <f t="shared" si="214"/>
        <v>1.54569</v>
      </c>
      <c r="BC427" s="555">
        <f t="shared" si="215"/>
        <v>3.09E-2</v>
      </c>
      <c r="BD427" s="555">
        <f t="shared" si="216"/>
        <v>0</v>
      </c>
      <c r="BE427" s="286">
        <f t="shared" si="217"/>
        <v>0</v>
      </c>
      <c r="BF427" s="286">
        <v>0</v>
      </c>
      <c r="BG427" s="308">
        <f t="shared" si="189"/>
        <v>0</v>
      </c>
      <c r="BH427" s="556">
        <f t="shared" si="218"/>
        <v>0</v>
      </c>
      <c r="BI427" s="556">
        <f t="shared" si="190"/>
        <v>0</v>
      </c>
      <c r="BJ427" s="453"/>
    </row>
    <row r="428" spans="1:62" x14ac:dyDescent="0.2">
      <c r="A428" s="397" t="s">
        <v>865</v>
      </c>
      <c r="B428" s="398" t="s">
        <v>866</v>
      </c>
      <c r="C428" s="521" t="s">
        <v>1484</v>
      </c>
      <c r="D428" s="523" t="s">
        <v>1644</v>
      </c>
      <c r="E428" s="522" t="s">
        <v>1486</v>
      </c>
      <c r="F428" s="313" t="s">
        <v>261</v>
      </c>
      <c r="G428" s="314">
        <v>46</v>
      </c>
      <c r="H428" s="315"/>
      <c r="I428" s="316">
        <v>0</v>
      </c>
      <c r="J428" s="316">
        <v>0</v>
      </c>
      <c r="K428" s="316">
        <v>0</v>
      </c>
      <c r="L428" s="316">
        <v>0</v>
      </c>
      <c r="M428" s="316">
        <f t="shared" si="191"/>
        <v>0</v>
      </c>
      <c r="N428" s="316">
        <f t="shared" si="192"/>
        <v>0</v>
      </c>
      <c r="O428" s="508">
        <f t="shared" si="193"/>
        <v>0</v>
      </c>
      <c r="P428" s="508">
        <f t="shared" si="194"/>
        <v>0</v>
      </c>
      <c r="Q428" s="509">
        <v>0</v>
      </c>
      <c r="R428" s="509">
        <v>0</v>
      </c>
      <c r="S428" s="318">
        <f t="shared" si="195"/>
        <v>0</v>
      </c>
      <c r="T428" s="317">
        <v>0</v>
      </c>
      <c r="U428" s="319">
        <f t="shared" si="196"/>
        <v>0</v>
      </c>
      <c r="V428" s="320">
        <f t="shared" si="197"/>
        <v>0</v>
      </c>
      <c r="W428" s="498">
        <v>0</v>
      </c>
      <c r="X428" s="499">
        <f t="shared" si="198"/>
        <v>0</v>
      </c>
      <c r="Y428" s="500">
        <f t="shared" si="199"/>
        <v>0</v>
      </c>
      <c r="Z428" s="501">
        <v>0</v>
      </c>
      <c r="AA428" s="502">
        <f t="shared" si="200"/>
        <v>0</v>
      </c>
      <c r="AB428" s="503">
        <f t="shared" si="201"/>
        <v>0</v>
      </c>
      <c r="AC428" s="510">
        <f t="shared" si="202"/>
        <v>0</v>
      </c>
      <c r="AD428" s="321">
        <f t="shared" si="203"/>
        <v>0</v>
      </c>
      <c r="AE428" s="278">
        <f t="shared" si="204"/>
        <v>0</v>
      </c>
      <c r="AF428" s="322">
        <v>0</v>
      </c>
      <c r="AG428" s="323">
        <v>0.51270000000000004</v>
      </c>
      <c r="AH428" s="6">
        <f t="shared" si="205"/>
        <v>0.8569</v>
      </c>
      <c r="AI428" s="6">
        <v>0</v>
      </c>
      <c r="AJ428" s="2">
        <v>0</v>
      </c>
      <c r="AK428" s="281">
        <f t="shared" si="206"/>
        <v>1.0059</v>
      </c>
      <c r="AL428" s="3">
        <f t="shared" si="207"/>
        <v>0</v>
      </c>
      <c r="AM428" s="307">
        <v>0</v>
      </c>
      <c r="AN428" s="283">
        <v>0</v>
      </c>
      <c r="AO428" s="283" t="s">
        <v>1316</v>
      </c>
      <c r="AP428" s="284">
        <v>0</v>
      </c>
      <c r="AQ428" s="28">
        <v>0</v>
      </c>
      <c r="AR428" s="267">
        <f t="shared" si="208"/>
        <v>0</v>
      </c>
      <c r="AS428" s="267">
        <f t="shared" si="209"/>
        <v>0</v>
      </c>
      <c r="AT428" s="4">
        <v>0</v>
      </c>
      <c r="AU428" s="4">
        <f t="shared" si="210"/>
        <v>0</v>
      </c>
      <c r="AV428" s="5">
        <v>0</v>
      </c>
      <c r="AW428" s="404">
        <f t="shared" si="211"/>
        <v>0</v>
      </c>
      <c r="AX428" s="405">
        <v>0</v>
      </c>
      <c r="AY428" s="6">
        <f t="shared" si="212"/>
        <v>0</v>
      </c>
      <c r="AZ428" s="28">
        <f t="shared" si="213"/>
        <v>0</v>
      </c>
      <c r="BA428" s="5">
        <f t="shared" si="213"/>
        <v>0</v>
      </c>
      <c r="BB428" s="321">
        <f t="shared" si="214"/>
        <v>0</v>
      </c>
      <c r="BC428" s="511">
        <f t="shared" si="215"/>
        <v>0</v>
      </c>
      <c r="BD428" s="511">
        <f t="shared" si="216"/>
        <v>1.5100000000000001E-2</v>
      </c>
      <c r="BE428" s="286">
        <f t="shared" si="217"/>
        <v>0</v>
      </c>
      <c r="BF428" s="286">
        <v>0</v>
      </c>
      <c r="BG428" s="308">
        <f t="shared" si="189"/>
        <v>0</v>
      </c>
      <c r="BH428" s="512">
        <f t="shared" si="218"/>
        <v>1</v>
      </c>
      <c r="BI428" s="512">
        <f t="shared" si="190"/>
        <v>0</v>
      </c>
      <c r="BJ428" s="453"/>
    </row>
    <row r="429" spans="1:62" x14ac:dyDescent="0.2">
      <c r="A429" s="397" t="s">
        <v>871</v>
      </c>
      <c r="B429" s="398" t="s">
        <v>872</v>
      </c>
      <c r="C429" s="521" t="s">
        <v>1484</v>
      </c>
      <c r="D429" s="523" t="s">
        <v>1644</v>
      </c>
      <c r="E429" s="522" t="s">
        <v>1487</v>
      </c>
      <c r="F429" s="313" t="s">
        <v>261</v>
      </c>
      <c r="G429" s="314">
        <v>46</v>
      </c>
      <c r="H429" s="315"/>
      <c r="I429" s="316">
        <v>0</v>
      </c>
      <c r="J429" s="316">
        <v>0</v>
      </c>
      <c r="K429" s="316">
        <v>0</v>
      </c>
      <c r="L429" s="316">
        <v>0</v>
      </c>
      <c r="M429" s="316">
        <f t="shared" si="191"/>
        <v>0</v>
      </c>
      <c r="N429" s="316">
        <f t="shared" si="192"/>
        <v>0</v>
      </c>
      <c r="O429" s="508">
        <f t="shared" si="193"/>
        <v>0</v>
      </c>
      <c r="P429" s="508">
        <f t="shared" si="194"/>
        <v>0</v>
      </c>
      <c r="Q429" s="509">
        <v>0</v>
      </c>
      <c r="R429" s="509">
        <v>0</v>
      </c>
      <c r="S429" s="318">
        <f t="shared" si="195"/>
        <v>0</v>
      </c>
      <c r="T429" s="317">
        <v>0</v>
      </c>
      <c r="U429" s="319">
        <f t="shared" si="196"/>
        <v>0</v>
      </c>
      <c r="V429" s="320">
        <f t="shared" si="197"/>
        <v>0</v>
      </c>
      <c r="W429" s="498">
        <v>0</v>
      </c>
      <c r="X429" s="499">
        <f t="shared" si="198"/>
        <v>0</v>
      </c>
      <c r="Y429" s="500">
        <f t="shared" si="199"/>
        <v>0</v>
      </c>
      <c r="Z429" s="501">
        <v>0</v>
      </c>
      <c r="AA429" s="502">
        <f t="shared" si="200"/>
        <v>0</v>
      </c>
      <c r="AB429" s="503">
        <f t="shared" si="201"/>
        <v>0</v>
      </c>
      <c r="AC429" s="510">
        <f t="shared" si="202"/>
        <v>0</v>
      </c>
      <c r="AD429" s="321">
        <f t="shared" si="203"/>
        <v>0</v>
      </c>
      <c r="AE429" s="278">
        <f t="shared" si="204"/>
        <v>0</v>
      </c>
      <c r="AF429" s="322">
        <v>0</v>
      </c>
      <c r="AG429" s="323">
        <v>0.51270000000000004</v>
      </c>
      <c r="AH429" s="6">
        <f t="shared" si="205"/>
        <v>0.8569</v>
      </c>
      <c r="AI429" s="6">
        <v>0</v>
      </c>
      <c r="AJ429" s="2">
        <v>0</v>
      </c>
      <c r="AK429" s="281">
        <f t="shared" si="206"/>
        <v>1.0429999999999999</v>
      </c>
      <c r="AL429" s="3">
        <f t="shared" si="207"/>
        <v>0</v>
      </c>
      <c r="AM429" s="307">
        <v>0</v>
      </c>
      <c r="AN429" s="283">
        <v>0</v>
      </c>
      <c r="AO429" s="283" t="s">
        <v>1316</v>
      </c>
      <c r="AP429" s="284">
        <v>0</v>
      </c>
      <c r="AQ429" s="28">
        <v>0</v>
      </c>
      <c r="AR429" s="267">
        <f t="shared" si="208"/>
        <v>0</v>
      </c>
      <c r="AS429" s="267">
        <f t="shared" si="209"/>
        <v>0</v>
      </c>
      <c r="AT429" s="4">
        <v>0</v>
      </c>
      <c r="AU429" s="4">
        <f t="shared" si="210"/>
        <v>0</v>
      </c>
      <c r="AV429" s="5">
        <v>0</v>
      </c>
      <c r="AW429" s="404">
        <f t="shared" si="211"/>
        <v>0</v>
      </c>
      <c r="AX429" s="405">
        <v>0</v>
      </c>
      <c r="AY429" s="6">
        <f t="shared" si="212"/>
        <v>0</v>
      </c>
      <c r="AZ429" s="28">
        <f t="shared" si="213"/>
        <v>0</v>
      </c>
      <c r="BA429" s="5">
        <f t="shared" si="213"/>
        <v>0</v>
      </c>
      <c r="BB429" s="321">
        <f t="shared" si="214"/>
        <v>0</v>
      </c>
      <c r="BC429" s="511">
        <f t="shared" si="215"/>
        <v>0</v>
      </c>
      <c r="BD429" s="511">
        <f t="shared" si="216"/>
        <v>1.5100000000000001E-2</v>
      </c>
      <c r="BE429" s="286">
        <f t="shared" si="217"/>
        <v>0</v>
      </c>
      <c r="BF429" s="286">
        <v>0</v>
      </c>
      <c r="BG429" s="308">
        <f t="shared" si="189"/>
        <v>0</v>
      </c>
      <c r="BH429" s="512">
        <f t="shared" si="218"/>
        <v>1</v>
      </c>
      <c r="BI429" s="512">
        <f t="shared" si="190"/>
        <v>0</v>
      </c>
      <c r="BJ429" s="453"/>
    </row>
    <row r="430" spans="1:62" x14ac:dyDescent="0.2">
      <c r="A430" s="397" t="s">
        <v>877</v>
      </c>
      <c r="B430" s="398" t="s">
        <v>878</v>
      </c>
      <c r="C430" s="521" t="s">
        <v>1484</v>
      </c>
      <c r="D430" s="523" t="s">
        <v>1644</v>
      </c>
      <c r="E430" s="522" t="s">
        <v>1488</v>
      </c>
      <c r="F430" s="313" t="s">
        <v>261</v>
      </c>
      <c r="G430" s="314">
        <v>46</v>
      </c>
      <c r="H430" s="315"/>
      <c r="I430" s="316">
        <v>0</v>
      </c>
      <c r="J430" s="316">
        <v>0</v>
      </c>
      <c r="K430" s="316">
        <v>0</v>
      </c>
      <c r="L430" s="316">
        <v>0</v>
      </c>
      <c r="M430" s="316">
        <f t="shared" si="191"/>
        <v>0</v>
      </c>
      <c r="N430" s="316">
        <f t="shared" si="192"/>
        <v>0</v>
      </c>
      <c r="O430" s="508">
        <f t="shared" si="193"/>
        <v>0</v>
      </c>
      <c r="P430" s="508">
        <f t="shared" si="194"/>
        <v>0</v>
      </c>
      <c r="Q430" s="509">
        <v>0</v>
      </c>
      <c r="R430" s="509">
        <v>0</v>
      </c>
      <c r="S430" s="318">
        <f t="shared" si="195"/>
        <v>0</v>
      </c>
      <c r="T430" s="317">
        <v>0</v>
      </c>
      <c r="U430" s="319">
        <f t="shared" si="196"/>
        <v>0</v>
      </c>
      <c r="V430" s="320">
        <f t="shared" si="197"/>
        <v>0</v>
      </c>
      <c r="W430" s="498">
        <v>0</v>
      </c>
      <c r="X430" s="499">
        <f t="shared" si="198"/>
        <v>0</v>
      </c>
      <c r="Y430" s="500">
        <f t="shared" si="199"/>
        <v>0</v>
      </c>
      <c r="Z430" s="501">
        <v>0</v>
      </c>
      <c r="AA430" s="502">
        <f t="shared" si="200"/>
        <v>0</v>
      </c>
      <c r="AB430" s="503">
        <f t="shared" si="201"/>
        <v>0</v>
      </c>
      <c r="AC430" s="510">
        <f t="shared" si="202"/>
        <v>0</v>
      </c>
      <c r="AD430" s="321">
        <f t="shared" si="203"/>
        <v>0</v>
      </c>
      <c r="AE430" s="278">
        <f t="shared" si="204"/>
        <v>0</v>
      </c>
      <c r="AF430" s="322">
        <v>0</v>
      </c>
      <c r="AG430" s="323">
        <v>0.51270000000000004</v>
      </c>
      <c r="AH430" s="6">
        <f t="shared" si="205"/>
        <v>0.8569</v>
      </c>
      <c r="AI430" s="6">
        <v>0</v>
      </c>
      <c r="AJ430" s="2">
        <v>0</v>
      </c>
      <c r="AK430" s="281">
        <f t="shared" si="206"/>
        <v>0.97699999999999998</v>
      </c>
      <c r="AL430" s="3">
        <f t="shared" si="207"/>
        <v>0</v>
      </c>
      <c r="AM430" s="307">
        <v>0</v>
      </c>
      <c r="AN430" s="283">
        <v>0</v>
      </c>
      <c r="AO430" s="283" t="s">
        <v>1316</v>
      </c>
      <c r="AP430" s="284">
        <v>0</v>
      </c>
      <c r="AQ430" s="28">
        <v>0</v>
      </c>
      <c r="AR430" s="267">
        <f t="shared" si="208"/>
        <v>0</v>
      </c>
      <c r="AS430" s="267">
        <f t="shared" si="209"/>
        <v>0</v>
      </c>
      <c r="AT430" s="4">
        <v>0</v>
      </c>
      <c r="AU430" s="4">
        <f t="shared" si="210"/>
        <v>0</v>
      </c>
      <c r="AV430" s="5">
        <v>0</v>
      </c>
      <c r="AW430" s="404">
        <f t="shared" si="211"/>
        <v>0</v>
      </c>
      <c r="AX430" s="405">
        <v>0</v>
      </c>
      <c r="AY430" s="6">
        <f t="shared" si="212"/>
        <v>0</v>
      </c>
      <c r="AZ430" s="28">
        <f t="shared" si="213"/>
        <v>0</v>
      </c>
      <c r="BA430" s="5">
        <f t="shared" si="213"/>
        <v>0</v>
      </c>
      <c r="BB430" s="321">
        <f t="shared" si="214"/>
        <v>0</v>
      </c>
      <c r="BC430" s="511">
        <f t="shared" si="215"/>
        <v>0</v>
      </c>
      <c r="BD430" s="511">
        <f t="shared" si="216"/>
        <v>1.5100000000000001E-2</v>
      </c>
      <c r="BE430" s="286">
        <f t="shared" si="217"/>
        <v>0</v>
      </c>
      <c r="BF430" s="286">
        <v>0</v>
      </c>
      <c r="BG430" s="308">
        <f t="shared" si="189"/>
        <v>0</v>
      </c>
      <c r="BH430" s="512">
        <f t="shared" si="218"/>
        <v>1</v>
      </c>
      <c r="BI430" s="512">
        <f t="shared" si="190"/>
        <v>0</v>
      </c>
      <c r="BJ430" s="453"/>
    </row>
    <row r="431" spans="1:62" x14ac:dyDescent="0.2">
      <c r="A431" s="397" t="s">
        <v>883</v>
      </c>
      <c r="B431" s="398" t="s">
        <v>884</v>
      </c>
      <c r="C431" s="521" t="s">
        <v>1484</v>
      </c>
      <c r="D431" s="523" t="s">
        <v>1644</v>
      </c>
      <c r="E431" s="522" t="s">
        <v>1489</v>
      </c>
      <c r="F431" s="313" t="s">
        <v>261</v>
      </c>
      <c r="G431" s="520">
        <v>46</v>
      </c>
      <c r="H431" s="315"/>
      <c r="I431" s="316">
        <v>0</v>
      </c>
      <c r="J431" s="316">
        <v>0</v>
      </c>
      <c r="K431" s="316">
        <v>0</v>
      </c>
      <c r="L431" s="316">
        <v>0</v>
      </c>
      <c r="M431" s="316">
        <f t="shared" si="191"/>
        <v>0</v>
      </c>
      <c r="N431" s="316">
        <f t="shared" si="192"/>
        <v>0</v>
      </c>
      <c r="O431" s="508">
        <f t="shared" si="193"/>
        <v>0</v>
      </c>
      <c r="P431" s="508">
        <f t="shared" si="194"/>
        <v>0</v>
      </c>
      <c r="Q431" s="509">
        <v>0</v>
      </c>
      <c r="R431" s="509">
        <v>0</v>
      </c>
      <c r="S431" s="318">
        <f t="shared" si="195"/>
        <v>0</v>
      </c>
      <c r="T431" s="317">
        <v>0</v>
      </c>
      <c r="U431" s="319">
        <f t="shared" si="196"/>
        <v>0</v>
      </c>
      <c r="V431" s="320">
        <f t="shared" si="197"/>
        <v>0</v>
      </c>
      <c r="W431" s="498">
        <v>0</v>
      </c>
      <c r="X431" s="499">
        <f t="shared" si="198"/>
        <v>0</v>
      </c>
      <c r="Y431" s="500">
        <f t="shared" si="199"/>
        <v>0</v>
      </c>
      <c r="Z431" s="501">
        <v>0</v>
      </c>
      <c r="AA431" s="502">
        <f t="shared" si="200"/>
        <v>0</v>
      </c>
      <c r="AB431" s="503">
        <f t="shared" si="201"/>
        <v>0</v>
      </c>
      <c r="AC431" s="510">
        <f t="shared" si="202"/>
        <v>0</v>
      </c>
      <c r="AD431" s="321">
        <f t="shared" si="203"/>
        <v>0</v>
      </c>
      <c r="AE431" s="278">
        <f t="shared" si="204"/>
        <v>0</v>
      </c>
      <c r="AF431" s="322">
        <v>0</v>
      </c>
      <c r="AG431" s="323">
        <v>0.51270000000000004</v>
      </c>
      <c r="AH431" s="6">
        <f t="shared" si="205"/>
        <v>0.8569</v>
      </c>
      <c r="AI431" s="6">
        <v>0</v>
      </c>
      <c r="AJ431" s="2">
        <v>0</v>
      </c>
      <c r="AK431" s="281">
        <f t="shared" si="206"/>
        <v>0.93400000000000005</v>
      </c>
      <c r="AL431" s="3">
        <f t="shared" si="207"/>
        <v>0</v>
      </c>
      <c r="AM431" s="307">
        <v>0</v>
      </c>
      <c r="AN431" s="283">
        <v>0</v>
      </c>
      <c r="AO431" s="283" t="s">
        <v>1316</v>
      </c>
      <c r="AP431" s="284">
        <v>0</v>
      </c>
      <c r="AQ431" s="28">
        <v>0</v>
      </c>
      <c r="AR431" s="267">
        <f t="shared" si="208"/>
        <v>0</v>
      </c>
      <c r="AS431" s="267">
        <f t="shared" si="209"/>
        <v>0</v>
      </c>
      <c r="AT431" s="4">
        <v>0</v>
      </c>
      <c r="AU431" s="4">
        <f t="shared" si="210"/>
        <v>0</v>
      </c>
      <c r="AV431" s="5">
        <v>0</v>
      </c>
      <c r="AW431" s="404">
        <f t="shared" si="211"/>
        <v>0</v>
      </c>
      <c r="AX431" s="405">
        <v>0</v>
      </c>
      <c r="AY431" s="6">
        <f t="shared" si="212"/>
        <v>0</v>
      </c>
      <c r="AZ431" s="28">
        <f t="shared" si="213"/>
        <v>0</v>
      </c>
      <c r="BA431" s="5">
        <f t="shared" si="213"/>
        <v>0</v>
      </c>
      <c r="BB431" s="321">
        <f t="shared" si="214"/>
        <v>0</v>
      </c>
      <c r="BC431" s="511">
        <f t="shared" si="215"/>
        <v>0</v>
      </c>
      <c r="BD431" s="511">
        <f t="shared" si="216"/>
        <v>1.5100000000000001E-2</v>
      </c>
      <c r="BE431" s="286">
        <f t="shared" si="217"/>
        <v>0</v>
      </c>
      <c r="BF431" s="286">
        <v>0</v>
      </c>
      <c r="BG431" s="308">
        <f t="shared" si="189"/>
        <v>0</v>
      </c>
      <c r="BH431" s="512">
        <f t="shared" si="218"/>
        <v>1</v>
      </c>
      <c r="BI431" s="512">
        <f t="shared" si="190"/>
        <v>0</v>
      </c>
      <c r="BJ431" s="453"/>
    </row>
    <row r="432" spans="1:62" x14ac:dyDescent="0.2">
      <c r="A432" s="397" t="s">
        <v>889</v>
      </c>
      <c r="B432" s="398" t="s">
        <v>261</v>
      </c>
      <c r="C432" s="521" t="s">
        <v>1484</v>
      </c>
      <c r="D432" s="523" t="s">
        <v>1644</v>
      </c>
      <c r="E432" s="522" t="s">
        <v>1490</v>
      </c>
      <c r="F432" s="313" t="s">
        <v>261</v>
      </c>
      <c r="G432" s="314">
        <v>46</v>
      </c>
      <c r="H432" s="315"/>
      <c r="I432" s="316">
        <v>0</v>
      </c>
      <c r="J432" s="316">
        <v>0</v>
      </c>
      <c r="K432" s="316">
        <v>0</v>
      </c>
      <c r="L432" s="316">
        <v>0</v>
      </c>
      <c r="M432" s="316">
        <f t="shared" si="191"/>
        <v>0</v>
      </c>
      <c r="N432" s="316">
        <f t="shared" si="192"/>
        <v>0</v>
      </c>
      <c r="O432" s="508">
        <f t="shared" si="193"/>
        <v>0</v>
      </c>
      <c r="P432" s="508">
        <f t="shared" si="194"/>
        <v>0</v>
      </c>
      <c r="Q432" s="509">
        <v>0</v>
      </c>
      <c r="R432" s="509">
        <v>0</v>
      </c>
      <c r="S432" s="318">
        <f t="shared" si="195"/>
        <v>0</v>
      </c>
      <c r="T432" s="317">
        <v>0</v>
      </c>
      <c r="U432" s="319">
        <f t="shared" si="196"/>
        <v>0</v>
      </c>
      <c r="V432" s="320">
        <f t="shared" si="197"/>
        <v>0</v>
      </c>
      <c r="W432" s="498">
        <v>0</v>
      </c>
      <c r="X432" s="499">
        <f t="shared" si="198"/>
        <v>0</v>
      </c>
      <c r="Y432" s="500">
        <f t="shared" si="199"/>
        <v>0</v>
      </c>
      <c r="Z432" s="501">
        <v>0</v>
      </c>
      <c r="AA432" s="502">
        <f t="shared" si="200"/>
        <v>0</v>
      </c>
      <c r="AB432" s="503">
        <f t="shared" si="201"/>
        <v>0</v>
      </c>
      <c r="AC432" s="510">
        <f t="shared" si="202"/>
        <v>0</v>
      </c>
      <c r="AD432" s="321">
        <f t="shared" si="203"/>
        <v>0</v>
      </c>
      <c r="AE432" s="278">
        <f t="shared" si="204"/>
        <v>0</v>
      </c>
      <c r="AF432" s="322">
        <v>0</v>
      </c>
      <c r="AG432" s="323">
        <v>0.37119999999999997</v>
      </c>
      <c r="AH432" s="6">
        <f t="shared" si="205"/>
        <v>0.62039999999999995</v>
      </c>
      <c r="AI432" s="6">
        <v>0</v>
      </c>
      <c r="AJ432" s="2">
        <v>0</v>
      </c>
      <c r="AK432" s="281">
        <f t="shared" si="206"/>
        <v>0.87490000000000001</v>
      </c>
      <c r="AL432" s="3">
        <f t="shared" si="207"/>
        <v>0</v>
      </c>
      <c r="AM432" s="307">
        <v>0</v>
      </c>
      <c r="AN432" s="283">
        <v>0</v>
      </c>
      <c r="AO432" s="283" t="s">
        <v>1316</v>
      </c>
      <c r="AP432" s="284">
        <v>0</v>
      </c>
      <c r="AQ432" s="28">
        <v>0</v>
      </c>
      <c r="AR432" s="267">
        <f t="shared" si="208"/>
        <v>0</v>
      </c>
      <c r="AS432" s="267">
        <f t="shared" si="209"/>
        <v>0</v>
      </c>
      <c r="AT432" s="4">
        <v>0</v>
      </c>
      <c r="AU432" s="4">
        <f t="shared" si="210"/>
        <v>0</v>
      </c>
      <c r="AV432" s="5">
        <v>0</v>
      </c>
      <c r="AW432" s="404">
        <f t="shared" si="211"/>
        <v>0</v>
      </c>
      <c r="AX432" s="405">
        <v>0</v>
      </c>
      <c r="AY432" s="6">
        <f t="shared" si="212"/>
        <v>0</v>
      </c>
      <c r="AZ432" s="28">
        <f t="shared" si="213"/>
        <v>0</v>
      </c>
      <c r="BA432" s="5">
        <f t="shared" si="213"/>
        <v>0</v>
      </c>
      <c r="BB432" s="321">
        <f t="shared" si="214"/>
        <v>0</v>
      </c>
      <c r="BC432" s="511">
        <f t="shared" si="215"/>
        <v>0</v>
      </c>
      <c r="BD432" s="511">
        <f t="shared" si="216"/>
        <v>1.09E-2</v>
      </c>
      <c r="BE432" s="286">
        <f t="shared" si="217"/>
        <v>0</v>
      </c>
      <c r="BF432" s="286">
        <v>0</v>
      </c>
      <c r="BG432" s="308">
        <f t="shared" si="189"/>
        <v>0</v>
      </c>
      <c r="BH432" s="512">
        <f t="shared" si="218"/>
        <v>1</v>
      </c>
      <c r="BI432" s="512">
        <f t="shared" si="190"/>
        <v>0</v>
      </c>
      <c r="BJ432" s="453"/>
    </row>
    <row r="433" spans="1:62" x14ac:dyDescent="0.2">
      <c r="A433" s="466" t="s">
        <v>1484</v>
      </c>
      <c r="B433" s="435" t="s">
        <v>1491</v>
      </c>
      <c r="C433" s="454" t="s">
        <v>1484</v>
      </c>
      <c r="D433" s="455" t="s">
        <v>1644</v>
      </c>
      <c r="E433" s="456" t="s">
        <v>1492</v>
      </c>
      <c r="F433" s="457" t="s">
        <v>261</v>
      </c>
      <c r="G433" s="437">
        <v>46</v>
      </c>
      <c r="H433" s="233"/>
      <c r="I433" s="440">
        <v>6928027</v>
      </c>
      <c r="J433" s="440">
        <v>555627</v>
      </c>
      <c r="K433" s="440">
        <v>0</v>
      </c>
      <c r="L433" s="440">
        <v>0</v>
      </c>
      <c r="M433" s="440">
        <f t="shared" si="191"/>
        <v>0</v>
      </c>
      <c r="N433" s="440">
        <f t="shared" si="192"/>
        <v>6928027</v>
      </c>
      <c r="O433" s="547">
        <f t="shared" si="193"/>
        <v>555627</v>
      </c>
      <c r="P433" s="547">
        <f t="shared" si="194"/>
        <v>6372400</v>
      </c>
      <c r="Q433" s="548">
        <v>246.89</v>
      </c>
      <c r="R433" s="548">
        <v>2.3299999999999996</v>
      </c>
      <c r="S433" s="458">
        <f t="shared" si="195"/>
        <v>25341</v>
      </c>
      <c r="T433" s="436">
        <v>0</v>
      </c>
      <c r="U433" s="459">
        <f t="shared" si="196"/>
        <v>6372400</v>
      </c>
      <c r="V433" s="460">
        <f t="shared" si="197"/>
        <v>25810.68</v>
      </c>
      <c r="W433" s="549">
        <v>0</v>
      </c>
      <c r="X433" s="550">
        <f t="shared" si="198"/>
        <v>0</v>
      </c>
      <c r="Y433" s="551">
        <f t="shared" si="199"/>
        <v>25810.68</v>
      </c>
      <c r="Z433" s="550">
        <v>5833.68</v>
      </c>
      <c r="AA433" s="552">
        <f t="shared" si="200"/>
        <v>1440277</v>
      </c>
      <c r="AB433" s="553">
        <f t="shared" si="201"/>
        <v>7812677</v>
      </c>
      <c r="AC433" s="554">
        <f t="shared" si="202"/>
        <v>31644.36</v>
      </c>
      <c r="AD433" s="461">
        <f t="shared" si="203"/>
        <v>1.6713499999999999</v>
      </c>
      <c r="AE433" s="462">
        <f t="shared" si="204"/>
        <v>1.6714</v>
      </c>
      <c r="AF433" s="463">
        <v>1.6714</v>
      </c>
      <c r="AG433" s="464">
        <v>0</v>
      </c>
      <c r="AH433" s="465">
        <f t="shared" si="205"/>
        <v>0</v>
      </c>
      <c r="AI433" s="465">
        <v>0</v>
      </c>
      <c r="AJ433" s="2">
        <v>0</v>
      </c>
      <c r="AK433" s="281">
        <f t="shared" si="206"/>
        <v>0</v>
      </c>
      <c r="AL433" s="3">
        <f t="shared" si="207"/>
        <v>0</v>
      </c>
      <c r="AM433" s="307">
        <v>0</v>
      </c>
      <c r="AN433" s="283">
        <v>0</v>
      </c>
      <c r="AO433" s="283" t="s">
        <v>1316</v>
      </c>
      <c r="AP433" s="284">
        <v>0</v>
      </c>
      <c r="AQ433" s="28">
        <v>0</v>
      </c>
      <c r="AR433" s="267">
        <f t="shared" si="208"/>
        <v>0</v>
      </c>
      <c r="AS433" s="267">
        <f t="shared" si="209"/>
        <v>0</v>
      </c>
      <c r="AT433" s="4">
        <v>0</v>
      </c>
      <c r="AU433" s="4">
        <f t="shared" si="210"/>
        <v>0</v>
      </c>
      <c r="AV433" s="5">
        <v>0</v>
      </c>
      <c r="AW433" s="404">
        <f t="shared" si="211"/>
        <v>0</v>
      </c>
      <c r="AX433" s="405">
        <v>0</v>
      </c>
      <c r="AY433" s="340">
        <f t="shared" si="212"/>
        <v>0</v>
      </c>
      <c r="AZ433" s="28">
        <f t="shared" si="213"/>
        <v>0</v>
      </c>
      <c r="BA433" s="5">
        <f t="shared" si="213"/>
        <v>0</v>
      </c>
      <c r="BB433" s="461">
        <f t="shared" si="214"/>
        <v>1.4717800000000001</v>
      </c>
      <c r="BC433" s="555">
        <f t="shared" si="215"/>
        <v>2.9399999999999999E-2</v>
      </c>
      <c r="BD433" s="555">
        <f t="shared" si="216"/>
        <v>0</v>
      </c>
      <c r="BE433" s="286">
        <f t="shared" si="217"/>
        <v>0</v>
      </c>
      <c r="BF433" s="286">
        <v>0</v>
      </c>
      <c r="BG433" s="308">
        <f t="shared" si="189"/>
        <v>0</v>
      </c>
      <c r="BH433" s="556">
        <f t="shared" si="218"/>
        <v>0</v>
      </c>
      <c r="BI433" s="556">
        <f t="shared" si="190"/>
        <v>0</v>
      </c>
      <c r="BJ433" s="453"/>
    </row>
    <row r="434" spans="1:62" x14ac:dyDescent="0.2">
      <c r="A434" s="397" t="s">
        <v>868</v>
      </c>
      <c r="B434" s="398" t="s">
        <v>869</v>
      </c>
      <c r="C434" s="521" t="s">
        <v>1493</v>
      </c>
      <c r="D434" s="523" t="s">
        <v>1494</v>
      </c>
      <c r="E434" s="522" t="s">
        <v>1495</v>
      </c>
      <c r="F434" s="313" t="s">
        <v>261</v>
      </c>
      <c r="G434" s="520">
        <v>46</v>
      </c>
      <c r="H434" s="315"/>
      <c r="I434" s="316">
        <v>0</v>
      </c>
      <c r="J434" s="316">
        <v>0</v>
      </c>
      <c r="K434" s="316">
        <v>0</v>
      </c>
      <c r="L434" s="316">
        <v>0</v>
      </c>
      <c r="M434" s="316">
        <f t="shared" si="191"/>
        <v>0</v>
      </c>
      <c r="N434" s="316">
        <f t="shared" si="192"/>
        <v>0</v>
      </c>
      <c r="O434" s="508">
        <f t="shared" si="193"/>
        <v>0</v>
      </c>
      <c r="P434" s="508">
        <f t="shared" si="194"/>
        <v>0</v>
      </c>
      <c r="Q434" s="509">
        <v>0</v>
      </c>
      <c r="R434" s="509">
        <v>0</v>
      </c>
      <c r="S434" s="318">
        <f t="shared" si="195"/>
        <v>0</v>
      </c>
      <c r="T434" s="317">
        <v>0</v>
      </c>
      <c r="U434" s="319">
        <f t="shared" si="196"/>
        <v>0</v>
      </c>
      <c r="V434" s="320">
        <f t="shared" si="197"/>
        <v>0</v>
      </c>
      <c r="W434" s="498">
        <v>0</v>
      </c>
      <c r="X434" s="499">
        <f t="shared" si="198"/>
        <v>0</v>
      </c>
      <c r="Y434" s="500">
        <f t="shared" si="199"/>
        <v>0</v>
      </c>
      <c r="Z434" s="501">
        <v>0</v>
      </c>
      <c r="AA434" s="502">
        <f t="shared" si="200"/>
        <v>0</v>
      </c>
      <c r="AB434" s="503">
        <f t="shared" si="201"/>
        <v>0</v>
      </c>
      <c r="AC434" s="510">
        <f t="shared" si="202"/>
        <v>0</v>
      </c>
      <c r="AD434" s="321">
        <f t="shared" si="203"/>
        <v>0</v>
      </c>
      <c r="AE434" s="278">
        <f t="shared" si="204"/>
        <v>0</v>
      </c>
      <c r="AF434" s="322">
        <v>0</v>
      </c>
      <c r="AG434" s="323">
        <v>1</v>
      </c>
      <c r="AH434" s="6">
        <f t="shared" si="205"/>
        <v>1.4652000000000001</v>
      </c>
      <c r="AI434" s="6">
        <v>0</v>
      </c>
      <c r="AJ434" s="2">
        <v>0</v>
      </c>
      <c r="AK434" s="281">
        <f t="shared" si="206"/>
        <v>1.8012999999999999</v>
      </c>
      <c r="AL434" s="3">
        <f t="shared" si="207"/>
        <v>0</v>
      </c>
      <c r="AM434" s="307">
        <v>0</v>
      </c>
      <c r="AN434" s="283">
        <v>0</v>
      </c>
      <c r="AO434" s="283" t="s">
        <v>1316</v>
      </c>
      <c r="AP434" s="284">
        <v>0</v>
      </c>
      <c r="AQ434" s="28">
        <v>0</v>
      </c>
      <c r="AR434" s="267">
        <f t="shared" si="208"/>
        <v>0</v>
      </c>
      <c r="AS434" s="267">
        <f t="shared" si="209"/>
        <v>0</v>
      </c>
      <c r="AT434" s="4">
        <v>0</v>
      </c>
      <c r="AU434" s="4">
        <f t="shared" si="210"/>
        <v>0</v>
      </c>
      <c r="AV434" s="5">
        <v>0</v>
      </c>
      <c r="AW434" s="404">
        <f t="shared" si="211"/>
        <v>0</v>
      </c>
      <c r="AX434" s="405">
        <v>0</v>
      </c>
      <c r="AY434" s="6">
        <f t="shared" si="212"/>
        <v>0</v>
      </c>
      <c r="AZ434" s="28">
        <f t="shared" si="213"/>
        <v>0</v>
      </c>
      <c r="BA434" s="5">
        <f t="shared" si="213"/>
        <v>0</v>
      </c>
      <c r="BB434" s="321">
        <f t="shared" si="214"/>
        <v>0</v>
      </c>
      <c r="BC434" s="511">
        <f t="shared" si="215"/>
        <v>0</v>
      </c>
      <c r="BD434" s="511">
        <f t="shared" si="216"/>
        <v>2.58E-2</v>
      </c>
      <c r="BE434" s="286">
        <f t="shared" si="217"/>
        <v>0</v>
      </c>
      <c r="BF434" s="286">
        <v>0</v>
      </c>
      <c r="BG434" s="308">
        <f t="shared" si="189"/>
        <v>0</v>
      </c>
      <c r="BH434" s="512">
        <f t="shared" si="218"/>
        <v>1</v>
      </c>
      <c r="BI434" s="512">
        <f t="shared" si="190"/>
        <v>0</v>
      </c>
      <c r="BJ434" s="453"/>
    </row>
    <row r="435" spans="1:62" x14ac:dyDescent="0.2">
      <c r="A435" s="397" t="s">
        <v>886</v>
      </c>
      <c r="B435" s="398" t="s">
        <v>887</v>
      </c>
      <c r="C435" s="521" t="s">
        <v>1493</v>
      </c>
      <c r="D435" s="523" t="s">
        <v>1494</v>
      </c>
      <c r="E435" s="522" t="s">
        <v>1496</v>
      </c>
      <c r="F435" s="313" t="s">
        <v>261</v>
      </c>
      <c r="G435" s="520">
        <v>46</v>
      </c>
      <c r="H435" s="315"/>
      <c r="I435" s="316">
        <v>0</v>
      </c>
      <c r="J435" s="316">
        <v>0</v>
      </c>
      <c r="K435" s="316">
        <v>0</v>
      </c>
      <c r="L435" s="316">
        <v>0</v>
      </c>
      <c r="M435" s="316">
        <f t="shared" si="191"/>
        <v>0</v>
      </c>
      <c r="N435" s="316">
        <f t="shared" si="192"/>
        <v>0</v>
      </c>
      <c r="O435" s="508">
        <f t="shared" si="193"/>
        <v>0</v>
      </c>
      <c r="P435" s="508">
        <f t="shared" si="194"/>
        <v>0</v>
      </c>
      <c r="Q435" s="509">
        <v>0</v>
      </c>
      <c r="R435" s="509">
        <v>0</v>
      </c>
      <c r="S435" s="318">
        <f t="shared" si="195"/>
        <v>0</v>
      </c>
      <c r="T435" s="317">
        <v>0</v>
      </c>
      <c r="U435" s="319">
        <f t="shared" si="196"/>
        <v>0</v>
      </c>
      <c r="V435" s="320">
        <f t="shared" si="197"/>
        <v>0</v>
      </c>
      <c r="W435" s="498">
        <v>0</v>
      </c>
      <c r="X435" s="499">
        <f t="shared" si="198"/>
        <v>0</v>
      </c>
      <c r="Y435" s="500">
        <f t="shared" si="199"/>
        <v>0</v>
      </c>
      <c r="Z435" s="501">
        <v>0</v>
      </c>
      <c r="AA435" s="502">
        <f t="shared" si="200"/>
        <v>0</v>
      </c>
      <c r="AB435" s="503">
        <f t="shared" si="201"/>
        <v>0</v>
      </c>
      <c r="AC435" s="510">
        <f t="shared" si="202"/>
        <v>0</v>
      </c>
      <c r="AD435" s="321">
        <f t="shared" si="203"/>
        <v>0</v>
      </c>
      <c r="AE435" s="278">
        <f t="shared" si="204"/>
        <v>0</v>
      </c>
      <c r="AF435" s="322">
        <v>0</v>
      </c>
      <c r="AG435" s="323">
        <v>1</v>
      </c>
      <c r="AH435" s="6">
        <f t="shared" si="205"/>
        <v>1.4652000000000001</v>
      </c>
      <c r="AI435" s="6">
        <v>0</v>
      </c>
      <c r="AJ435" s="2">
        <v>0</v>
      </c>
      <c r="AK435" s="281">
        <f t="shared" si="206"/>
        <v>1.4137</v>
      </c>
      <c r="AL435" s="3">
        <f t="shared" si="207"/>
        <v>0</v>
      </c>
      <c r="AM435" s="307">
        <v>0</v>
      </c>
      <c r="AN435" s="283">
        <v>0</v>
      </c>
      <c r="AO435" s="283" t="s">
        <v>1316</v>
      </c>
      <c r="AP435" s="284">
        <v>0</v>
      </c>
      <c r="AQ435" s="28">
        <v>0</v>
      </c>
      <c r="AR435" s="267">
        <f t="shared" si="208"/>
        <v>0</v>
      </c>
      <c r="AS435" s="267">
        <f t="shared" si="209"/>
        <v>0</v>
      </c>
      <c r="AT435" s="4">
        <v>0</v>
      </c>
      <c r="AU435" s="4">
        <f t="shared" si="210"/>
        <v>0</v>
      </c>
      <c r="AV435" s="5">
        <v>0</v>
      </c>
      <c r="AW435" s="404">
        <f t="shared" si="211"/>
        <v>0</v>
      </c>
      <c r="AX435" s="405">
        <v>0</v>
      </c>
      <c r="AY435" s="6">
        <f t="shared" si="212"/>
        <v>0</v>
      </c>
      <c r="AZ435" s="28">
        <f t="shared" si="213"/>
        <v>0</v>
      </c>
      <c r="BA435" s="5">
        <f t="shared" si="213"/>
        <v>0</v>
      </c>
      <c r="BB435" s="321">
        <f t="shared" si="214"/>
        <v>0</v>
      </c>
      <c r="BC435" s="511">
        <f t="shared" si="215"/>
        <v>0</v>
      </c>
      <c r="BD435" s="511">
        <f t="shared" si="216"/>
        <v>2.58E-2</v>
      </c>
      <c r="BE435" s="286">
        <f t="shared" si="217"/>
        <v>0</v>
      </c>
      <c r="BF435" s="286">
        <v>0</v>
      </c>
      <c r="BG435" s="308">
        <f t="shared" si="189"/>
        <v>0</v>
      </c>
      <c r="BH435" s="512">
        <f t="shared" si="218"/>
        <v>1</v>
      </c>
      <c r="BI435" s="512">
        <f t="shared" si="190"/>
        <v>0</v>
      </c>
      <c r="BJ435" s="453"/>
    </row>
    <row r="436" spans="1:62" x14ac:dyDescent="0.2">
      <c r="A436" s="358" t="s">
        <v>1493</v>
      </c>
      <c r="B436" s="359" t="s">
        <v>1494</v>
      </c>
      <c r="C436" s="471" t="s">
        <v>1493</v>
      </c>
      <c r="D436" s="472" t="s">
        <v>1494</v>
      </c>
      <c r="E436" s="473" t="s">
        <v>1497</v>
      </c>
      <c r="F436" s="363" t="s">
        <v>261</v>
      </c>
      <c r="G436" s="513">
        <v>46</v>
      </c>
      <c r="H436" s="315"/>
      <c r="I436" s="364">
        <v>6532635</v>
      </c>
      <c r="J436" s="364">
        <v>467388</v>
      </c>
      <c r="K436" s="364">
        <v>0</v>
      </c>
      <c r="L436" s="364">
        <v>0</v>
      </c>
      <c r="M436" s="364">
        <f t="shared" si="191"/>
        <v>0</v>
      </c>
      <c r="N436" s="364">
        <f t="shared" si="192"/>
        <v>6532635</v>
      </c>
      <c r="O436" s="514">
        <f t="shared" si="193"/>
        <v>467388</v>
      </c>
      <c r="P436" s="514">
        <f t="shared" si="194"/>
        <v>6065247</v>
      </c>
      <c r="Q436" s="515">
        <v>268.06</v>
      </c>
      <c r="R436" s="515">
        <v>4.47</v>
      </c>
      <c r="S436" s="366">
        <f t="shared" si="195"/>
        <v>48616</v>
      </c>
      <c r="T436" s="365">
        <v>0</v>
      </c>
      <c r="U436" s="367">
        <f t="shared" si="196"/>
        <v>6065247</v>
      </c>
      <c r="V436" s="368">
        <f t="shared" si="197"/>
        <v>22626.45</v>
      </c>
      <c r="W436" s="498">
        <v>0</v>
      </c>
      <c r="X436" s="499">
        <f t="shared" si="198"/>
        <v>0</v>
      </c>
      <c r="Y436" s="500">
        <f t="shared" si="199"/>
        <v>22626.45</v>
      </c>
      <c r="Z436" s="501">
        <v>2649.4500000000007</v>
      </c>
      <c r="AA436" s="502">
        <f t="shared" si="200"/>
        <v>710212</v>
      </c>
      <c r="AB436" s="503">
        <f t="shared" si="201"/>
        <v>6775459</v>
      </c>
      <c r="AC436" s="516">
        <f t="shared" si="202"/>
        <v>25275.9</v>
      </c>
      <c r="AD436" s="369">
        <f t="shared" si="203"/>
        <v>1.46516</v>
      </c>
      <c r="AE436" s="370">
        <f t="shared" si="204"/>
        <v>1.4652000000000001</v>
      </c>
      <c r="AF436" s="371">
        <v>1.4652000000000001</v>
      </c>
      <c r="AG436" s="372">
        <v>0</v>
      </c>
      <c r="AH436" s="373">
        <f t="shared" si="205"/>
        <v>0</v>
      </c>
      <c r="AI436" s="373">
        <v>0</v>
      </c>
      <c r="AJ436" s="2">
        <v>0</v>
      </c>
      <c r="AK436" s="281">
        <f t="shared" si="206"/>
        <v>0</v>
      </c>
      <c r="AL436" s="3">
        <f t="shared" si="207"/>
        <v>0</v>
      </c>
      <c r="AM436" s="307">
        <v>0</v>
      </c>
      <c r="AN436" s="283">
        <v>0</v>
      </c>
      <c r="AO436" s="283" t="s">
        <v>1316</v>
      </c>
      <c r="AP436" s="284">
        <v>0</v>
      </c>
      <c r="AQ436" s="28">
        <v>0</v>
      </c>
      <c r="AR436" s="267">
        <f t="shared" si="208"/>
        <v>0</v>
      </c>
      <c r="AS436" s="267">
        <f t="shared" si="209"/>
        <v>0</v>
      </c>
      <c r="AT436" s="4">
        <v>0</v>
      </c>
      <c r="AU436" s="4">
        <f t="shared" si="210"/>
        <v>0</v>
      </c>
      <c r="AV436" s="5">
        <v>0</v>
      </c>
      <c r="AW436" s="404">
        <f t="shared" si="211"/>
        <v>0</v>
      </c>
      <c r="AX436" s="405">
        <v>0</v>
      </c>
      <c r="AY436" s="373">
        <f t="shared" si="212"/>
        <v>0</v>
      </c>
      <c r="AZ436" s="28">
        <f t="shared" si="213"/>
        <v>0</v>
      </c>
      <c r="BA436" s="5">
        <f t="shared" si="213"/>
        <v>0</v>
      </c>
      <c r="BB436" s="369">
        <f t="shared" si="214"/>
        <v>1.2902100000000001</v>
      </c>
      <c r="BC436" s="517">
        <f t="shared" si="215"/>
        <v>2.58E-2</v>
      </c>
      <c r="BD436" s="517">
        <f t="shared" si="216"/>
        <v>0</v>
      </c>
      <c r="BE436" s="286">
        <f t="shared" si="217"/>
        <v>0</v>
      </c>
      <c r="BF436" s="286">
        <v>0</v>
      </c>
      <c r="BG436" s="308">
        <f t="shared" si="189"/>
        <v>0</v>
      </c>
      <c r="BH436" s="518">
        <f t="shared" si="218"/>
        <v>0</v>
      </c>
      <c r="BI436" s="518">
        <f t="shared" si="190"/>
        <v>0</v>
      </c>
      <c r="BJ436" s="453"/>
    </row>
    <row r="437" spans="1:62" x14ac:dyDescent="0.2">
      <c r="A437" s="297" t="s">
        <v>893</v>
      </c>
      <c r="B437" s="298" t="s">
        <v>894</v>
      </c>
      <c r="C437" s="299" t="s">
        <v>893</v>
      </c>
      <c r="D437" s="300" t="s">
        <v>894</v>
      </c>
      <c r="E437" s="301" t="s">
        <v>895</v>
      </c>
      <c r="F437" s="302" t="s">
        <v>261</v>
      </c>
      <c r="G437" s="519">
        <v>47</v>
      </c>
      <c r="H437" s="233"/>
      <c r="I437" s="304">
        <v>0</v>
      </c>
      <c r="J437" s="304">
        <v>0</v>
      </c>
      <c r="K437" s="304">
        <v>0</v>
      </c>
      <c r="L437" s="304">
        <v>0</v>
      </c>
      <c r="M437" s="304">
        <f t="shared" si="191"/>
        <v>0</v>
      </c>
      <c r="N437" s="304">
        <f t="shared" si="192"/>
        <v>0</v>
      </c>
      <c r="O437" s="496">
        <f t="shared" si="193"/>
        <v>0</v>
      </c>
      <c r="P437" s="496">
        <f t="shared" si="194"/>
        <v>0</v>
      </c>
      <c r="Q437" s="497">
        <v>0</v>
      </c>
      <c r="R437" s="497">
        <v>0</v>
      </c>
      <c r="S437" s="266">
        <f t="shared" si="195"/>
        <v>0</v>
      </c>
      <c r="T437" s="265">
        <v>0</v>
      </c>
      <c r="U437" s="305">
        <f t="shared" si="196"/>
        <v>0</v>
      </c>
      <c r="V437" s="306">
        <f t="shared" si="197"/>
        <v>0</v>
      </c>
      <c r="W437" s="498">
        <v>0</v>
      </c>
      <c r="X437" s="499">
        <f t="shared" si="198"/>
        <v>0</v>
      </c>
      <c r="Y437" s="500">
        <f t="shared" si="199"/>
        <v>0</v>
      </c>
      <c r="Z437" s="501">
        <v>0</v>
      </c>
      <c r="AA437" s="502">
        <f t="shared" si="200"/>
        <v>0</v>
      </c>
      <c r="AB437" s="503">
        <f t="shared" si="201"/>
        <v>0</v>
      </c>
      <c r="AC437" s="504">
        <f t="shared" si="202"/>
        <v>0</v>
      </c>
      <c r="AD437" s="277">
        <f t="shared" si="203"/>
        <v>0</v>
      </c>
      <c r="AE437" s="505">
        <f t="shared" si="204"/>
        <v>0</v>
      </c>
      <c r="AF437" s="279">
        <v>0</v>
      </c>
      <c r="AG437" s="280">
        <v>0</v>
      </c>
      <c r="AH437" s="1">
        <f t="shared" si="205"/>
        <v>0</v>
      </c>
      <c r="AI437" s="1">
        <v>1.345</v>
      </c>
      <c r="AJ437" s="2">
        <v>0.87639999999999996</v>
      </c>
      <c r="AK437" s="281">
        <f t="shared" si="206"/>
        <v>0</v>
      </c>
      <c r="AL437" s="3">
        <f t="shared" si="207"/>
        <v>1.5347</v>
      </c>
      <c r="AM437" s="307">
        <v>1.5871999999999999</v>
      </c>
      <c r="AN437" s="283">
        <v>0.87639999999999996</v>
      </c>
      <c r="AO437" s="283" t="s">
        <v>1652</v>
      </c>
      <c r="AP437" s="284">
        <v>1.5347</v>
      </c>
      <c r="AQ437" s="28">
        <v>1.5871999999999999</v>
      </c>
      <c r="AR437" s="267">
        <f t="shared" si="208"/>
        <v>0</v>
      </c>
      <c r="AS437" s="267">
        <f t="shared" si="209"/>
        <v>0</v>
      </c>
      <c r="AT437" s="4">
        <v>0.87639999999999996</v>
      </c>
      <c r="AU437" s="4">
        <f t="shared" si="210"/>
        <v>0</v>
      </c>
      <c r="AV437" s="5">
        <v>1.5347</v>
      </c>
      <c r="AW437" s="404">
        <f t="shared" si="211"/>
        <v>0</v>
      </c>
      <c r="AX437" s="405">
        <v>1</v>
      </c>
      <c r="AY437" s="1">
        <f t="shared" si="212"/>
        <v>1.345</v>
      </c>
      <c r="AZ437" s="28">
        <f t="shared" si="213"/>
        <v>1.5347</v>
      </c>
      <c r="BA437" s="5">
        <f t="shared" si="213"/>
        <v>1.5871999999999999</v>
      </c>
      <c r="BB437" s="277">
        <f t="shared" si="214"/>
        <v>0</v>
      </c>
      <c r="BC437" s="492">
        <f t="shared" si="215"/>
        <v>0</v>
      </c>
      <c r="BD437" s="492">
        <f t="shared" si="216"/>
        <v>0</v>
      </c>
      <c r="BE437" s="286">
        <f t="shared" si="217"/>
        <v>2.3699999999999999E-2</v>
      </c>
      <c r="BF437" s="286">
        <v>2.3699999999999999E-2</v>
      </c>
      <c r="BG437" s="308">
        <f t="shared" si="189"/>
        <v>1</v>
      </c>
      <c r="BH437" s="287">
        <f t="shared" si="218"/>
        <v>0</v>
      </c>
      <c r="BI437" s="287">
        <f t="shared" si="190"/>
        <v>2</v>
      </c>
      <c r="BJ437" s="453"/>
    </row>
    <row r="438" spans="1:62" x14ac:dyDescent="0.2">
      <c r="A438" s="297" t="s">
        <v>896</v>
      </c>
      <c r="B438" s="298" t="s">
        <v>897</v>
      </c>
      <c r="C438" s="299" t="s">
        <v>896</v>
      </c>
      <c r="D438" s="300" t="s">
        <v>897</v>
      </c>
      <c r="E438" s="301" t="s">
        <v>898</v>
      </c>
      <c r="F438" s="302" t="s">
        <v>261</v>
      </c>
      <c r="G438" s="519">
        <v>47</v>
      </c>
      <c r="H438" s="233"/>
      <c r="I438" s="304">
        <v>0</v>
      </c>
      <c r="J438" s="304">
        <v>0</v>
      </c>
      <c r="K438" s="304">
        <v>0</v>
      </c>
      <c r="L438" s="304">
        <v>0</v>
      </c>
      <c r="M438" s="304">
        <f t="shared" si="191"/>
        <v>0</v>
      </c>
      <c r="N438" s="304">
        <f t="shared" si="192"/>
        <v>0</v>
      </c>
      <c r="O438" s="496">
        <f t="shared" si="193"/>
        <v>0</v>
      </c>
      <c r="P438" s="496">
        <f t="shared" si="194"/>
        <v>0</v>
      </c>
      <c r="Q438" s="497">
        <v>0</v>
      </c>
      <c r="R438" s="497">
        <v>0</v>
      </c>
      <c r="S438" s="266">
        <f t="shared" si="195"/>
        <v>0</v>
      </c>
      <c r="T438" s="265">
        <v>0</v>
      </c>
      <c r="U438" s="305">
        <f t="shared" si="196"/>
        <v>0</v>
      </c>
      <c r="V438" s="306">
        <f t="shared" si="197"/>
        <v>0</v>
      </c>
      <c r="W438" s="498">
        <v>0</v>
      </c>
      <c r="X438" s="499">
        <f t="shared" si="198"/>
        <v>0</v>
      </c>
      <c r="Y438" s="500">
        <f t="shared" si="199"/>
        <v>0</v>
      </c>
      <c r="Z438" s="501">
        <v>0</v>
      </c>
      <c r="AA438" s="502">
        <f t="shared" si="200"/>
        <v>0</v>
      </c>
      <c r="AB438" s="503">
        <f t="shared" si="201"/>
        <v>0</v>
      </c>
      <c r="AC438" s="504">
        <f t="shared" si="202"/>
        <v>0</v>
      </c>
      <c r="AD438" s="277">
        <f t="shared" si="203"/>
        <v>0</v>
      </c>
      <c r="AE438" s="505">
        <f t="shared" si="204"/>
        <v>0</v>
      </c>
      <c r="AF438" s="279">
        <v>0</v>
      </c>
      <c r="AG438" s="280">
        <v>0</v>
      </c>
      <c r="AH438" s="1">
        <f t="shared" si="205"/>
        <v>0</v>
      </c>
      <c r="AI438" s="1">
        <v>1.3359000000000001</v>
      </c>
      <c r="AJ438" s="2">
        <v>0.97950000000000004</v>
      </c>
      <c r="AK438" s="281">
        <f t="shared" si="206"/>
        <v>0</v>
      </c>
      <c r="AL438" s="3">
        <f t="shared" si="207"/>
        <v>1.3638999999999999</v>
      </c>
      <c r="AM438" s="307">
        <v>1.4200999999999999</v>
      </c>
      <c r="AN438" s="283">
        <v>0.97950000000000004</v>
      </c>
      <c r="AO438" s="283" t="s">
        <v>1652</v>
      </c>
      <c r="AP438" s="284">
        <v>1.3638999999999999</v>
      </c>
      <c r="AQ438" s="28">
        <v>1.4200999999999999</v>
      </c>
      <c r="AR438" s="267">
        <f t="shared" si="208"/>
        <v>0</v>
      </c>
      <c r="AS438" s="267">
        <f t="shared" si="209"/>
        <v>0</v>
      </c>
      <c r="AT438" s="4">
        <v>0.97950000000000004</v>
      </c>
      <c r="AU438" s="4">
        <f t="shared" si="210"/>
        <v>0</v>
      </c>
      <c r="AV438" s="5">
        <v>1.3638999999999999</v>
      </c>
      <c r="AW438" s="404">
        <f t="shared" si="211"/>
        <v>0</v>
      </c>
      <c r="AX438" s="405">
        <v>1</v>
      </c>
      <c r="AY438" s="1">
        <f t="shared" si="212"/>
        <v>1.3359000000000001</v>
      </c>
      <c r="AZ438" s="28">
        <f t="shared" si="213"/>
        <v>1.3638999999999999</v>
      </c>
      <c r="BA438" s="5">
        <f t="shared" si="213"/>
        <v>1.4200999999999999</v>
      </c>
      <c r="BB438" s="277">
        <f t="shared" si="214"/>
        <v>0</v>
      </c>
      <c r="BC438" s="492">
        <f t="shared" si="215"/>
        <v>0</v>
      </c>
      <c r="BD438" s="492">
        <f t="shared" si="216"/>
        <v>0</v>
      </c>
      <c r="BE438" s="286">
        <f t="shared" si="217"/>
        <v>2.35E-2</v>
      </c>
      <c r="BF438" s="286">
        <v>2.35E-2</v>
      </c>
      <c r="BG438" s="308">
        <f t="shared" si="189"/>
        <v>1</v>
      </c>
      <c r="BH438" s="287">
        <f t="shared" si="218"/>
        <v>0</v>
      </c>
      <c r="BI438" s="287">
        <f t="shared" si="190"/>
        <v>2</v>
      </c>
      <c r="BJ438" s="453"/>
    </row>
    <row r="439" spans="1:62" x14ac:dyDescent="0.2">
      <c r="A439" s="297" t="s">
        <v>899</v>
      </c>
      <c r="B439" s="298" t="s">
        <v>900</v>
      </c>
      <c r="C439" s="299" t="s">
        <v>899</v>
      </c>
      <c r="D439" s="300" t="s">
        <v>900</v>
      </c>
      <c r="E439" s="301" t="s">
        <v>901</v>
      </c>
      <c r="F439" s="302" t="s">
        <v>261</v>
      </c>
      <c r="G439" s="519">
        <v>47</v>
      </c>
      <c r="H439" s="233"/>
      <c r="I439" s="304">
        <v>10246454</v>
      </c>
      <c r="J439" s="304">
        <v>1734000</v>
      </c>
      <c r="K439" s="304">
        <v>0</v>
      </c>
      <c r="L439" s="304">
        <v>0</v>
      </c>
      <c r="M439" s="304">
        <f t="shared" si="191"/>
        <v>0</v>
      </c>
      <c r="N439" s="304">
        <f t="shared" si="192"/>
        <v>10246454</v>
      </c>
      <c r="O439" s="496">
        <f t="shared" si="193"/>
        <v>1734000</v>
      </c>
      <c r="P439" s="496">
        <f t="shared" si="194"/>
        <v>8512454</v>
      </c>
      <c r="Q439" s="497">
        <v>458.13</v>
      </c>
      <c r="R439" s="497">
        <v>0</v>
      </c>
      <c r="S439" s="266">
        <f t="shared" si="195"/>
        <v>0</v>
      </c>
      <c r="T439" s="265">
        <v>0</v>
      </c>
      <c r="U439" s="305">
        <f t="shared" si="196"/>
        <v>8512454</v>
      </c>
      <c r="V439" s="306">
        <f t="shared" si="197"/>
        <v>18580.87</v>
      </c>
      <c r="W439" s="498">
        <v>0</v>
      </c>
      <c r="X439" s="499">
        <f t="shared" si="198"/>
        <v>0</v>
      </c>
      <c r="Y439" s="500">
        <f t="shared" si="199"/>
        <v>18580.87</v>
      </c>
      <c r="Z439" s="501">
        <v>0</v>
      </c>
      <c r="AA439" s="502">
        <f t="shared" si="200"/>
        <v>0</v>
      </c>
      <c r="AB439" s="503">
        <f t="shared" si="201"/>
        <v>8512454</v>
      </c>
      <c r="AC439" s="504">
        <f t="shared" si="202"/>
        <v>18580.87</v>
      </c>
      <c r="AD439" s="277">
        <f t="shared" si="203"/>
        <v>1.20319</v>
      </c>
      <c r="AE439" s="505">
        <f t="shared" si="204"/>
        <v>1.2032</v>
      </c>
      <c r="AF439" s="279">
        <v>1.2032</v>
      </c>
      <c r="AG439" s="280">
        <v>0.67920000000000003</v>
      </c>
      <c r="AH439" s="1">
        <f t="shared" si="205"/>
        <v>0.81720000000000004</v>
      </c>
      <c r="AI439" s="1">
        <v>1.2257</v>
      </c>
      <c r="AJ439" s="2">
        <v>0.83450000000000002</v>
      </c>
      <c r="AK439" s="281">
        <f t="shared" si="206"/>
        <v>0.97929999999999995</v>
      </c>
      <c r="AL439" s="3">
        <f t="shared" si="207"/>
        <v>1.4688000000000001</v>
      </c>
      <c r="AM439" s="307">
        <v>1.6669</v>
      </c>
      <c r="AN439" s="283">
        <v>0.83450000000000002</v>
      </c>
      <c r="AO439" s="283" t="s">
        <v>1652</v>
      </c>
      <c r="AP439" s="284">
        <v>1.4688000000000001</v>
      </c>
      <c r="AQ439" s="28">
        <v>1.6669</v>
      </c>
      <c r="AR439" s="267">
        <f t="shared" si="208"/>
        <v>0</v>
      </c>
      <c r="AS439" s="267">
        <f t="shared" si="209"/>
        <v>0</v>
      </c>
      <c r="AT439" s="4">
        <v>0.83450000000000002</v>
      </c>
      <c r="AU439" s="4">
        <f t="shared" si="210"/>
        <v>0</v>
      </c>
      <c r="AV439" s="5">
        <v>1.4688000000000001</v>
      </c>
      <c r="AW439" s="404">
        <f t="shared" si="211"/>
        <v>0</v>
      </c>
      <c r="AX439" s="405">
        <v>0</v>
      </c>
      <c r="AY439" s="1">
        <f t="shared" si="212"/>
        <v>1.2257</v>
      </c>
      <c r="AZ439" s="28">
        <f t="shared" si="213"/>
        <v>1.4688000000000001</v>
      </c>
      <c r="BA439" s="5">
        <f t="shared" si="213"/>
        <v>1.6669</v>
      </c>
      <c r="BB439" s="277">
        <f t="shared" si="214"/>
        <v>1.05952</v>
      </c>
      <c r="BC439" s="492">
        <f t="shared" si="215"/>
        <v>2.12E-2</v>
      </c>
      <c r="BD439" s="492">
        <f t="shared" si="216"/>
        <v>1.44E-2</v>
      </c>
      <c r="BE439" s="286">
        <f t="shared" si="217"/>
        <v>2.1600000000000001E-2</v>
      </c>
      <c r="BF439" s="286">
        <v>2.1600000000000001E-2</v>
      </c>
      <c r="BG439" s="308">
        <f t="shared" si="189"/>
        <v>0</v>
      </c>
      <c r="BH439" s="287">
        <f t="shared" si="218"/>
        <v>0</v>
      </c>
      <c r="BI439" s="287">
        <f t="shared" si="190"/>
        <v>2</v>
      </c>
      <c r="BJ439" s="453"/>
    </row>
    <row r="440" spans="1:62" x14ac:dyDescent="0.2">
      <c r="A440" s="297" t="s">
        <v>902</v>
      </c>
      <c r="B440" s="298" t="s">
        <v>903</v>
      </c>
      <c r="C440" s="299" t="s">
        <v>902</v>
      </c>
      <c r="D440" s="300" t="s">
        <v>903</v>
      </c>
      <c r="E440" s="301" t="s">
        <v>904</v>
      </c>
      <c r="F440" s="302" t="s">
        <v>261</v>
      </c>
      <c r="G440" s="519">
        <v>47</v>
      </c>
      <c r="H440" s="233"/>
      <c r="I440" s="304">
        <v>5149731</v>
      </c>
      <c r="J440" s="304">
        <v>300000</v>
      </c>
      <c r="K440" s="304">
        <v>0</v>
      </c>
      <c r="L440" s="304">
        <v>0</v>
      </c>
      <c r="M440" s="304">
        <f t="shared" si="191"/>
        <v>0</v>
      </c>
      <c r="N440" s="304">
        <f t="shared" si="192"/>
        <v>5149731</v>
      </c>
      <c r="O440" s="496">
        <f t="shared" si="193"/>
        <v>300000</v>
      </c>
      <c r="P440" s="496">
        <f t="shared" si="194"/>
        <v>4849731</v>
      </c>
      <c r="Q440" s="497">
        <v>221.34</v>
      </c>
      <c r="R440" s="497">
        <v>0</v>
      </c>
      <c r="S440" s="266">
        <f t="shared" si="195"/>
        <v>0</v>
      </c>
      <c r="T440" s="265">
        <v>0</v>
      </c>
      <c r="U440" s="305">
        <f t="shared" si="196"/>
        <v>4849731</v>
      </c>
      <c r="V440" s="306">
        <f t="shared" si="197"/>
        <v>21910.78</v>
      </c>
      <c r="W440" s="498">
        <v>0</v>
      </c>
      <c r="X440" s="499">
        <f t="shared" si="198"/>
        <v>0</v>
      </c>
      <c r="Y440" s="500">
        <f t="shared" si="199"/>
        <v>21910.78</v>
      </c>
      <c r="Z440" s="501">
        <v>1933.7799999999988</v>
      </c>
      <c r="AA440" s="502">
        <f t="shared" si="200"/>
        <v>428023</v>
      </c>
      <c r="AB440" s="503">
        <f t="shared" si="201"/>
        <v>5277754</v>
      </c>
      <c r="AC440" s="504">
        <f t="shared" si="202"/>
        <v>23844.560000000001</v>
      </c>
      <c r="AD440" s="277">
        <f t="shared" si="203"/>
        <v>1.41882</v>
      </c>
      <c r="AE440" s="505">
        <f t="shared" si="204"/>
        <v>1.4188000000000001</v>
      </c>
      <c r="AF440" s="279">
        <v>1.4188000000000001</v>
      </c>
      <c r="AG440" s="280">
        <v>0.66979999999999995</v>
      </c>
      <c r="AH440" s="1">
        <f t="shared" si="205"/>
        <v>0.95030000000000003</v>
      </c>
      <c r="AI440" s="1">
        <v>1.3708</v>
      </c>
      <c r="AJ440" s="2">
        <v>0.82739999999999991</v>
      </c>
      <c r="AK440" s="281">
        <f t="shared" si="206"/>
        <v>1.1485000000000001</v>
      </c>
      <c r="AL440" s="3">
        <f t="shared" si="207"/>
        <v>1.6568000000000001</v>
      </c>
      <c r="AM440" s="307">
        <v>1.6812</v>
      </c>
      <c r="AN440" s="283">
        <v>0.82740000000000002</v>
      </c>
      <c r="AO440" s="283" t="s">
        <v>1652</v>
      </c>
      <c r="AP440" s="284">
        <v>1.6568000000000001</v>
      </c>
      <c r="AQ440" s="28">
        <v>1.6812</v>
      </c>
      <c r="AR440" s="267">
        <f t="shared" si="208"/>
        <v>0</v>
      </c>
      <c r="AS440" s="267">
        <f t="shared" si="209"/>
        <v>0</v>
      </c>
      <c r="AT440" s="4">
        <v>0.82739999999999991</v>
      </c>
      <c r="AU440" s="4">
        <f t="shared" si="210"/>
        <v>0</v>
      </c>
      <c r="AV440" s="5">
        <v>1.6568000000000001</v>
      </c>
      <c r="AW440" s="404">
        <f t="shared" si="211"/>
        <v>0</v>
      </c>
      <c r="AX440" s="405">
        <v>1</v>
      </c>
      <c r="AY440" s="1">
        <f t="shared" si="212"/>
        <v>1.3708</v>
      </c>
      <c r="AZ440" s="28">
        <f t="shared" si="213"/>
        <v>1.6568000000000001</v>
      </c>
      <c r="BA440" s="5">
        <f t="shared" si="213"/>
        <v>1.6812</v>
      </c>
      <c r="BB440" s="277">
        <f t="shared" si="214"/>
        <v>1.2494000000000001</v>
      </c>
      <c r="BC440" s="492">
        <f t="shared" si="215"/>
        <v>2.5000000000000001E-2</v>
      </c>
      <c r="BD440" s="492">
        <f t="shared" si="216"/>
        <v>1.67E-2</v>
      </c>
      <c r="BE440" s="286">
        <f t="shared" si="217"/>
        <v>2.41E-2</v>
      </c>
      <c r="BF440" s="286">
        <v>2.41E-2</v>
      </c>
      <c r="BG440" s="308">
        <f t="shared" si="189"/>
        <v>0</v>
      </c>
      <c r="BH440" s="287">
        <f t="shared" si="218"/>
        <v>0</v>
      </c>
      <c r="BI440" s="287">
        <f t="shared" si="190"/>
        <v>2</v>
      </c>
      <c r="BJ440" s="453"/>
    </row>
    <row r="441" spans="1:62" x14ac:dyDescent="0.2">
      <c r="A441" s="32" t="s">
        <v>893</v>
      </c>
      <c r="B441" s="309" t="s">
        <v>894</v>
      </c>
      <c r="C441" s="310" t="s">
        <v>905</v>
      </c>
      <c r="D441" s="311" t="s">
        <v>910</v>
      </c>
      <c r="E441" s="312" t="s">
        <v>906</v>
      </c>
      <c r="F441" s="313" t="s">
        <v>261</v>
      </c>
      <c r="G441" s="520">
        <v>47</v>
      </c>
      <c r="H441" s="315"/>
      <c r="I441" s="316">
        <v>0</v>
      </c>
      <c r="J441" s="316">
        <v>0</v>
      </c>
      <c r="K441" s="316">
        <v>0</v>
      </c>
      <c r="L441" s="316">
        <v>0</v>
      </c>
      <c r="M441" s="316">
        <f t="shared" si="191"/>
        <v>0</v>
      </c>
      <c r="N441" s="316">
        <f t="shared" si="192"/>
        <v>0</v>
      </c>
      <c r="O441" s="508">
        <f t="shared" si="193"/>
        <v>0</v>
      </c>
      <c r="P441" s="508">
        <f t="shared" si="194"/>
        <v>0</v>
      </c>
      <c r="Q441" s="509">
        <v>0</v>
      </c>
      <c r="R441" s="509">
        <v>0</v>
      </c>
      <c r="S441" s="318">
        <f t="shared" si="195"/>
        <v>0</v>
      </c>
      <c r="T441" s="317">
        <v>0</v>
      </c>
      <c r="U441" s="319">
        <f t="shared" si="196"/>
        <v>0</v>
      </c>
      <c r="V441" s="320">
        <f t="shared" si="197"/>
        <v>0</v>
      </c>
      <c r="W441" s="498">
        <v>0</v>
      </c>
      <c r="X441" s="499">
        <f t="shared" si="198"/>
        <v>0</v>
      </c>
      <c r="Y441" s="500">
        <f t="shared" si="199"/>
        <v>0</v>
      </c>
      <c r="Z441" s="501">
        <v>0</v>
      </c>
      <c r="AA441" s="502">
        <f t="shared" si="200"/>
        <v>0</v>
      </c>
      <c r="AB441" s="503">
        <f t="shared" si="201"/>
        <v>0</v>
      </c>
      <c r="AC441" s="510">
        <f t="shared" si="202"/>
        <v>0</v>
      </c>
      <c r="AD441" s="321">
        <f t="shared" si="203"/>
        <v>0</v>
      </c>
      <c r="AE441" s="278">
        <f t="shared" si="204"/>
        <v>0</v>
      </c>
      <c r="AF441" s="322">
        <v>0</v>
      </c>
      <c r="AG441" s="323">
        <v>0.40989999999999999</v>
      </c>
      <c r="AH441" s="6">
        <f t="shared" si="205"/>
        <v>0.52200000000000002</v>
      </c>
      <c r="AI441" s="6">
        <v>0</v>
      </c>
      <c r="AJ441" s="2">
        <v>0</v>
      </c>
      <c r="AK441" s="281">
        <f t="shared" si="206"/>
        <v>0.59560000000000002</v>
      </c>
      <c r="AL441" s="3">
        <f t="shared" si="207"/>
        <v>0</v>
      </c>
      <c r="AM441" s="307">
        <v>0</v>
      </c>
      <c r="AN441" s="283">
        <v>0</v>
      </c>
      <c r="AO441" s="283" t="s">
        <v>1316</v>
      </c>
      <c r="AP441" s="284">
        <v>0</v>
      </c>
      <c r="AQ441" s="28">
        <v>0</v>
      </c>
      <c r="AR441" s="267">
        <f t="shared" si="208"/>
        <v>0</v>
      </c>
      <c r="AS441" s="267">
        <f t="shared" si="209"/>
        <v>0</v>
      </c>
      <c r="AT441" s="4">
        <v>0</v>
      </c>
      <c r="AU441" s="4">
        <f t="shared" si="210"/>
        <v>0</v>
      </c>
      <c r="AV441" s="5">
        <v>0</v>
      </c>
      <c r="AW441" s="404">
        <f t="shared" si="211"/>
        <v>0</v>
      </c>
      <c r="AX441" s="405">
        <v>0</v>
      </c>
      <c r="AY441" s="6">
        <f t="shared" si="212"/>
        <v>0</v>
      </c>
      <c r="AZ441" s="28">
        <f t="shared" si="213"/>
        <v>0</v>
      </c>
      <c r="BA441" s="5">
        <f t="shared" si="213"/>
        <v>0</v>
      </c>
      <c r="BB441" s="321">
        <f t="shared" si="214"/>
        <v>0</v>
      </c>
      <c r="BC441" s="511">
        <f t="shared" si="215"/>
        <v>0</v>
      </c>
      <c r="BD441" s="511">
        <f t="shared" si="216"/>
        <v>9.1999999999999998E-3</v>
      </c>
      <c r="BE441" s="286">
        <f t="shared" si="217"/>
        <v>0</v>
      </c>
      <c r="BF441" s="286">
        <v>0</v>
      </c>
      <c r="BG441" s="308">
        <f t="shared" si="189"/>
        <v>0</v>
      </c>
      <c r="BH441" s="512">
        <f t="shared" si="218"/>
        <v>1</v>
      </c>
      <c r="BI441" s="512">
        <f t="shared" si="190"/>
        <v>0</v>
      </c>
      <c r="BJ441" s="453"/>
    </row>
    <row r="442" spans="1:62" x14ac:dyDescent="0.2">
      <c r="A442" s="32" t="s">
        <v>896</v>
      </c>
      <c r="B442" s="309" t="s">
        <v>897</v>
      </c>
      <c r="C442" s="310" t="s">
        <v>905</v>
      </c>
      <c r="D442" s="311" t="s">
        <v>910</v>
      </c>
      <c r="E442" s="312" t="s">
        <v>907</v>
      </c>
      <c r="F442" s="313" t="s">
        <v>261</v>
      </c>
      <c r="G442" s="520">
        <v>47</v>
      </c>
      <c r="H442" s="315"/>
      <c r="I442" s="316">
        <v>0</v>
      </c>
      <c r="J442" s="316">
        <v>0</v>
      </c>
      <c r="K442" s="316">
        <v>0</v>
      </c>
      <c r="L442" s="316">
        <v>0</v>
      </c>
      <c r="M442" s="316">
        <f t="shared" si="191"/>
        <v>0</v>
      </c>
      <c r="N442" s="316">
        <f t="shared" si="192"/>
        <v>0</v>
      </c>
      <c r="O442" s="508">
        <f t="shared" si="193"/>
        <v>0</v>
      </c>
      <c r="P442" s="508">
        <f t="shared" si="194"/>
        <v>0</v>
      </c>
      <c r="Q442" s="509">
        <v>0</v>
      </c>
      <c r="R442" s="509">
        <v>0</v>
      </c>
      <c r="S442" s="318">
        <f t="shared" si="195"/>
        <v>0</v>
      </c>
      <c r="T442" s="317">
        <v>0</v>
      </c>
      <c r="U442" s="319">
        <f t="shared" si="196"/>
        <v>0</v>
      </c>
      <c r="V442" s="320">
        <f t="shared" si="197"/>
        <v>0</v>
      </c>
      <c r="W442" s="498">
        <v>0</v>
      </c>
      <c r="X442" s="499">
        <f t="shared" si="198"/>
        <v>0</v>
      </c>
      <c r="Y442" s="500">
        <f t="shared" si="199"/>
        <v>0</v>
      </c>
      <c r="Z442" s="501">
        <v>0</v>
      </c>
      <c r="AA442" s="502">
        <f t="shared" si="200"/>
        <v>0</v>
      </c>
      <c r="AB442" s="503">
        <f t="shared" si="201"/>
        <v>0</v>
      </c>
      <c r="AC442" s="510">
        <f t="shared" si="202"/>
        <v>0</v>
      </c>
      <c r="AD442" s="321">
        <f t="shared" si="203"/>
        <v>0</v>
      </c>
      <c r="AE442" s="278">
        <f t="shared" si="204"/>
        <v>0</v>
      </c>
      <c r="AF442" s="322">
        <v>0</v>
      </c>
      <c r="AG442" s="323">
        <v>0.48580000000000001</v>
      </c>
      <c r="AH442" s="6">
        <f t="shared" si="205"/>
        <v>0.61870000000000003</v>
      </c>
      <c r="AI442" s="6">
        <v>0</v>
      </c>
      <c r="AJ442" s="2">
        <v>0</v>
      </c>
      <c r="AK442" s="281">
        <f t="shared" si="206"/>
        <v>0.63160000000000005</v>
      </c>
      <c r="AL442" s="3">
        <f t="shared" si="207"/>
        <v>0</v>
      </c>
      <c r="AM442" s="307">
        <v>0</v>
      </c>
      <c r="AN442" s="283">
        <v>0</v>
      </c>
      <c r="AO442" s="283" t="s">
        <v>1316</v>
      </c>
      <c r="AP442" s="284">
        <v>0</v>
      </c>
      <c r="AQ442" s="28">
        <v>0</v>
      </c>
      <c r="AR442" s="267">
        <f t="shared" si="208"/>
        <v>0</v>
      </c>
      <c r="AS442" s="267">
        <f t="shared" si="209"/>
        <v>0</v>
      </c>
      <c r="AT442" s="4">
        <v>0</v>
      </c>
      <c r="AU442" s="4">
        <f t="shared" si="210"/>
        <v>0</v>
      </c>
      <c r="AV442" s="5">
        <v>0</v>
      </c>
      <c r="AW442" s="404">
        <f t="shared" si="211"/>
        <v>0</v>
      </c>
      <c r="AX442" s="405">
        <v>0</v>
      </c>
      <c r="AY442" s="6">
        <f t="shared" si="212"/>
        <v>0</v>
      </c>
      <c r="AZ442" s="28">
        <f t="shared" si="213"/>
        <v>0</v>
      </c>
      <c r="BA442" s="5">
        <f t="shared" si="213"/>
        <v>0</v>
      </c>
      <c r="BB442" s="321">
        <f t="shared" si="214"/>
        <v>0</v>
      </c>
      <c r="BC442" s="511">
        <f t="shared" si="215"/>
        <v>0</v>
      </c>
      <c r="BD442" s="511">
        <f t="shared" si="216"/>
        <v>1.09E-2</v>
      </c>
      <c r="BE442" s="286">
        <f t="shared" si="217"/>
        <v>0</v>
      </c>
      <c r="BF442" s="286">
        <v>0</v>
      </c>
      <c r="BG442" s="308">
        <f t="shared" si="189"/>
        <v>0</v>
      </c>
      <c r="BH442" s="512">
        <f t="shared" si="218"/>
        <v>1</v>
      </c>
      <c r="BI442" s="512">
        <f t="shared" si="190"/>
        <v>0</v>
      </c>
      <c r="BJ442" s="453"/>
    </row>
    <row r="443" spans="1:62" x14ac:dyDescent="0.2">
      <c r="A443" s="32" t="s">
        <v>899</v>
      </c>
      <c r="B443" s="309" t="s">
        <v>900</v>
      </c>
      <c r="C443" s="310" t="s">
        <v>905</v>
      </c>
      <c r="D443" s="311" t="s">
        <v>910</v>
      </c>
      <c r="E443" s="312" t="s">
        <v>908</v>
      </c>
      <c r="F443" s="313" t="s">
        <v>261</v>
      </c>
      <c r="G443" s="520">
        <v>47</v>
      </c>
      <c r="H443" s="315"/>
      <c r="I443" s="316">
        <v>0</v>
      </c>
      <c r="J443" s="316">
        <v>0</v>
      </c>
      <c r="K443" s="316">
        <v>0</v>
      </c>
      <c r="L443" s="316">
        <v>0</v>
      </c>
      <c r="M443" s="316">
        <f t="shared" si="191"/>
        <v>0</v>
      </c>
      <c r="N443" s="316">
        <f t="shared" si="192"/>
        <v>0</v>
      </c>
      <c r="O443" s="508">
        <f t="shared" si="193"/>
        <v>0</v>
      </c>
      <c r="P443" s="508">
        <f t="shared" si="194"/>
        <v>0</v>
      </c>
      <c r="Q443" s="509">
        <v>0</v>
      </c>
      <c r="R443" s="509">
        <v>0</v>
      </c>
      <c r="S443" s="318">
        <f t="shared" si="195"/>
        <v>0</v>
      </c>
      <c r="T443" s="317">
        <v>0</v>
      </c>
      <c r="U443" s="319">
        <f t="shared" si="196"/>
        <v>0</v>
      </c>
      <c r="V443" s="320">
        <f t="shared" si="197"/>
        <v>0</v>
      </c>
      <c r="W443" s="498">
        <v>0</v>
      </c>
      <c r="X443" s="499">
        <f t="shared" si="198"/>
        <v>0</v>
      </c>
      <c r="Y443" s="500">
        <f t="shared" si="199"/>
        <v>0</v>
      </c>
      <c r="Z443" s="501">
        <v>0</v>
      </c>
      <c r="AA443" s="502">
        <f t="shared" si="200"/>
        <v>0</v>
      </c>
      <c r="AB443" s="503">
        <f t="shared" si="201"/>
        <v>0</v>
      </c>
      <c r="AC443" s="510">
        <f t="shared" si="202"/>
        <v>0</v>
      </c>
      <c r="AD443" s="321">
        <f t="shared" si="203"/>
        <v>0</v>
      </c>
      <c r="AE443" s="278">
        <f t="shared" si="204"/>
        <v>0</v>
      </c>
      <c r="AF443" s="322">
        <v>0</v>
      </c>
      <c r="AG443" s="323">
        <v>0.32079999999999997</v>
      </c>
      <c r="AH443" s="6">
        <f t="shared" si="205"/>
        <v>0.40849999999999997</v>
      </c>
      <c r="AI443" s="6">
        <v>0</v>
      </c>
      <c r="AJ443" s="2">
        <v>0</v>
      </c>
      <c r="AK443" s="281">
        <f t="shared" si="206"/>
        <v>0.48949999999999999</v>
      </c>
      <c r="AL443" s="3">
        <f t="shared" si="207"/>
        <v>0</v>
      </c>
      <c r="AM443" s="307">
        <v>0</v>
      </c>
      <c r="AN443" s="283">
        <v>0</v>
      </c>
      <c r="AO443" s="283" t="s">
        <v>1316</v>
      </c>
      <c r="AP443" s="284">
        <v>0</v>
      </c>
      <c r="AQ443" s="28">
        <v>0</v>
      </c>
      <c r="AR443" s="267">
        <f t="shared" si="208"/>
        <v>0</v>
      </c>
      <c r="AS443" s="267">
        <f t="shared" si="209"/>
        <v>0</v>
      </c>
      <c r="AT443" s="4">
        <v>0</v>
      </c>
      <c r="AU443" s="4">
        <f t="shared" si="210"/>
        <v>0</v>
      </c>
      <c r="AV443" s="5">
        <v>0</v>
      </c>
      <c r="AW443" s="404">
        <f t="shared" si="211"/>
        <v>0</v>
      </c>
      <c r="AX443" s="405">
        <v>0</v>
      </c>
      <c r="AY443" s="6">
        <f t="shared" si="212"/>
        <v>0</v>
      </c>
      <c r="AZ443" s="28">
        <f t="shared" si="213"/>
        <v>0</v>
      </c>
      <c r="BA443" s="5">
        <f t="shared" si="213"/>
        <v>0</v>
      </c>
      <c r="BB443" s="321">
        <f t="shared" si="214"/>
        <v>0</v>
      </c>
      <c r="BC443" s="511">
        <f t="shared" si="215"/>
        <v>0</v>
      </c>
      <c r="BD443" s="511">
        <f t="shared" si="216"/>
        <v>7.1999999999999998E-3</v>
      </c>
      <c r="BE443" s="286">
        <f t="shared" si="217"/>
        <v>0</v>
      </c>
      <c r="BF443" s="286">
        <v>0</v>
      </c>
      <c r="BG443" s="308">
        <f t="shared" si="189"/>
        <v>0</v>
      </c>
      <c r="BH443" s="512">
        <f t="shared" si="218"/>
        <v>1</v>
      </c>
      <c r="BI443" s="512">
        <f t="shared" si="190"/>
        <v>0</v>
      </c>
      <c r="BJ443" s="453"/>
    </row>
    <row r="444" spans="1:62" x14ac:dyDescent="0.2">
      <c r="A444" s="32" t="s">
        <v>902</v>
      </c>
      <c r="B444" s="309" t="s">
        <v>903</v>
      </c>
      <c r="C444" s="310" t="s">
        <v>905</v>
      </c>
      <c r="D444" s="311" t="s">
        <v>910</v>
      </c>
      <c r="E444" s="312" t="s">
        <v>909</v>
      </c>
      <c r="F444" s="313" t="s">
        <v>261</v>
      </c>
      <c r="G444" s="520">
        <v>47</v>
      </c>
      <c r="H444" s="315"/>
      <c r="I444" s="316">
        <v>0</v>
      </c>
      <c r="J444" s="316">
        <v>0</v>
      </c>
      <c r="K444" s="316">
        <v>0</v>
      </c>
      <c r="L444" s="316">
        <v>0</v>
      </c>
      <c r="M444" s="316">
        <f t="shared" si="191"/>
        <v>0</v>
      </c>
      <c r="N444" s="316">
        <f t="shared" si="192"/>
        <v>0</v>
      </c>
      <c r="O444" s="508">
        <f t="shared" si="193"/>
        <v>0</v>
      </c>
      <c r="P444" s="508">
        <f t="shared" si="194"/>
        <v>0</v>
      </c>
      <c r="Q444" s="509">
        <v>0</v>
      </c>
      <c r="R444" s="509">
        <v>0</v>
      </c>
      <c r="S444" s="318">
        <f t="shared" si="195"/>
        <v>0</v>
      </c>
      <c r="T444" s="317">
        <v>0</v>
      </c>
      <c r="U444" s="319">
        <f t="shared" si="196"/>
        <v>0</v>
      </c>
      <c r="V444" s="320">
        <f t="shared" si="197"/>
        <v>0</v>
      </c>
      <c r="W444" s="498">
        <v>0</v>
      </c>
      <c r="X444" s="499">
        <f t="shared" si="198"/>
        <v>0</v>
      </c>
      <c r="Y444" s="500">
        <f t="shared" si="199"/>
        <v>0</v>
      </c>
      <c r="Z444" s="501">
        <v>0</v>
      </c>
      <c r="AA444" s="502">
        <f t="shared" si="200"/>
        <v>0</v>
      </c>
      <c r="AB444" s="503">
        <f t="shared" si="201"/>
        <v>0</v>
      </c>
      <c r="AC444" s="510">
        <f t="shared" si="202"/>
        <v>0</v>
      </c>
      <c r="AD444" s="321">
        <f t="shared" si="203"/>
        <v>0</v>
      </c>
      <c r="AE444" s="278">
        <f t="shared" si="204"/>
        <v>0</v>
      </c>
      <c r="AF444" s="322">
        <v>0</v>
      </c>
      <c r="AG444" s="323">
        <v>0.33019999999999999</v>
      </c>
      <c r="AH444" s="6">
        <f t="shared" si="205"/>
        <v>0.42049999999999998</v>
      </c>
      <c r="AI444" s="6">
        <v>0</v>
      </c>
      <c r="AJ444" s="2">
        <v>0</v>
      </c>
      <c r="AK444" s="281">
        <f t="shared" si="206"/>
        <v>0.50819999999999999</v>
      </c>
      <c r="AL444" s="3">
        <f t="shared" si="207"/>
        <v>0</v>
      </c>
      <c r="AM444" s="307">
        <v>0</v>
      </c>
      <c r="AN444" s="283">
        <v>0</v>
      </c>
      <c r="AO444" s="283" t="s">
        <v>1316</v>
      </c>
      <c r="AP444" s="284">
        <v>0</v>
      </c>
      <c r="AQ444" s="28">
        <v>0</v>
      </c>
      <c r="AR444" s="267">
        <f t="shared" si="208"/>
        <v>0</v>
      </c>
      <c r="AS444" s="267">
        <f t="shared" si="209"/>
        <v>0</v>
      </c>
      <c r="AT444" s="4">
        <v>0</v>
      </c>
      <c r="AU444" s="4">
        <f t="shared" si="210"/>
        <v>0</v>
      </c>
      <c r="AV444" s="5">
        <v>0</v>
      </c>
      <c r="AW444" s="404">
        <f t="shared" si="211"/>
        <v>0</v>
      </c>
      <c r="AX444" s="405">
        <v>0</v>
      </c>
      <c r="AY444" s="6">
        <f t="shared" si="212"/>
        <v>0</v>
      </c>
      <c r="AZ444" s="28">
        <f t="shared" si="213"/>
        <v>0</v>
      </c>
      <c r="BA444" s="5">
        <f t="shared" si="213"/>
        <v>0</v>
      </c>
      <c r="BB444" s="321">
        <f t="shared" si="214"/>
        <v>0</v>
      </c>
      <c r="BC444" s="511">
        <f t="shared" si="215"/>
        <v>0</v>
      </c>
      <c r="BD444" s="511">
        <f t="shared" si="216"/>
        <v>7.4000000000000003E-3</v>
      </c>
      <c r="BE444" s="286">
        <f t="shared" si="217"/>
        <v>0</v>
      </c>
      <c r="BF444" s="286">
        <v>0</v>
      </c>
      <c r="BG444" s="308">
        <f t="shared" si="189"/>
        <v>0</v>
      </c>
      <c r="BH444" s="512">
        <f t="shared" si="218"/>
        <v>1</v>
      </c>
      <c r="BI444" s="512">
        <f t="shared" si="190"/>
        <v>0</v>
      </c>
      <c r="BJ444" s="453"/>
    </row>
    <row r="445" spans="1:62" x14ac:dyDescent="0.2">
      <c r="A445" s="324" t="s">
        <v>905</v>
      </c>
      <c r="B445" s="325" t="s">
        <v>910</v>
      </c>
      <c r="C445" s="326" t="s">
        <v>905</v>
      </c>
      <c r="D445" s="327" t="s">
        <v>910</v>
      </c>
      <c r="E445" s="328" t="s">
        <v>911</v>
      </c>
      <c r="F445" s="329" t="s">
        <v>261</v>
      </c>
      <c r="G445" s="525">
        <v>47</v>
      </c>
      <c r="H445" s="315"/>
      <c r="I445" s="331">
        <v>7672000</v>
      </c>
      <c r="J445" s="331">
        <v>100000</v>
      </c>
      <c r="K445" s="331">
        <v>0</v>
      </c>
      <c r="L445" s="331">
        <v>0</v>
      </c>
      <c r="M445" s="331">
        <f t="shared" si="191"/>
        <v>0</v>
      </c>
      <c r="N445" s="331">
        <f t="shared" si="192"/>
        <v>7672000</v>
      </c>
      <c r="O445" s="526">
        <f t="shared" si="193"/>
        <v>100000</v>
      </c>
      <c r="P445" s="526">
        <f t="shared" si="194"/>
        <v>7572000</v>
      </c>
      <c r="Q445" s="527">
        <v>385.03000000000003</v>
      </c>
      <c r="R445" s="527">
        <v>28.260000000000005</v>
      </c>
      <c r="S445" s="333">
        <f t="shared" si="195"/>
        <v>307356</v>
      </c>
      <c r="T445" s="332">
        <v>0</v>
      </c>
      <c r="U445" s="334">
        <f t="shared" si="196"/>
        <v>7572000</v>
      </c>
      <c r="V445" s="335">
        <f t="shared" si="197"/>
        <v>19666</v>
      </c>
      <c r="W445" s="498">
        <v>0</v>
      </c>
      <c r="X445" s="499">
        <f t="shared" si="198"/>
        <v>0</v>
      </c>
      <c r="Y445" s="500">
        <f t="shared" si="199"/>
        <v>19666</v>
      </c>
      <c r="Z445" s="501">
        <v>0</v>
      </c>
      <c r="AA445" s="502">
        <f t="shared" si="200"/>
        <v>0</v>
      </c>
      <c r="AB445" s="503">
        <f t="shared" si="201"/>
        <v>7572000</v>
      </c>
      <c r="AC445" s="528">
        <f t="shared" si="202"/>
        <v>19666</v>
      </c>
      <c r="AD445" s="336">
        <f t="shared" si="203"/>
        <v>1.27346</v>
      </c>
      <c r="AE445" s="337">
        <f t="shared" si="204"/>
        <v>1.2735000000000001</v>
      </c>
      <c r="AF445" s="338">
        <v>1.2735000000000001</v>
      </c>
      <c r="AG445" s="339">
        <v>0</v>
      </c>
      <c r="AH445" s="340">
        <f t="shared" si="205"/>
        <v>0</v>
      </c>
      <c r="AI445" s="340">
        <v>0</v>
      </c>
      <c r="AJ445" s="2">
        <v>0</v>
      </c>
      <c r="AK445" s="281">
        <f t="shared" si="206"/>
        <v>0</v>
      </c>
      <c r="AL445" s="3">
        <f t="shared" si="207"/>
        <v>0</v>
      </c>
      <c r="AM445" s="307">
        <v>0</v>
      </c>
      <c r="AN445" s="283">
        <v>0</v>
      </c>
      <c r="AO445" s="283" t="s">
        <v>1316</v>
      </c>
      <c r="AP445" s="284">
        <v>0</v>
      </c>
      <c r="AQ445" s="28">
        <v>0</v>
      </c>
      <c r="AR445" s="267">
        <f t="shared" si="208"/>
        <v>0</v>
      </c>
      <c r="AS445" s="267">
        <f t="shared" si="209"/>
        <v>0</v>
      </c>
      <c r="AT445" s="4">
        <v>0</v>
      </c>
      <c r="AU445" s="4">
        <f t="shared" si="210"/>
        <v>0</v>
      </c>
      <c r="AV445" s="5">
        <v>0</v>
      </c>
      <c r="AW445" s="404">
        <f t="shared" si="211"/>
        <v>0</v>
      </c>
      <c r="AX445" s="405">
        <v>0</v>
      </c>
      <c r="AY445" s="340">
        <f t="shared" si="212"/>
        <v>0</v>
      </c>
      <c r="AZ445" s="28">
        <f t="shared" si="213"/>
        <v>0</v>
      </c>
      <c r="BA445" s="5">
        <f t="shared" si="213"/>
        <v>0</v>
      </c>
      <c r="BB445" s="336">
        <f t="shared" si="214"/>
        <v>1.1214</v>
      </c>
      <c r="BC445" s="529">
        <f t="shared" si="215"/>
        <v>2.24E-2</v>
      </c>
      <c r="BD445" s="529">
        <f t="shared" si="216"/>
        <v>0</v>
      </c>
      <c r="BE445" s="286">
        <f t="shared" si="217"/>
        <v>0</v>
      </c>
      <c r="BF445" s="286">
        <v>0</v>
      </c>
      <c r="BG445" s="308">
        <f t="shared" si="189"/>
        <v>0</v>
      </c>
      <c r="BH445" s="308">
        <f t="shared" si="218"/>
        <v>0</v>
      </c>
      <c r="BI445" s="308">
        <f t="shared" si="190"/>
        <v>0</v>
      </c>
      <c r="BJ445" s="453"/>
    </row>
    <row r="446" spans="1:62" x14ac:dyDescent="0.2">
      <c r="A446" s="32" t="s">
        <v>893</v>
      </c>
      <c r="B446" s="309" t="s">
        <v>894</v>
      </c>
      <c r="C446" s="521" t="s">
        <v>1498</v>
      </c>
      <c r="D446" s="523" t="s">
        <v>1645</v>
      </c>
      <c r="E446" s="522" t="s">
        <v>1499</v>
      </c>
      <c r="F446" s="313" t="s">
        <v>261</v>
      </c>
      <c r="G446" s="520">
        <v>47</v>
      </c>
      <c r="H446" s="315"/>
      <c r="I446" s="316">
        <v>0</v>
      </c>
      <c r="J446" s="316">
        <v>0</v>
      </c>
      <c r="K446" s="316">
        <v>0</v>
      </c>
      <c r="L446" s="316">
        <v>0</v>
      </c>
      <c r="M446" s="316">
        <f t="shared" si="191"/>
        <v>0</v>
      </c>
      <c r="N446" s="316">
        <f t="shared" si="192"/>
        <v>0</v>
      </c>
      <c r="O446" s="508">
        <f t="shared" si="193"/>
        <v>0</v>
      </c>
      <c r="P446" s="508">
        <f t="shared" si="194"/>
        <v>0</v>
      </c>
      <c r="Q446" s="509">
        <v>0</v>
      </c>
      <c r="R446" s="509">
        <v>0</v>
      </c>
      <c r="S446" s="318">
        <f t="shared" si="195"/>
        <v>0</v>
      </c>
      <c r="T446" s="317">
        <v>0</v>
      </c>
      <c r="U446" s="319">
        <f t="shared" si="196"/>
        <v>0</v>
      </c>
      <c r="V446" s="320">
        <f t="shared" si="197"/>
        <v>0</v>
      </c>
      <c r="W446" s="498">
        <v>0</v>
      </c>
      <c r="X446" s="499">
        <f t="shared" si="198"/>
        <v>0</v>
      </c>
      <c r="Y446" s="500">
        <f t="shared" si="199"/>
        <v>0</v>
      </c>
      <c r="Z446" s="501">
        <v>0</v>
      </c>
      <c r="AA446" s="502">
        <f t="shared" si="200"/>
        <v>0</v>
      </c>
      <c r="AB446" s="503">
        <f t="shared" si="201"/>
        <v>0</v>
      </c>
      <c r="AC446" s="510">
        <f t="shared" si="202"/>
        <v>0</v>
      </c>
      <c r="AD446" s="321">
        <f t="shared" si="203"/>
        <v>0</v>
      </c>
      <c r="AE446" s="278">
        <f t="shared" si="204"/>
        <v>0</v>
      </c>
      <c r="AF446" s="322">
        <v>0</v>
      </c>
      <c r="AG446" s="323">
        <v>0.59009999999999996</v>
      </c>
      <c r="AH446" s="6">
        <f t="shared" si="205"/>
        <v>0.82299999999999995</v>
      </c>
      <c r="AI446" s="6">
        <v>0</v>
      </c>
      <c r="AJ446" s="2">
        <v>0</v>
      </c>
      <c r="AK446" s="281">
        <f t="shared" si="206"/>
        <v>0.93910000000000005</v>
      </c>
      <c r="AL446" s="3">
        <f t="shared" si="207"/>
        <v>0</v>
      </c>
      <c r="AM446" s="307">
        <v>0</v>
      </c>
      <c r="AN446" s="283">
        <v>0</v>
      </c>
      <c r="AO446" s="283" t="s">
        <v>1316</v>
      </c>
      <c r="AP446" s="284">
        <v>0</v>
      </c>
      <c r="AQ446" s="28">
        <v>0</v>
      </c>
      <c r="AR446" s="267">
        <f t="shared" si="208"/>
        <v>0</v>
      </c>
      <c r="AS446" s="267">
        <f t="shared" si="209"/>
        <v>0</v>
      </c>
      <c r="AT446" s="4">
        <v>0</v>
      </c>
      <c r="AU446" s="4">
        <f t="shared" si="210"/>
        <v>0</v>
      </c>
      <c r="AV446" s="5">
        <v>0</v>
      </c>
      <c r="AW446" s="404">
        <f t="shared" si="211"/>
        <v>0</v>
      </c>
      <c r="AX446" s="405">
        <v>0</v>
      </c>
      <c r="AY446" s="6">
        <f t="shared" si="212"/>
        <v>0</v>
      </c>
      <c r="AZ446" s="28">
        <f t="shared" si="213"/>
        <v>0</v>
      </c>
      <c r="BA446" s="5">
        <f t="shared" si="213"/>
        <v>0</v>
      </c>
      <c r="BB446" s="321">
        <f t="shared" si="214"/>
        <v>0</v>
      </c>
      <c r="BC446" s="511">
        <f t="shared" si="215"/>
        <v>0</v>
      </c>
      <c r="BD446" s="511">
        <f t="shared" si="216"/>
        <v>1.4500000000000001E-2</v>
      </c>
      <c r="BE446" s="286">
        <f t="shared" si="217"/>
        <v>0</v>
      </c>
      <c r="BF446" s="286">
        <v>0</v>
      </c>
      <c r="BG446" s="308">
        <f t="shared" si="189"/>
        <v>0</v>
      </c>
      <c r="BH446" s="512">
        <f t="shared" si="218"/>
        <v>1</v>
      </c>
      <c r="BI446" s="512">
        <f t="shared" si="190"/>
        <v>0</v>
      </c>
      <c r="BJ446" s="453"/>
    </row>
    <row r="447" spans="1:62" x14ac:dyDescent="0.2">
      <c r="A447" s="32" t="s">
        <v>896</v>
      </c>
      <c r="B447" s="309" t="s">
        <v>897</v>
      </c>
      <c r="C447" s="521" t="s">
        <v>1498</v>
      </c>
      <c r="D447" s="523" t="s">
        <v>1645</v>
      </c>
      <c r="E447" s="522" t="s">
        <v>1500</v>
      </c>
      <c r="F447" s="313" t="s">
        <v>261</v>
      </c>
      <c r="G447" s="314">
        <v>47</v>
      </c>
      <c r="H447" s="315"/>
      <c r="I447" s="316">
        <v>0</v>
      </c>
      <c r="J447" s="316">
        <v>0</v>
      </c>
      <c r="K447" s="316">
        <v>0</v>
      </c>
      <c r="L447" s="316">
        <v>0</v>
      </c>
      <c r="M447" s="316">
        <f t="shared" si="191"/>
        <v>0</v>
      </c>
      <c r="N447" s="316">
        <f t="shared" si="192"/>
        <v>0</v>
      </c>
      <c r="O447" s="508">
        <f t="shared" si="193"/>
        <v>0</v>
      </c>
      <c r="P447" s="508">
        <f t="shared" si="194"/>
        <v>0</v>
      </c>
      <c r="Q447" s="509">
        <v>0</v>
      </c>
      <c r="R447" s="509">
        <v>0</v>
      </c>
      <c r="S447" s="318">
        <f t="shared" si="195"/>
        <v>0</v>
      </c>
      <c r="T447" s="317">
        <v>0</v>
      </c>
      <c r="U447" s="319">
        <f t="shared" si="196"/>
        <v>0</v>
      </c>
      <c r="V447" s="320">
        <f t="shared" si="197"/>
        <v>0</v>
      </c>
      <c r="W447" s="498">
        <v>0</v>
      </c>
      <c r="X447" s="499">
        <f t="shared" si="198"/>
        <v>0</v>
      </c>
      <c r="Y447" s="500">
        <f t="shared" si="199"/>
        <v>0</v>
      </c>
      <c r="Z447" s="501">
        <v>0</v>
      </c>
      <c r="AA447" s="502">
        <f t="shared" si="200"/>
        <v>0</v>
      </c>
      <c r="AB447" s="503">
        <f t="shared" si="201"/>
        <v>0</v>
      </c>
      <c r="AC447" s="510">
        <f t="shared" si="202"/>
        <v>0</v>
      </c>
      <c r="AD447" s="321">
        <f t="shared" si="203"/>
        <v>0</v>
      </c>
      <c r="AE447" s="278">
        <f t="shared" si="204"/>
        <v>0</v>
      </c>
      <c r="AF447" s="322">
        <v>0</v>
      </c>
      <c r="AG447" s="323">
        <v>0.51419999999999999</v>
      </c>
      <c r="AH447" s="6">
        <f t="shared" si="205"/>
        <v>0.71719999999999995</v>
      </c>
      <c r="AI447" s="6">
        <v>0</v>
      </c>
      <c r="AJ447" s="2">
        <v>0</v>
      </c>
      <c r="AK447" s="281">
        <f t="shared" si="206"/>
        <v>0.73219999999999996</v>
      </c>
      <c r="AL447" s="3">
        <f t="shared" si="207"/>
        <v>0</v>
      </c>
      <c r="AM447" s="307">
        <v>0</v>
      </c>
      <c r="AN447" s="283">
        <v>0</v>
      </c>
      <c r="AO447" s="283" t="s">
        <v>1316</v>
      </c>
      <c r="AP447" s="284">
        <v>0</v>
      </c>
      <c r="AQ447" s="28">
        <v>0</v>
      </c>
      <c r="AR447" s="267">
        <f t="shared" si="208"/>
        <v>0</v>
      </c>
      <c r="AS447" s="267">
        <f t="shared" si="209"/>
        <v>0</v>
      </c>
      <c r="AT447" s="4">
        <v>0</v>
      </c>
      <c r="AU447" s="4">
        <f t="shared" si="210"/>
        <v>0</v>
      </c>
      <c r="AV447" s="5">
        <v>0</v>
      </c>
      <c r="AW447" s="404">
        <f t="shared" si="211"/>
        <v>0</v>
      </c>
      <c r="AX447" s="405">
        <v>0</v>
      </c>
      <c r="AY447" s="6">
        <f t="shared" si="212"/>
        <v>0</v>
      </c>
      <c r="AZ447" s="28">
        <f t="shared" si="213"/>
        <v>0</v>
      </c>
      <c r="BA447" s="5">
        <f t="shared" si="213"/>
        <v>0</v>
      </c>
      <c r="BB447" s="321">
        <f t="shared" si="214"/>
        <v>0</v>
      </c>
      <c r="BC447" s="511">
        <f t="shared" si="215"/>
        <v>0</v>
      </c>
      <c r="BD447" s="511">
        <f t="shared" si="216"/>
        <v>1.26E-2</v>
      </c>
      <c r="BE447" s="286">
        <f t="shared" si="217"/>
        <v>0</v>
      </c>
      <c r="BF447" s="286">
        <v>0</v>
      </c>
      <c r="BG447" s="308">
        <f t="shared" si="189"/>
        <v>0</v>
      </c>
      <c r="BH447" s="512">
        <f t="shared" si="218"/>
        <v>1</v>
      </c>
      <c r="BI447" s="512">
        <f t="shared" si="190"/>
        <v>0</v>
      </c>
      <c r="BJ447" s="453"/>
    </row>
    <row r="448" spans="1:62" x14ac:dyDescent="0.2">
      <c r="A448" s="530" t="s">
        <v>1498</v>
      </c>
      <c r="B448" s="531" t="s">
        <v>1501</v>
      </c>
      <c r="C448" s="532" t="s">
        <v>1498</v>
      </c>
      <c r="D448" s="533" t="s">
        <v>1645</v>
      </c>
      <c r="E448" s="534" t="s">
        <v>1502</v>
      </c>
      <c r="F448" s="535" t="s">
        <v>261</v>
      </c>
      <c r="G448" s="536">
        <v>47</v>
      </c>
      <c r="H448" s="315"/>
      <c r="I448" s="347">
        <v>1756793</v>
      </c>
      <c r="J448" s="347">
        <v>181005</v>
      </c>
      <c r="K448" s="347">
        <v>0</v>
      </c>
      <c r="L448" s="347">
        <v>0</v>
      </c>
      <c r="M448" s="347">
        <f t="shared" si="191"/>
        <v>0</v>
      </c>
      <c r="N448" s="347">
        <f t="shared" si="192"/>
        <v>1756793</v>
      </c>
      <c r="O448" s="537">
        <f t="shared" si="193"/>
        <v>181005</v>
      </c>
      <c r="P448" s="537">
        <f t="shared" si="194"/>
        <v>1575788</v>
      </c>
      <c r="Q448" s="538">
        <v>73.16</v>
      </c>
      <c r="R448" s="538">
        <v>0</v>
      </c>
      <c r="S448" s="349">
        <f t="shared" si="195"/>
        <v>0</v>
      </c>
      <c r="T448" s="348">
        <v>0</v>
      </c>
      <c r="U448" s="350">
        <f t="shared" si="196"/>
        <v>1575788</v>
      </c>
      <c r="V448" s="351">
        <f t="shared" si="197"/>
        <v>21538.93</v>
      </c>
      <c r="W448" s="498">
        <v>0</v>
      </c>
      <c r="X448" s="499">
        <f t="shared" si="198"/>
        <v>0</v>
      </c>
      <c r="Y448" s="500">
        <f t="shared" si="199"/>
        <v>21538.93</v>
      </c>
      <c r="Z448" s="501">
        <v>1561.9300000000003</v>
      </c>
      <c r="AA448" s="502">
        <f t="shared" si="200"/>
        <v>114271</v>
      </c>
      <c r="AB448" s="503">
        <f t="shared" si="201"/>
        <v>1690059</v>
      </c>
      <c r="AC448" s="539">
        <f t="shared" si="202"/>
        <v>23100.86</v>
      </c>
      <c r="AD448" s="352">
        <f t="shared" si="203"/>
        <v>1.3947400000000001</v>
      </c>
      <c r="AE448" s="353">
        <f t="shared" si="204"/>
        <v>1.3947000000000001</v>
      </c>
      <c r="AF448" s="565">
        <v>1.3947000000000001</v>
      </c>
      <c r="AG448" s="355">
        <v>0</v>
      </c>
      <c r="AH448" s="356">
        <f t="shared" si="205"/>
        <v>0</v>
      </c>
      <c r="AI448" s="356">
        <v>0</v>
      </c>
      <c r="AJ448" s="2">
        <v>0</v>
      </c>
      <c r="AK448" s="281">
        <f t="shared" si="206"/>
        <v>0</v>
      </c>
      <c r="AL448" s="3">
        <f t="shared" si="207"/>
        <v>0</v>
      </c>
      <c r="AM448" s="307">
        <v>0</v>
      </c>
      <c r="AN448" s="283">
        <v>0</v>
      </c>
      <c r="AO448" s="283" t="s">
        <v>1316</v>
      </c>
      <c r="AP448" s="284">
        <v>0</v>
      </c>
      <c r="AQ448" s="28">
        <v>0</v>
      </c>
      <c r="AR448" s="267">
        <f t="shared" si="208"/>
        <v>0</v>
      </c>
      <c r="AS448" s="267">
        <f t="shared" si="209"/>
        <v>0</v>
      </c>
      <c r="AT448" s="4">
        <v>0</v>
      </c>
      <c r="AU448" s="4">
        <f t="shared" si="210"/>
        <v>0</v>
      </c>
      <c r="AV448" s="5">
        <v>0</v>
      </c>
      <c r="AW448" s="404">
        <f t="shared" si="211"/>
        <v>0</v>
      </c>
      <c r="AX448" s="405">
        <v>0</v>
      </c>
      <c r="AY448" s="356">
        <f t="shared" si="212"/>
        <v>0</v>
      </c>
      <c r="AZ448" s="28">
        <f t="shared" si="213"/>
        <v>0</v>
      </c>
      <c r="BA448" s="5">
        <f t="shared" si="213"/>
        <v>0</v>
      </c>
      <c r="BB448" s="352">
        <f t="shared" si="214"/>
        <v>1.2282</v>
      </c>
      <c r="BC448" s="540">
        <f t="shared" si="215"/>
        <v>2.46E-2</v>
      </c>
      <c r="BD448" s="540">
        <f t="shared" si="216"/>
        <v>0</v>
      </c>
      <c r="BE448" s="286">
        <f t="shared" si="217"/>
        <v>0</v>
      </c>
      <c r="BF448" s="286">
        <v>0</v>
      </c>
      <c r="BG448" s="308">
        <f t="shared" si="189"/>
        <v>0</v>
      </c>
      <c r="BH448" s="541">
        <f t="shared" si="218"/>
        <v>0</v>
      </c>
      <c r="BI448" s="541">
        <f t="shared" si="190"/>
        <v>0</v>
      </c>
      <c r="BJ448" s="453"/>
    </row>
    <row r="449" spans="1:62" x14ac:dyDescent="0.2">
      <c r="A449" s="297" t="s">
        <v>912</v>
      </c>
      <c r="B449" s="298" t="s">
        <v>913</v>
      </c>
      <c r="C449" s="299" t="s">
        <v>912</v>
      </c>
      <c r="D449" s="300" t="s">
        <v>913</v>
      </c>
      <c r="E449" s="301" t="s">
        <v>914</v>
      </c>
      <c r="F449" s="302" t="s">
        <v>261</v>
      </c>
      <c r="G449" s="519">
        <v>48</v>
      </c>
      <c r="H449" s="233"/>
      <c r="I449" s="304">
        <v>0</v>
      </c>
      <c r="J449" s="304">
        <v>0</v>
      </c>
      <c r="K449" s="304">
        <v>0</v>
      </c>
      <c r="L449" s="304">
        <v>0</v>
      </c>
      <c r="M449" s="304">
        <f t="shared" si="191"/>
        <v>0</v>
      </c>
      <c r="N449" s="304">
        <f t="shared" si="192"/>
        <v>0</v>
      </c>
      <c r="O449" s="496">
        <f t="shared" si="193"/>
        <v>0</v>
      </c>
      <c r="P449" s="496">
        <f t="shared" si="194"/>
        <v>0</v>
      </c>
      <c r="Q449" s="497">
        <v>0</v>
      </c>
      <c r="R449" s="497">
        <v>0</v>
      </c>
      <c r="S449" s="266">
        <f t="shared" si="195"/>
        <v>0</v>
      </c>
      <c r="T449" s="265">
        <v>0</v>
      </c>
      <c r="U449" s="305">
        <f t="shared" si="196"/>
        <v>0</v>
      </c>
      <c r="V449" s="306">
        <f t="shared" si="197"/>
        <v>0</v>
      </c>
      <c r="W449" s="498">
        <v>0</v>
      </c>
      <c r="X449" s="499">
        <f t="shared" si="198"/>
        <v>0</v>
      </c>
      <c r="Y449" s="500">
        <f t="shared" si="199"/>
        <v>0</v>
      </c>
      <c r="Z449" s="501">
        <v>0</v>
      </c>
      <c r="AA449" s="502">
        <f t="shared" si="200"/>
        <v>0</v>
      </c>
      <c r="AB449" s="503">
        <f t="shared" si="201"/>
        <v>0</v>
      </c>
      <c r="AC449" s="504">
        <f t="shared" si="202"/>
        <v>0</v>
      </c>
      <c r="AD449" s="277">
        <f t="shared" si="203"/>
        <v>0</v>
      </c>
      <c r="AE449" s="505">
        <f t="shared" si="204"/>
        <v>0</v>
      </c>
      <c r="AF449" s="279">
        <v>0</v>
      </c>
      <c r="AG449" s="280">
        <v>0</v>
      </c>
      <c r="AH449" s="1">
        <f t="shared" si="205"/>
        <v>0</v>
      </c>
      <c r="AI449" s="1">
        <v>1.5182</v>
      </c>
      <c r="AJ449" s="2">
        <v>0.86650000000000005</v>
      </c>
      <c r="AK449" s="281">
        <f t="shared" si="206"/>
        <v>0</v>
      </c>
      <c r="AL449" s="3">
        <f t="shared" si="207"/>
        <v>1.7521</v>
      </c>
      <c r="AM449" s="307">
        <v>1.6052999999999999</v>
      </c>
      <c r="AN449" s="283">
        <v>0.86650000000000005</v>
      </c>
      <c r="AO449" s="283" t="s">
        <v>1652</v>
      </c>
      <c r="AP449" s="284">
        <v>1.7521</v>
      </c>
      <c r="AQ449" s="28">
        <v>1.6052999999999999</v>
      </c>
      <c r="AR449" s="267">
        <f t="shared" si="208"/>
        <v>0</v>
      </c>
      <c r="AS449" s="267">
        <f t="shared" si="209"/>
        <v>0</v>
      </c>
      <c r="AT449" s="4">
        <v>0.86650000000000005</v>
      </c>
      <c r="AU449" s="4">
        <f t="shared" si="210"/>
        <v>0</v>
      </c>
      <c r="AV449" s="5">
        <v>1.7521</v>
      </c>
      <c r="AW449" s="404">
        <f t="shared" si="211"/>
        <v>0</v>
      </c>
      <c r="AX449" s="405">
        <v>1</v>
      </c>
      <c r="AY449" s="1">
        <f t="shared" si="212"/>
        <v>1.5182</v>
      </c>
      <c r="AZ449" s="28">
        <f t="shared" si="213"/>
        <v>1.7521</v>
      </c>
      <c r="BA449" s="5">
        <f t="shared" si="213"/>
        <v>1.6052999999999999</v>
      </c>
      <c r="BB449" s="277">
        <f t="shared" si="214"/>
        <v>0</v>
      </c>
      <c r="BC449" s="492">
        <f t="shared" si="215"/>
        <v>0</v>
      </c>
      <c r="BD449" s="492">
        <f t="shared" si="216"/>
        <v>0</v>
      </c>
      <c r="BE449" s="286">
        <f t="shared" si="217"/>
        <v>2.6700000000000002E-2</v>
      </c>
      <c r="BF449" s="286">
        <v>2.6700000000000002E-2</v>
      </c>
      <c r="BG449" s="308">
        <f t="shared" si="189"/>
        <v>0</v>
      </c>
      <c r="BH449" s="287">
        <f t="shared" si="218"/>
        <v>0</v>
      </c>
      <c r="BI449" s="287">
        <f t="shared" si="190"/>
        <v>1</v>
      </c>
      <c r="BJ449" s="453"/>
    </row>
    <row r="450" spans="1:62" x14ac:dyDescent="0.2">
      <c r="A450" s="297" t="s">
        <v>915</v>
      </c>
      <c r="B450" s="298" t="s">
        <v>916</v>
      </c>
      <c r="C450" s="299" t="s">
        <v>915</v>
      </c>
      <c r="D450" s="300" t="s">
        <v>916</v>
      </c>
      <c r="E450" s="301" t="s">
        <v>917</v>
      </c>
      <c r="F450" s="302" t="s">
        <v>261</v>
      </c>
      <c r="G450" s="519">
        <v>48</v>
      </c>
      <c r="H450" s="233"/>
      <c r="I450" s="304">
        <v>0</v>
      </c>
      <c r="J450" s="304">
        <v>0</v>
      </c>
      <c r="K450" s="304">
        <v>0</v>
      </c>
      <c r="L450" s="304">
        <v>0</v>
      </c>
      <c r="M450" s="304">
        <f t="shared" si="191"/>
        <v>0</v>
      </c>
      <c r="N450" s="304">
        <f t="shared" si="192"/>
        <v>0</v>
      </c>
      <c r="O450" s="496">
        <f t="shared" si="193"/>
        <v>0</v>
      </c>
      <c r="P450" s="496">
        <f t="shared" si="194"/>
        <v>0</v>
      </c>
      <c r="Q450" s="497">
        <v>0</v>
      </c>
      <c r="R450" s="497">
        <v>0</v>
      </c>
      <c r="S450" s="266">
        <f t="shared" si="195"/>
        <v>0</v>
      </c>
      <c r="T450" s="265">
        <v>0</v>
      </c>
      <c r="U450" s="305">
        <f t="shared" si="196"/>
        <v>0</v>
      </c>
      <c r="V450" s="306">
        <f t="shared" si="197"/>
        <v>0</v>
      </c>
      <c r="W450" s="498">
        <v>0</v>
      </c>
      <c r="X450" s="499">
        <f t="shared" si="198"/>
        <v>0</v>
      </c>
      <c r="Y450" s="500">
        <f t="shared" si="199"/>
        <v>0</v>
      </c>
      <c r="Z450" s="501">
        <v>0</v>
      </c>
      <c r="AA450" s="502">
        <f t="shared" si="200"/>
        <v>0</v>
      </c>
      <c r="AB450" s="503">
        <f t="shared" si="201"/>
        <v>0</v>
      </c>
      <c r="AC450" s="504">
        <f t="shared" si="202"/>
        <v>0</v>
      </c>
      <c r="AD450" s="277">
        <f t="shared" si="203"/>
        <v>0</v>
      </c>
      <c r="AE450" s="505">
        <f t="shared" si="204"/>
        <v>0</v>
      </c>
      <c r="AF450" s="279">
        <v>0</v>
      </c>
      <c r="AG450" s="280">
        <v>0</v>
      </c>
      <c r="AH450" s="1">
        <f t="shared" si="205"/>
        <v>0</v>
      </c>
      <c r="AI450" s="1">
        <v>1.5182</v>
      </c>
      <c r="AJ450" s="2">
        <v>0.9325</v>
      </c>
      <c r="AK450" s="281">
        <f t="shared" si="206"/>
        <v>0</v>
      </c>
      <c r="AL450" s="3">
        <f t="shared" si="207"/>
        <v>1.6281000000000001</v>
      </c>
      <c r="AM450" s="307">
        <v>1.4917</v>
      </c>
      <c r="AN450" s="283">
        <v>0.9325</v>
      </c>
      <c r="AO450" s="283" t="s">
        <v>1652</v>
      </c>
      <c r="AP450" s="284">
        <v>1.6281000000000001</v>
      </c>
      <c r="AQ450" s="28">
        <v>1.4917</v>
      </c>
      <c r="AR450" s="267">
        <f t="shared" si="208"/>
        <v>0</v>
      </c>
      <c r="AS450" s="267">
        <f t="shared" si="209"/>
        <v>0</v>
      </c>
      <c r="AT450" s="4">
        <v>0.9325</v>
      </c>
      <c r="AU450" s="4">
        <f t="shared" si="210"/>
        <v>0</v>
      </c>
      <c r="AV450" s="5">
        <v>1.6281000000000001</v>
      </c>
      <c r="AW450" s="404">
        <f t="shared" si="211"/>
        <v>0</v>
      </c>
      <c r="AX450" s="405">
        <v>1</v>
      </c>
      <c r="AY450" s="1">
        <f t="shared" si="212"/>
        <v>1.5182</v>
      </c>
      <c r="AZ450" s="28">
        <f t="shared" si="213"/>
        <v>1.6281000000000001</v>
      </c>
      <c r="BA450" s="5">
        <f t="shared" si="213"/>
        <v>1.4917</v>
      </c>
      <c r="BB450" s="277">
        <f t="shared" si="214"/>
        <v>0</v>
      </c>
      <c r="BC450" s="492">
        <f t="shared" si="215"/>
        <v>0</v>
      </c>
      <c r="BD450" s="492">
        <f t="shared" si="216"/>
        <v>0</v>
      </c>
      <c r="BE450" s="286">
        <f t="shared" si="217"/>
        <v>2.6700000000000002E-2</v>
      </c>
      <c r="BF450" s="286">
        <v>2.6700000000000002E-2</v>
      </c>
      <c r="BG450" s="308">
        <f t="shared" ref="BG450:BG513" si="219">IF(AND($A450=$C450,LEFT($C450,1)="T"),IF(SUMIF($A$17:$A$574,$C450,$BH$17:$BH$574)&gt;0,0,1),0)+IF(AND(LEFT($C450,1)="T",$BI450&lt;&gt;1),IF(SUMIF($A$17:$A$574,$C450,$I$17:$I$574)&gt;0,0,1),0)</f>
        <v>0</v>
      </c>
      <c r="BH450" s="287">
        <f t="shared" si="218"/>
        <v>0</v>
      </c>
      <c r="BI450" s="287">
        <f t="shared" si="190"/>
        <v>1</v>
      </c>
      <c r="BJ450" s="453"/>
    </row>
    <row r="451" spans="1:62" x14ac:dyDescent="0.2">
      <c r="A451" s="297" t="s">
        <v>918</v>
      </c>
      <c r="B451" s="298" t="s">
        <v>919</v>
      </c>
      <c r="C451" s="299" t="s">
        <v>918</v>
      </c>
      <c r="D451" s="300" t="s">
        <v>919</v>
      </c>
      <c r="E451" s="301" t="s">
        <v>920</v>
      </c>
      <c r="F451" s="302" t="s">
        <v>261</v>
      </c>
      <c r="G451" s="519">
        <v>48</v>
      </c>
      <c r="H451" s="233"/>
      <c r="I451" s="304">
        <v>0</v>
      </c>
      <c r="J451" s="304">
        <v>0</v>
      </c>
      <c r="K451" s="304">
        <v>0</v>
      </c>
      <c r="L451" s="304">
        <v>0</v>
      </c>
      <c r="M451" s="304">
        <f t="shared" si="191"/>
        <v>0</v>
      </c>
      <c r="N451" s="304">
        <f t="shared" si="192"/>
        <v>0</v>
      </c>
      <c r="O451" s="496">
        <f t="shared" si="193"/>
        <v>0</v>
      </c>
      <c r="P451" s="496">
        <f t="shared" si="194"/>
        <v>0</v>
      </c>
      <c r="Q451" s="497">
        <v>0</v>
      </c>
      <c r="R451" s="497">
        <v>0</v>
      </c>
      <c r="S451" s="266">
        <f t="shared" si="195"/>
        <v>0</v>
      </c>
      <c r="T451" s="265">
        <v>0</v>
      </c>
      <c r="U451" s="305">
        <f t="shared" si="196"/>
        <v>0</v>
      </c>
      <c r="V451" s="306">
        <f t="shared" si="197"/>
        <v>0</v>
      </c>
      <c r="W451" s="498">
        <v>0</v>
      </c>
      <c r="X451" s="499">
        <f t="shared" si="198"/>
        <v>0</v>
      </c>
      <c r="Y451" s="500">
        <f t="shared" si="199"/>
        <v>0</v>
      </c>
      <c r="Z451" s="501">
        <v>0</v>
      </c>
      <c r="AA451" s="502">
        <f t="shared" si="200"/>
        <v>0</v>
      </c>
      <c r="AB451" s="503">
        <f t="shared" si="201"/>
        <v>0</v>
      </c>
      <c r="AC451" s="504">
        <f t="shared" si="202"/>
        <v>0</v>
      </c>
      <c r="AD451" s="277">
        <f t="shared" si="203"/>
        <v>0</v>
      </c>
      <c r="AE451" s="505">
        <f t="shared" si="204"/>
        <v>0</v>
      </c>
      <c r="AF451" s="279">
        <v>0</v>
      </c>
      <c r="AG451" s="280">
        <v>0</v>
      </c>
      <c r="AH451" s="1">
        <f t="shared" si="205"/>
        <v>0</v>
      </c>
      <c r="AI451" s="1">
        <v>1.5182</v>
      </c>
      <c r="AJ451" s="2">
        <v>1.0981999999999998</v>
      </c>
      <c r="AK451" s="281">
        <f t="shared" si="206"/>
        <v>0</v>
      </c>
      <c r="AL451" s="3">
        <f t="shared" si="207"/>
        <v>1.3824000000000001</v>
      </c>
      <c r="AM451" s="307">
        <v>1.2665999999999999</v>
      </c>
      <c r="AN451" s="283">
        <v>1.0982000000000001</v>
      </c>
      <c r="AO451" s="283" t="s">
        <v>1653</v>
      </c>
      <c r="AP451" s="284">
        <v>1.3824000000000001</v>
      </c>
      <c r="AQ451" s="28">
        <v>1.2665999999999999</v>
      </c>
      <c r="AR451" s="267">
        <f t="shared" si="208"/>
        <v>0</v>
      </c>
      <c r="AS451" s="267">
        <f t="shared" si="209"/>
        <v>0</v>
      </c>
      <c r="AT451" s="4">
        <v>1.0981999999999998</v>
      </c>
      <c r="AU451" s="4">
        <f t="shared" si="210"/>
        <v>0</v>
      </c>
      <c r="AV451" s="5">
        <v>1.3824000000000001</v>
      </c>
      <c r="AW451" s="404">
        <f t="shared" si="211"/>
        <v>0</v>
      </c>
      <c r="AX451" s="405">
        <v>1</v>
      </c>
      <c r="AY451" s="1">
        <f t="shared" si="212"/>
        <v>1.5182</v>
      </c>
      <c r="AZ451" s="28">
        <f t="shared" si="213"/>
        <v>1.3824000000000001</v>
      </c>
      <c r="BA451" s="5">
        <f t="shared" si="213"/>
        <v>1.2665999999999999</v>
      </c>
      <c r="BB451" s="277">
        <f t="shared" si="214"/>
        <v>0</v>
      </c>
      <c r="BC451" s="492">
        <f t="shared" si="215"/>
        <v>0</v>
      </c>
      <c r="BD451" s="492">
        <f t="shared" si="216"/>
        <v>0</v>
      </c>
      <c r="BE451" s="286">
        <f t="shared" si="217"/>
        <v>2.6700000000000002E-2</v>
      </c>
      <c r="BF451" s="286">
        <v>2.6700000000000002E-2</v>
      </c>
      <c r="BG451" s="308">
        <f t="shared" si="219"/>
        <v>0</v>
      </c>
      <c r="BH451" s="287">
        <f t="shared" si="218"/>
        <v>0</v>
      </c>
      <c r="BI451" s="287">
        <f t="shared" si="190"/>
        <v>1</v>
      </c>
      <c r="BJ451" s="453"/>
    </row>
    <row r="452" spans="1:62" x14ac:dyDescent="0.2">
      <c r="A452" s="297" t="s">
        <v>921</v>
      </c>
      <c r="B452" s="298" t="s">
        <v>922</v>
      </c>
      <c r="C452" s="299" t="s">
        <v>921</v>
      </c>
      <c r="D452" s="300" t="s">
        <v>922</v>
      </c>
      <c r="E452" s="301" t="s">
        <v>923</v>
      </c>
      <c r="F452" s="302" t="s">
        <v>261</v>
      </c>
      <c r="G452" s="303">
        <v>48</v>
      </c>
      <c r="H452" s="233"/>
      <c r="I452" s="304">
        <v>0</v>
      </c>
      <c r="J452" s="304">
        <v>0</v>
      </c>
      <c r="K452" s="304">
        <v>0</v>
      </c>
      <c r="L452" s="304">
        <v>0</v>
      </c>
      <c r="M452" s="304">
        <f t="shared" si="191"/>
        <v>0</v>
      </c>
      <c r="N452" s="304">
        <f t="shared" si="192"/>
        <v>0</v>
      </c>
      <c r="O452" s="496">
        <f t="shared" si="193"/>
        <v>0</v>
      </c>
      <c r="P452" s="496">
        <f t="shared" si="194"/>
        <v>0</v>
      </c>
      <c r="Q452" s="497">
        <v>0</v>
      </c>
      <c r="R452" s="497">
        <v>0</v>
      </c>
      <c r="S452" s="266">
        <f t="shared" si="195"/>
        <v>0</v>
      </c>
      <c r="T452" s="265">
        <v>0</v>
      </c>
      <c r="U452" s="305">
        <f t="shared" si="196"/>
        <v>0</v>
      </c>
      <c r="V452" s="306">
        <f t="shared" si="197"/>
        <v>0</v>
      </c>
      <c r="W452" s="498">
        <v>0</v>
      </c>
      <c r="X452" s="499">
        <f t="shared" si="198"/>
        <v>0</v>
      </c>
      <c r="Y452" s="500">
        <f t="shared" si="199"/>
        <v>0</v>
      </c>
      <c r="Z452" s="501">
        <v>0</v>
      </c>
      <c r="AA452" s="502">
        <f t="shared" si="200"/>
        <v>0</v>
      </c>
      <c r="AB452" s="503">
        <f t="shared" si="201"/>
        <v>0</v>
      </c>
      <c r="AC452" s="504">
        <f t="shared" si="202"/>
        <v>0</v>
      </c>
      <c r="AD452" s="277">
        <f t="shared" si="203"/>
        <v>0</v>
      </c>
      <c r="AE452" s="505">
        <f t="shared" si="204"/>
        <v>0</v>
      </c>
      <c r="AF452" s="279">
        <v>0</v>
      </c>
      <c r="AG452" s="280">
        <v>0</v>
      </c>
      <c r="AH452" s="1">
        <f t="shared" si="205"/>
        <v>0</v>
      </c>
      <c r="AI452" s="1">
        <v>1.5182</v>
      </c>
      <c r="AJ452" s="2">
        <v>0.82869999999999999</v>
      </c>
      <c r="AK452" s="281">
        <f t="shared" si="206"/>
        <v>0</v>
      </c>
      <c r="AL452" s="3">
        <f t="shared" si="207"/>
        <v>1.8320000000000001</v>
      </c>
      <c r="AM452" s="307">
        <v>1.6785000000000001</v>
      </c>
      <c r="AN452" s="283">
        <v>0.82869999999999999</v>
      </c>
      <c r="AO452" s="283" t="s">
        <v>1652</v>
      </c>
      <c r="AP452" s="284">
        <v>1.8320000000000001</v>
      </c>
      <c r="AQ452" s="28">
        <v>1.6785000000000001</v>
      </c>
      <c r="AR452" s="267">
        <f t="shared" si="208"/>
        <v>0</v>
      </c>
      <c r="AS452" s="267">
        <f t="shared" si="209"/>
        <v>0</v>
      </c>
      <c r="AT452" s="4">
        <v>0.82869999999999999</v>
      </c>
      <c r="AU452" s="4">
        <f t="shared" si="210"/>
        <v>0</v>
      </c>
      <c r="AV452" s="5">
        <v>1.8320000000000001</v>
      </c>
      <c r="AW452" s="404">
        <f t="shared" si="211"/>
        <v>0</v>
      </c>
      <c r="AX452" s="405">
        <v>1</v>
      </c>
      <c r="AY452" s="1">
        <f t="shared" si="212"/>
        <v>1.5182</v>
      </c>
      <c r="AZ452" s="28">
        <f t="shared" si="213"/>
        <v>1.8320000000000001</v>
      </c>
      <c r="BA452" s="5">
        <f t="shared" si="213"/>
        <v>1.6785000000000001</v>
      </c>
      <c r="BB452" s="277">
        <f t="shared" si="214"/>
        <v>0</v>
      </c>
      <c r="BC452" s="492">
        <f t="shared" si="215"/>
        <v>0</v>
      </c>
      <c r="BD452" s="492">
        <f t="shared" si="216"/>
        <v>0</v>
      </c>
      <c r="BE452" s="286">
        <f t="shared" si="217"/>
        <v>2.6700000000000002E-2</v>
      </c>
      <c r="BF452" s="286">
        <v>2.6700000000000002E-2</v>
      </c>
      <c r="BG452" s="308">
        <f t="shared" si="219"/>
        <v>0</v>
      </c>
      <c r="BH452" s="287">
        <f t="shared" si="218"/>
        <v>0</v>
      </c>
      <c r="BI452" s="287">
        <f t="shared" si="190"/>
        <v>1</v>
      </c>
      <c r="BJ452" s="453"/>
    </row>
    <row r="453" spans="1:62" x14ac:dyDescent="0.2">
      <c r="A453" s="297" t="s">
        <v>924</v>
      </c>
      <c r="B453" s="298" t="s">
        <v>925</v>
      </c>
      <c r="C453" s="299" t="s">
        <v>924</v>
      </c>
      <c r="D453" s="300" t="s">
        <v>925</v>
      </c>
      <c r="E453" s="301" t="s">
        <v>926</v>
      </c>
      <c r="F453" s="302" t="s">
        <v>261</v>
      </c>
      <c r="G453" s="303">
        <v>48</v>
      </c>
      <c r="H453" s="233"/>
      <c r="I453" s="304">
        <v>7650043</v>
      </c>
      <c r="J453" s="304">
        <v>659503</v>
      </c>
      <c r="K453" s="304">
        <v>0</v>
      </c>
      <c r="L453" s="304">
        <v>0</v>
      </c>
      <c r="M453" s="304">
        <f t="shared" si="191"/>
        <v>0</v>
      </c>
      <c r="N453" s="304">
        <f t="shared" si="192"/>
        <v>7650043</v>
      </c>
      <c r="O453" s="496">
        <f t="shared" si="193"/>
        <v>659503</v>
      </c>
      <c r="P453" s="496">
        <f t="shared" si="194"/>
        <v>6990540</v>
      </c>
      <c r="Q453" s="497">
        <v>320.16000000000003</v>
      </c>
      <c r="R453" s="497">
        <v>9.57</v>
      </c>
      <c r="S453" s="266">
        <f t="shared" si="195"/>
        <v>104083</v>
      </c>
      <c r="T453" s="265">
        <v>0</v>
      </c>
      <c r="U453" s="305">
        <f t="shared" si="196"/>
        <v>6990540</v>
      </c>
      <c r="V453" s="306">
        <f t="shared" si="197"/>
        <v>21834.52</v>
      </c>
      <c r="W453" s="498">
        <v>18000</v>
      </c>
      <c r="X453" s="499">
        <f t="shared" si="198"/>
        <v>56.22</v>
      </c>
      <c r="Y453" s="500">
        <f t="shared" si="199"/>
        <v>21778.3</v>
      </c>
      <c r="Z453" s="501">
        <v>1801.2999999999993</v>
      </c>
      <c r="AA453" s="502">
        <f t="shared" si="200"/>
        <v>576704</v>
      </c>
      <c r="AB453" s="503">
        <f t="shared" si="201"/>
        <v>7567244</v>
      </c>
      <c r="AC453" s="504">
        <f t="shared" si="202"/>
        <v>23635.82</v>
      </c>
      <c r="AD453" s="277">
        <f t="shared" si="203"/>
        <v>1.41388</v>
      </c>
      <c r="AE453" s="505">
        <f t="shared" si="204"/>
        <v>1.4138999999999999</v>
      </c>
      <c r="AF453" s="279">
        <v>1.4138999999999999</v>
      </c>
      <c r="AG453" s="280">
        <v>1</v>
      </c>
      <c r="AH453" s="1">
        <f t="shared" si="205"/>
        <v>1.4138999999999999</v>
      </c>
      <c r="AI453" s="1">
        <v>1.4138999999999999</v>
      </c>
      <c r="AJ453" s="2">
        <v>0.97389999999999999</v>
      </c>
      <c r="AK453" s="281">
        <f t="shared" si="206"/>
        <v>1.4518</v>
      </c>
      <c r="AL453" s="3">
        <f t="shared" si="207"/>
        <v>1.4518</v>
      </c>
      <c r="AM453" s="307">
        <v>1.4282999999999999</v>
      </c>
      <c r="AN453" s="283">
        <v>0.97389999999999999</v>
      </c>
      <c r="AO453" s="283" t="s">
        <v>1652</v>
      </c>
      <c r="AP453" s="284">
        <v>1.4518</v>
      </c>
      <c r="AQ453" s="28">
        <v>1.4282999999999999</v>
      </c>
      <c r="AR453" s="267">
        <f t="shared" si="208"/>
        <v>0</v>
      </c>
      <c r="AS453" s="267">
        <f t="shared" si="209"/>
        <v>0</v>
      </c>
      <c r="AT453" s="4">
        <v>0.97389999999999999</v>
      </c>
      <c r="AU453" s="4">
        <f t="shared" si="210"/>
        <v>0</v>
      </c>
      <c r="AV453" s="5">
        <v>1.4518</v>
      </c>
      <c r="AW453" s="404">
        <f t="shared" si="211"/>
        <v>0</v>
      </c>
      <c r="AX453" s="405">
        <v>0</v>
      </c>
      <c r="AY453" s="1">
        <f t="shared" si="212"/>
        <v>1.4138999999999999</v>
      </c>
      <c r="AZ453" s="28">
        <f t="shared" si="213"/>
        <v>1.4518</v>
      </c>
      <c r="BA453" s="5">
        <f t="shared" si="213"/>
        <v>1.4282999999999999</v>
      </c>
      <c r="BB453" s="277">
        <f t="shared" si="214"/>
        <v>1.24505</v>
      </c>
      <c r="BC453" s="492">
        <f t="shared" si="215"/>
        <v>2.4899999999999999E-2</v>
      </c>
      <c r="BD453" s="492">
        <f t="shared" si="216"/>
        <v>2.4899999999999999E-2</v>
      </c>
      <c r="BE453" s="286">
        <f t="shared" si="217"/>
        <v>2.4899999999999999E-2</v>
      </c>
      <c r="BF453" s="286">
        <v>2.4899999999999999E-2</v>
      </c>
      <c r="BG453" s="308">
        <f t="shared" si="219"/>
        <v>1</v>
      </c>
      <c r="BH453" s="287">
        <f t="shared" si="218"/>
        <v>0</v>
      </c>
      <c r="BI453" s="287">
        <f t="shared" si="190"/>
        <v>1</v>
      </c>
      <c r="BJ453" s="453"/>
    </row>
    <row r="454" spans="1:62" x14ac:dyDescent="0.2">
      <c r="A454" s="397" t="s">
        <v>912</v>
      </c>
      <c r="B454" s="398" t="s">
        <v>913</v>
      </c>
      <c r="C454" s="521" t="s">
        <v>1503</v>
      </c>
      <c r="D454" s="523" t="s">
        <v>1646</v>
      </c>
      <c r="E454" s="522" t="s">
        <v>1505</v>
      </c>
      <c r="F454" s="313" t="s">
        <v>261</v>
      </c>
      <c r="G454" s="314">
        <v>48</v>
      </c>
      <c r="H454" s="315"/>
      <c r="I454" s="316">
        <v>0</v>
      </c>
      <c r="J454" s="316">
        <v>0</v>
      </c>
      <c r="K454" s="316">
        <v>0</v>
      </c>
      <c r="L454" s="316">
        <v>0</v>
      </c>
      <c r="M454" s="316">
        <f t="shared" si="191"/>
        <v>0</v>
      </c>
      <c r="N454" s="316">
        <f t="shared" si="192"/>
        <v>0</v>
      </c>
      <c r="O454" s="508">
        <f t="shared" si="193"/>
        <v>0</v>
      </c>
      <c r="P454" s="508">
        <f t="shared" si="194"/>
        <v>0</v>
      </c>
      <c r="Q454" s="509">
        <v>0</v>
      </c>
      <c r="R454" s="509">
        <v>0</v>
      </c>
      <c r="S454" s="318">
        <f t="shared" si="195"/>
        <v>0</v>
      </c>
      <c r="T454" s="317">
        <v>0</v>
      </c>
      <c r="U454" s="319">
        <f t="shared" si="196"/>
        <v>0</v>
      </c>
      <c r="V454" s="320">
        <f t="shared" si="197"/>
        <v>0</v>
      </c>
      <c r="W454" s="498">
        <v>0</v>
      </c>
      <c r="X454" s="499">
        <f t="shared" si="198"/>
        <v>0</v>
      </c>
      <c r="Y454" s="500">
        <f t="shared" si="199"/>
        <v>0</v>
      </c>
      <c r="Z454" s="501">
        <v>0</v>
      </c>
      <c r="AA454" s="502">
        <f t="shared" si="200"/>
        <v>0</v>
      </c>
      <c r="AB454" s="503">
        <f t="shared" si="201"/>
        <v>0</v>
      </c>
      <c r="AC454" s="510">
        <f t="shared" si="202"/>
        <v>0</v>
      </c>
      <c r="AD454" s="321">
        <f t="shared" si="203"/>
        <v>0</v>
      </c>
      <c r="AE454" s="278">
        <f t="shared" si="204"/>
        <v>0</v>
      </c>
      <c r="AF454" s="322">
        <v>0</v>
      </c>
      <c r="AG454" s="323">
        <v>1</v>
      </c>
      <c r="AH454" s="6">
        <f t="shared" si="205"/>
        <v>1.5182</v>
      </c>
      <c r="AI454" s="6">
        <v>0</v>
      </c>
      <c r="AJ454" s="2">
        <v>0</v>
      </c>
      <c r="AK454" s="281">
        <f t="shared" si="206"/>
        <v>1.7521</v>
      </c>
      <c r="AL454" s="3">
        <f t="shared" si="207"/>
        <v>0</v>
      </c>
      <c r="AM454" s="307">
        <v>0</v>
      </c>
      <c r="AN454" s="283">
        <v>0</v>
      </c>
      <c r="AO454" s="283" t="s">
        <v>1316</v>
      </c>
      <c r="AP454" s="284">
        <v>0</v>
      </c>
      <c r="AQ454" s="28">
        <v>0</v>
      </c>
      <c r="AR454" s="267">
        <f t="shared" si="208"/>
        <v>0</v>
      </c>
      <c r="AS454" s="267">
        <f t="shared" si="209"/>
        <v>0</v>
      </c>
      <c r="AT454" s="4">
        <v>0</v>
      </c>
      <c r="AU454" s="4">
        <f t="shared" si="210"/>
        <v>0</v>
      </c>
      <c r="AV454" s="5">
        <v>0</v>
      </c>
      <c r="AW454" s="404">
        <f t="shared" si="211"/>
        <v>0</v>
      </c>
      <c r="AX454" s="405">
        <v>0</v>
      </c>
      <c r="AY454" s="6">
        <f t="shared" si="212"/>
        <v>0</v>
      </c>
      <c r="AZ454" s="28">
        <f t="shared" si="213"/>
        <v>0</v>
      </c>
      <c r="BA454" s="5">
        <f t="shared" si="213"/>
        <v>0</v>
      </c>
      <c r="BB454" s="321">
        <f t="shared" si="214"/>
        <v>0</v>
      </c>
      <c r="BC454" s="511">
        <f t="shared" si="215"/>
        <v>0</v>
      </c>
      <c r="BD454" s="511">
        <f t="shared" si="216"/>
        <v>2.6700000000000002E-2</v>
      </c>
      <c r="BE454" s="286">
        <f t="shared" si="217"/>
        <v>0</v>
      </c>
      <c r="BF454" s="286">
        <v>0</v>
      </c>
      <c r="BG454" s="308">
        <f t="shared" si="219"/>
        <v>0</v>
      </c>
      <c r="BH454" s="512">
        <f t="shared" si="218"/>
        <v>1</v>
      </c>
      <c r="BI454" s="512">
        <f t="shared" si="190"/>
        <v>0</v>
      </c>
      <c r="BJ454" s="453"/>
    </row>
    <row r="455" spans="1:62" x14ac:dyDescent="0.2">
      <c r="A455" s="397" t="s">
        <v>915</v>
      </c>
      <c r="B455" s="398" t="s">
        <v>916</v>
      </c>
      <c r="C455" s="521" t="s">
        <v>1503</v>
      </c>
      <c r="D455" s="523" t="s">
        <v>1646</v>
      </c>
      <c r="E455" s="522" t="s">
        <v>1506</v>
      </c>
      <c r="F455" s="313" t="s">
        <v>261</v>
      </c>
      <c r="G455" s="314">
        <v>48</v>
      </c>
      <c r="H455" s="315"/>
      <c r="I455" s="316">
        <v>0</v>
      </c>
      <c r="J455" s="316">
        <v>0</v>
      </c>
      <c r="K455" s="316">
        <v>0</v>
      </c>
      <c r="L455" s="316">
        <v>0</v>
      </c>
      <c r="M455" s="316">
        <f t="shared" si="191"/>
        <v>0</v>
      </c>
      <c r="N455" s="316">
        <f t="shared" si="192"/>
        <v>0</v>
      </c>
      <c r="O455" s="508">
        <f t="shared" si="193"/>
        <v>0</v>
      </c>
      <c r="P455" s="508">
        <f t="shared" si="194"/>
        <v>0</v>
      </c>
      <c r="Q455" s="509">
        <v>0</v>
      </c>
      <c r="R455" s="509">
        <v>0</v>
      </c>
      <c r="S455" s="318">
        <f t="shared" si="195"/>
        <v>0</v>
      </c>
      <c r="T455" s="317">
        <v>0</v>
      </c>
      <c r="U455" s="319">
        <f t="shared" si="196"/>
        <v>0</v>
      </c>
      <c r="V455" s="320">
        <f t="shared" si="197"/>
        <v>0</v>
      </c>
      <c r="W455" s="498">
        <v>0</v>
      </c>
      <c r="X455" s="499">
        <f t="shared" si="198"/>
        <v>0</v>
      </c>
      <c r="Y455" s="500">
        <f t="shared" si="199"/>
        <v>0</v>
      </c>
      <c r="Z455" s="501">
        <v>0</v>
      </c>
      <c r="AA455" s="502">
        <f t="shared" si="200"/>
        <v>0</v>
      </c>
      <c r="AB455" s="503">
        <f t="shared" si="201"/>
        <v>0</v>
      </c>
      <c r="AC455" s="510">
        <f t="shared" si="202"/>
        <v>0</v>
      </c>
      <c r="AD455" s="321">
        <f t="shared" si="203"/>
        <v>0</v>
      </c>
      <c r="AE455" s="278">
        <f t="shared" si="204"/>
        <v>0</v>
      </c>
      <c r="AF455" s="322">
        <v>0</v>
      </c>
      <c r="AG455" s="323">
        <v>1</v>
      </c>
      <c r="AH455" s="6">
        <f t="shared" si="205"/>
        <v>1.5182</v>
      </c>
      <c r="AI455" s="6">
        <v>0</v>
      </c>
      <c r="AJ455" s="2">
        <v>0</v>
      </c>
      <c r="AK455" s="281">
        <f t="shared" si="206"/>
        <v>1.6281000000000001</v>
      </c>
      <c r="AL455" s="3">
        <f t="shared" si="207"/>
        <v>0</v>
      </c>
      <c r="AM455" s="307">
        <v>0</v>
      </c>
      <c r="AN455" s="283">
        <v>0</v>
      </c>
      <c r="AO455" s="283" t="s">
        <v>1316</v>
      </c>
      <c r="AP455" s="284">
        <v>0</v>
      </c>
      <c r="AQ455" s="28">
        <v>0</v>
      </c>
      <c r="AR455" s="267">
        <f t="shared" si="208"/>
        <v>0</v>
      </c>
      <c r="AS455" s="267">
        <f t="shared" si="209"/>
        <v>0</v>
      </c>
      <c r="AT455" s="4">
        <v>0</v>
      </c>
      <c r="AU455" s="4">
        <f t="shared" si="210"/>
        <v>0</v>
      </c>
      <c r="AV455" s="5">
        <v>0</v>
      </c>
      <c r="AW455" s="404">
        <f t="shared" si="211"/>
        <v>0</v>
      </c>
      <c r="AX455" s="405">
        <v>0</v>
      </c>
      <c r="AY455" s="6">
        <f t="shared" si="212"/>
        <v>0</v>
      </c>
      <c r="AZ455" s="28">
        <f t="shared" si="213"/>
        <v>0</v>
      </c>
      <c r="BA455" s="5">
        <f t="shared" si="213"/>
        <v>0</v>
      </c>
      <c r="BB455" s="321">
        <f t="shared" si="214"/>
        <v>0</v>
      </c>
      <c r="BC455" s="511">
        <f t="shared" si="215"/>
        <v>0</v>
      </c>
      <c r="BD455" s="511">
        <f t="shared" si="216"/>
        <v>2.6700000000000002E-2</v>
      </c>
      <c r="BE455" s="286">
        <f t="shared" si="217"/>
        <v>0</v>
      </c>
      <c r="BF455" s="286">
        <v>0</v>
      </c>
      <c r="BG455" s="308">
        <f t="shared" si="219"/>
        <v>0</v>
      </c>
      <c r="BH455" s="512">
        <f t="shared" si="218"/>
        <v>1</v>
      </c>
      <c r="BI455" s="512">
        <f t="shared" si="190"/>
        <v>0</v>
      </c>
      <c r="BJ455" s="453"/>
    </row>
    <row r="456" spans="1:62" x14ac:dyDescent="0.2">
      <c r="A456" s="397" t="s">
        <v>918</v>
      </c>
      <c r="B456" s="398" t="s">
        <v>919</v>
      </c>
      <c r="C456" s="521" t="s">
        <v>1503</v>
      </c>
      <c r="D456" s="523" t="s">
        <v>1646</v>
      </c>
      <c r="E456" s="522" t="s">
        <v>1507</v>
      </c>
      <c r="F456" s="313" t="s">
        <v>261</v>
      </c>
      <c r="G456" s="520">
        <v>48</v>
      </c>
      <c r="H456" s="315"/>
      <c r="I456" s="316">
        <v>0</v>
      </c>
      <c r="J456" s="316">
        <v>0</v>
      </c>
      <c r="K456" s="316">
        <v>0</v>
      </c>
      <c r="L456" s="316">
        <v>0</v>
      </c>
      <c r="M456" s="316">
        <f t="shared" si="191"/>
        <v>0</v>
      </c>
      <c r="N456" s="316">
        <f t="shared" si="192"/>
        <v>0</v>
      </c>
      <c r="O456" s="508">
        <f t="shared" si="193"/>
        <v>0</v>
      </c>
      <c r="P456" s="508">
        <f t="shared" si="194"/>
        <v>0</v>
      </c>
      <c r="Q456" s="509">
        <v>0</v>
      </c>
      <c r="R456" s="509">
        <v>0</v>
      </c>
      <c r="S456" s="318">
        <f t="shared" si="195"/>
        <v>0</v>
      </c>
      <c r="T456" s="317">
        <v>0</v>
      </c>
      <c r="U456" s="319">
        <f t="shared" si="196"/>
        <v>0</v>
      </c>
      <c r="V456" s="320">
        <f t="shared" si="197"/>
        <v>0</v>
      </c>
      <c r="W456" s="498">
        <v>0</v>
      </c>
      <c r="X456" s="499">
        <f t="shared" si="198"/>
        <v>0</v>
      </c>
      <c r="Y456" s="500">
        <f t="shared" si="199"/>
        <v>0</v>
      </c>
      <c r="Z456" s="501">
        <v>0</v>
      </c>
      <c r="AA456" s="502">
        <f t="shared" si="200"/>
        <v>0</v>
      </c>
      <c r="AB456" s="503">
        <f t="shared" si="201"/>
        <v>0</v>
      </c>
      <c r="AC456" s="510">
        <f t="shared" si="202"/>
        <v>0</v>
      </c>
      <c r="AD456" s="321">
        <f t="shared" si="203"/>
        <v>0</v>
      </c>
      <c r="AE456" s="278">
        <f t="shared" si="204"/>
        <v>0</v>
      </c>
      <c r="AF456" s="322">
        <v>0</v>
      </c>
      <c r="AG456" s="323">
        <v>1</v>
      </c>
      <c r="AH456" s="6">
        <f t="shared" si="205"/>
        <v>1.5182</v>
      </c>
      <c r="AI456" s="6">
        <v>0</v>
      </c>
      <c r="AJ456" s="2">
        <v>0</v>
      </c>
      <c r="AK456" s="281">
        <f t="shared" si="206"/>
        <v>1.3824000000000001</v>
      </c>
      <c r="AL456" s="3">
        <f t="shared" si="207"/>
        <v>0</v>
      </c>
      <c r="AM456" s="307">
        <v>0</v>
      </c>
      <c r="AN456" s="283">
        <v>0</v>
      </c>
      <c r="AO456" s="283" t="s">
        <v>1316</v>
      </c>
      <c r="AP456" s="284">
        <v>0</v>
      </c>
      <c r="AQ456" s="28">
        <v>0</v>
      </c>
      <c r="AR456" s="267">
        <f t="shared" si="208"/>
        <v>0</v>
      </c>
      <c r="AS456" s="267">
        <f t="shared" si="209"/>
        <v>0</v>
      </c>
      <c r="AT456" s="4">
        <v>0</v>
      </c>
      <c r="AU456" s="4">
        <f t="shared" si="210"/>
        <v>0</v>
      </c>
      <c r="AV456" s="5">
        <v>0</v>
      </c>
      <c r="AW456" s="404">
        <f t="shared" si="211"/>
        <v>0</v>
      </c>
      <c r="AX456" s="405">
        <v>0</v>
      </c>
      <c r="AY456" s="6">
        <f t="shared" si="212"/>
        <v>0</v>
      </c>
      <c r="AZ456" s="28">
        <f t="shared" si="213"/>
        <v>0</v>
      </c>
      <c r="BA456" s="5">
        <f t="shared" si="213"/>
        <v>0</v>
      </c>
      <c r="BB456" s="321">
        <f t="shared" si="214"/>
        <v>0</v>
      </c>
      <c r="BC456" s="511">
        <f t="shared" si="215"/>
        <v>0</v>
      </c>
      <c r="BD456" s="511">
        <f t="shared" si="216"/>
        <v>2.6700000000000002E-2</v>
      </c>
      <c r="BE456" s="286">
        <f t="shared" si="217"/>
        <v>0</v>
      </c>
      <c r="BF456" s="286">
        <v>0</v>
      </c>
      <c r="BG456" s="308">
        <f t="shared" si="219"/>
        <v>0</v>
      </c>
      <c r="BH456" s="512">
        <f t="shared" si="218"/>
        <v>1</v>
      </c>
      <c r="BI456" s="512">
        <f t="shared" si="190"/>
        <v>0</v>
      </c>
      <c r="BJ456" s="453"/>
    </row>
    <row r="457" spans="1:62" x14ac:dyDescent="0.2">
      <c r="A457" s="397" t="s">
        <v>921</v>
      </c>
      <c r="B457" s="398" t="s">
        <v>922</v>
      </c>
      <c r="C457" s="521" t="s">
        <v>1503</v>
      </c>
      <c r="D457" s="523" t="s">
        <v>1646</v>
      </c>
      <c r="E457" s="522" t="s">
        <v>1508</v>
      </c>
      <c r="F457" s="313" t="s">
        <v>261</v>
      </c>
      <c r="G457" s="520">
        <v>48</v>
      </c>
      <c r="H457" s="315"/>
      <c r="I457" s="316">
        <v>0</v>
      </c>
      <c r="J457" s="316">
        <v>0</v>
      </c>
      <c r="K457" s="316">
        <v>0</v>
      </c>
      <c r="L457" s="316">
        <v>0</v>
      </c>
      <c r="M457" s="316">
        <f t="shared" si="191"/>
        <v>0</v>
      </c>
      <c r="N457" s="316">
        <f t="shared" si="192"/>
        <v>0</v>
      </c>
      <c r="O457" s="508">
        <f t="shared" si="193"/>
        <v>0</v>
      </c>
      <c r="P457" s="508">
        <f t="shared" si="194"/>
        <v>0</v>
      </c>
      <c r="Q457" s="509">
        <v>0</v>
      </c>
      <c r="R457" s="509">
        <v>0</v>
      </c>
      <c r="S457" s="318">
        <f t="shared" si="195"/>
        <v>0</v>
      </c>
      <c r="T457" s="317">
        <v>0</v>
      </c>
      <c r="U457" s="319">
        <f t="shared" si="196"/>
        <v>0</v>
      </c>
      <c r="V457" s="320">
        <f t="shared" si="197"/>
        <v>0</v>
      </c>
      <c r="W457" s="498">
        <v>0</v>
      </c>
      <c r="X457" s="499">
        <f t="shared" si="198"/>
        <v>0</v>
      </c>
      <c r="Y457" s="500">
        <f t="shared" si="199"/>
        <v>0</v>
      </c>
      <c r="Z457" s="501">
        <v>0</v>
      </c>
      <c r="AA457" s="502">
        <f t="shared" si="200"/>
        <v>0</v>
      </c>
      <c r="AB457" s="503">
        <f t="shared" si="201"/>
        <v>0</v>
      </c>
      <c r="AC457" s="510">
        <f t="shared" si="202"/>
        <v>0</v>
      </c>
      <c r="AD457" s="321">
        <f t="shared" si="203"/>
        <v>0</v>
      </c>
      <c r="AE457" s="278">
        <f t="shared" si="204"/>
        <v>0</v>
      </c>
      <c r="AF457" s="322">
        <v>0</v>
      </c>
      <c r="AG457" s="323">
        <v>1</v>
      </c>
      <c r="AH457" s="6">
        <f t="shared" si="205"/>
        <v>1.5182</v>
      </c>
      <c r="AI457" s="6">
        <v>0</v>
      </c>
      <c r="AJ457" s="2">
        <v>0</v>
      </c>
      <c r="AK457" s="281">
        <f t="shared" si="206"/>
        <v>1.8320000000000001</v>
      </c>
      <c r="AL457" s="3">
        <f t="shared" si="207"/>
        <v>0</v>
      </c>
      <c r="AM457" s="307">
        <v>0</v>
      </c>
      <c r="AN457" s="283">
        <v>0</v>
      </c>
      <c r="AO457" s="283" t="s">
        <v>1316</v>
      </c>
      <c r="AP457" s="284">
        <v>0</v>
      </c>
      <c r="AQ457" s="28">
        <v>0</v>
      </c>
      <c r="AR457" s="267">
        <f t="shared" si="208"/>
        <v>0</v>
      </c>
      <c r="AS457" s="267">
        <f t="shared" si="209"/>
        <v>0</v>
      </c>
      <c r="AT457" s="4">
        <v>0</v>
      </c>
      <c r="AU457" s="4">
        <f t="shared" si="210"/>
        <v>0</v>
      </c>
      <c r="AV457" s="5">
        <v>0</v>
      </c>
      <c r="AW457" s="404">
        <f t="shared" si="211"/>
        <v>0</v>
      </c>
      <c r="AX457" s="405">
        <v>0</v>
      </c>
      <c r="AY457" s="6">
        <f t="shared" si="212"/>
        <v>0</v>
      </c>
      <c r="AZ457" s="28">
        <f t="shared" si="213"/>
        <v>0</v>
      </c>
      <c r="BA457" s="5">
        <f t="shared" si="213"/>
        <v>0</v>
      </c>
      <c r="BB457" s="321">
        <f t="shared" si="214"/>
        <v>0</v>
      </c>
      <c r="BC457" s="511">
        <f t="shared" si="215"/>
        <v>0</v>
      </c>
      <c r="BD457" s="511">
        <f t="shared" si="216"/>
        <v>2.6700000000000002E-2</v>
      </c>
      <c r="BE457" s="286">
        <f t="shared" si="217"/>
        <v>0</v>
      </c>
      <c r="BF457" s="286">
        <v>0</v>
      </c>
      <c r="BG457" s="308">
        <f t="shared" si="219"/>
        <v>0</v>
      </c>
      <c r="BH457" s="512">
        <f t="shared" si="218"/>
        <v>1</v>
      </c>
      <c r="BI457" s="512">
        <f t="shared" ref="BI457:BI520" si="220">IF($A457=$C457,SUMIF($A$17:$A$574,$C457,$BH$17:$BH$574),0)+IF(LEFT($C457,1)="T",IF(SUMIF($A$17:$A$574,$C457,$I$17:$I$574)&gt;0,1,0),0)</f>
        <v>0</v>
      </c>
      <c r="BJ457" s="453"/>
    </row>
    <row r="458" spans="1:62" x14ac:dyDescent="0.2">
      <c r="A458" s="358" t="s">
        <v>1503</v>
      </c>
      <c r="B458" s="359" t="s">
        <v>1509</v>
      </c>
      <c r="C458" s="471" t="s">
        <v>1503</v>
      </c>
      <c r="D458" s="472" t="s">
        <v>1646</v>
      </c>
      <c r="E458" s="473" t="s">
        <v>1510</v>
      </c>
      <c r="F458" s="363" t="s">
        <v>261</v>
      </c>
      <c r="G458" s="513">
        <v>48</v>
      </c>
      <c r="H458" s="233"/>
      <c r="I458" s="364">
        <v>62704054</v>
      </c>
      <c r="J458" s="364">
        <v>11023473</v>
      </c>
      <c r="K458" s="364">
        <v>0</v>
      </c>
      <c r="L458" s="364">
        <v>0</v>
      </c>
      <c r="M458" s="364">
        <f t="shared" si="191"/>
        <v>0</v>
      </c>
      <c r="N458" s="364">
        <f t="shared" si="192"/>
        <v>62704054</v>
      </c>
      <c r="O458" s="514">
        <f t="shared" si="193"/>
        <v>11023473</v>
      </c>
      <c r="P458" s="514">
        <f t="shared" si="194"/>
        <v>51680581</v>
      </c>
      <c r="Q458" s="515">
        <v>2204.29</v>
      </c>
      <c r="R458" s="515">
        <v>62.040000000000006</v>
      </c>
      <c r="S458" s="366">
        <f t="shared" si="195"/>
        <v>674747</v>
      </c>
      <c r="T458" s="365">
        <v>0</v>
      </c>
      <c r="U458" s="367">
        <f t="shared" si="196"/>
        <v>51680581</v>
      </c>
      <c r="V458" s="368">
        <f t="shared" si="197"/>
        <v>23445.45</v>
      </c>
      <c r="W458" s="498">
        <v>1892325</v>
      </c>
      <c r="X458" s="499">
        <f t="shared" si="198"/>
        <v>858.47</v>
      </c>
      <c r="Y458" s="500">
        <f t="shared" si="199"/>
        <v>22586.98</v>
      </c>
      <c r="Z458" s="501">
        <v>2609.9799999999996</v>
      </c>
      <c r="AA458" s="502">
        <f t="shared" si="200"/>
        <v>5753153</v>
      </c>
      <c r="AB458" s="503">
        <f t="shared" si="201"/>
        <v>57433734</v>
      </c>
      <c r="AC458" s="516">
        <f t="shared" si="202"/>
        <v>26055.43</v>
      </c>
      <c r="AD458" s="369">
        <f t="shared" si="203"/>
        <v>1.5181899999999999</v>
      </c>
      <c r="AE458" s="370">
        <f t="shared" si="204"/>
        <v>1.5182</v>
      </c>
      <c r="AF458" s="371">
        <v>1.5182</v>
      </c>
      <c r="AG458" s="372">
        <v>0</v>
      </c>
      <c r="AH458" s="373">
        <f t="shared" si="205"/>
        <v>0</v>
      </c>
      <c r="AI458" s="373">
        <v>0</v>
      </c>
      <c r="AJ458" s="2">
        <v>0</v>
      </c>
      <c r="AK458" s="281">
        <f t="shared" si="206"/>
        <v>0</v>
      </c>
      <c r="AL458" s="3">
        <f t="shared" si="207"/>
        <v>0</v>
      </c>
      <c r="AM458" s="307">
        <v>0</v>
      </c>
      <c r="AN458" s="283">
        <v>0</v>
      </c>
      <c r="AO458" s="283" t="s">
        <v>1316</v>
      </c>
      <c r="AP458" s="284">
        <v>0</v>
      </c>
      <c r="AQ458" s="28">
        <v>0</v>
      </c>
      <c r="AR458" s="267">
        <f t="shared" si="208"/>
        <v>0</v>
      </c>
      <c r="AS458" s="267">
        <f t="shared" si="209"/>
        <v>0</v>
      </c>
      <c r="AT458" s="4">
        <v>0</v>
      </c>
      <c r="AU458" s="4">
        <f t="shared" si="210"/>
        <v>0</v>
      </c>
      <c r="AV458" s="5">
        <v>0</v>
      </c>
      <c r="AW458" s="404">
        <f t="shared" si="211"/>
        <v>0</v>
      </c>
      <c r="AX458" s="405">
        <v>0</v>
      </c>
      <c r="AY458" s="373">
        <f t="shared" si="212"/>
        <v>0</v>
      </c>
      <c r="AZ458" s="28">
        <f t="shared" si="213"/>
        <v>0</v>
      </c>
      <c r="BA458" s="5">
        <f t="shared" si="213"/>
        <v>0</v>
      </c>
      <c r="BB458" s="369">
        <f t="shared" si="214"/>
        <v>1.33691</v>
      </c>
      <c r="BC458" s="517">
        <f t="shared" si="215"/>
        <v>2.6700000000000002E-2</v>
      </c>
      <c r="BD458" s="517">
        <f t="shared" si="216"/>
        <v>0</v>
      </c>
      <c r="BE458" s="286">
        <f t="shared" si="217"/>
        <v>0</v>
      </c>
      <c r="BF458" s="286">
        <v>0</v>
      </c>
      <c r="BG458" s="308">
        <f t="shared" si="219"/>
        <v>0</v>
      </c>
      <c r="BH458" s="518">
        <f t="shared" si="218"/>
        <v>0</v>
      </c>
      <c r="BI458" s="518">
        <f t="shared" si="220"/>
        <v>0</v>
      </c>
      <c r="BJ458" s="453"/>
    </row>
    <row r="459" spans="1:62" x14ac:dyDescent="0.2">
      <c r="A459" s="297" t="s">
        <v>929</v>
      </c>
      <c r="B459" s="298" t="s">
        <v>930</v>
      </c>
      <c r="C459" s="299" t="s">
        <v>929</v>
      </c>
      <c r="D459" s="300" t="s">
        <v>930</v>
      </c>
      <c r="E459" s="301" t="s">
        <v>931</v>
      </c>
      <c r="F459" s="302" t="s">
        <v>261</v>
      </c>
      <c r="G459" s="519">
        <v>49</v>
      </c>
      <c r="H459" s="233"/>
      <c r="I459" s="304">
        <v>2084485</v>
      </c>
      <c r="J459" s="304">
        <v>179764</v>
      </c>
      <c r="K459" s="304">
        <v>0</v>
      </c>
      <c r="L459" s="304">
        <v>0</v>
      </c>
      <c r="M459" s="304">
        <f t="shared" si="191"/>
        <v>0</v>
      </c>
      <c r="N459" s="304">
        <f t="shared" si="192"/>
        <v>2084485</v>
      </c>
      <c r="O459" s="496">
        <f t="shared" si="193"/>
        <v>179764</v>
      </c>
      <c r="P459" s="496">
        <f t="shared" si="194"/>
        <v>1904721</v>
      </c>
      <c r="Q459" s="497">
        <v>100.36</v>
      </c>
      <c r="R459" s="497">
        <v>0.95</v>
      </c>
      <c r="S459" s="266">
        <f t="shared" si="195"/>
        <v>10332</v>
      </c>
      <c r="T459" s="265">
        <v>0</v>
      </c>
      <c r="U459" s="305">
        <f t="shared" si="196"/>
        <v>1904721</v>
      </c>
      <c r="V459" s="306">
        <f t="shared" si="197"/>
        <v>18978.89</v>
      </c>
      <c r="W459" s="498">
        <v>13254</v>
      </c>
      <c r="X459" s="499">
        <f t="shared" si="198"/>
        <v>132.06</v>
      </c>
      <c r="Y459" s="500">
        <f t="shared" si="199"/>
        <v>18846.829999999998</v>
      </c>
      <c r="Z459" s="501">
        <v>0</v>
      </c>
      <c r="AA459" s="502">
        <f t="shared" si="200"/>
        <v>0</v>
      </c>
      <c r="AB459" s="503">
        <f t="shared" si="201"/>
        <v>1904721</v>
      </c>
      <c r="AC459" s="504">
        <f t="shared" si="202"/>
        <v>18978.89</v>
      </c>
      <c r="AD459" s="277">
        <f t="shared" si="203"/>
        <v>1.2289600000000001</v>
      </c>
      <c r="AE459" s="505">
        <f t="shared" si="204"/>
        <v>1.2290000000000001</v>
      </c>
      <c r="AF459" s="279">
        <v>1.2290000000000001</v>
      </c>
      <c r="AG459" s="280">
        <v>1</v>
      </c>
      <c r="AH459" s="1">
        <f t="shared" si="205"/>
        <v>1.2290000000000001</v>
      </c>
      <c r="AI459" s="1">
        <v>1.2290000000000001</v>
      </c>
      <c r="AJ459" s="2">
        <v>0.85589999999999999</v>
      </c>
      <c r="AK459" s="281">
        <f t="shared" si="206"/>
        <v>1.4359</v>
      </c>
      <c r="AL459" s="3">
        <f t="shared" si="207"/>
        <v>1.4359</v>
      </c>
      <c r="AM459" s="307">
        <v>1.6252</v>
      </c>
      <c r="AN459" s="283">
        <v>0.85589999999999999</v>
      </c>
      <c r="AO459" s="283" t="s">
        <v>1652</v>
      </c>
      <c r="AP459" s="284">
        <v>1.4359</v>
      </c>
      <c r="AQ459" s="28">
        <v>1.6252</v>
      </c>
      <c r="AR459" s="267">
        <f t="shared" si="208"/>
        <v>0</v>
      </c>
      <c r="AS459" s="267">
        <f t="shared" si="209"/>
        <v>0</v>
      </c>
      <c r="AT459" s="4">
        <v>0.85589999999999999</v>
      </c>
      <c r="AU459" s="4">
        <f t="shared" si="210"/>
        <v>0</v>
      </c>
      <c r="AV459" s="5">
        <v>1.4359</v>
      </c>
      <c r="AW459" s="404">
        <f t="shared" si="211"/>
        <v>0</v>
      </c>
      <c r="AX459" s="405">
        <v>1</v>
      </c>
      <c r="AY459" s="1">
        <f t="shared" si="212"/>
        <v>1.2290000000000001</v>
      </c>
      <c r="AZ459" s="28">
        <f t="shared" si="213"/>
        <v>1.4359</v>
      </c>
      <c r="BA459" s="5">
        <f t="shared" si="213"/>
        <v>1.6252</v>
      </c>
      <c r="BB459" s="277">
        <f t="shared" si="214"/>
        <v>1.08222</v>
      </c>
      <c r="BC459" s="492">
        <f t="shared" si="215"/>
        <v>2.1600000000000001E-2</v>
      </c>
      <c r="BD459" s="492">
        <f t="shared" si="216"/>
        <v>2.1600000000000001E-2</v>
      </c>
      <c r="BE459" s="286">
        <f t="shared" si="217"/>
        <v>2.1600000000000001E-2</v>
      </c>
      <c r="BF459" s="286">
        <v>2.1600000000000001E-2</v>
      </c>
      <c r="BG459" s="308">
        <f t="shared" si="219"/>
        <v>1</v>
      </c>
      <c r="BH459" s="287">
        <f t="shared" si="218"/>
        <v>0</v>
      </c>
      <c r="BI459" s="287">
        <f t="shared" si="220"/>
        <v>1</v>
      </c>
      <c r="BJ459" s="453"/>
    </row>
    <row r="460" spans="1:62" x14ac:dyDescent="0.2">
      <c r="A460" s="297" t="s">
        <v>932</v>
      </c>
      <c r="B460" s="298" t="s">
        <v>933</v>
      </c>
      <c r="C460" s="299" t="s">
        <v>932</v>
      </c>
      <c r="D460" s="300" t="s">
        <v>933</v>
      </c>
      <c r="E460" s="301" t="s">
        <v>934</v>
      </c>
      <c r="F460" s="302" t="s">
        <v>224</v>
      </c>
      <c r="G460" s="519">
        <v>49</v>
      </c>
      <c r="H460" s="233"/>
      <c r="I460" s="304">
        <v>1615745</v>
      </c>
      <c r="J460" s="304">
        <v>263617</v>
      </c>
      <c r="K460" s="304">
        <v>0</v>
      </c>
      <c r="L460" s="304">
        <v>0</v>
      </c>
      <c r="M460" s="304">
        <f t="shared" si="191"/>
        <v>0</v>
      </c>
      <c r="N460" s="304">
        <f t="shared" si="192"/>
        <v>1615745</v>
      </c>
      <c r="O460" s="496">
        <f t="shared" si="193"/>
        <v>263617</v>
      </c>
      <c r="P460" s="496">
        <f t="shared" si="194"/>
        <v>1352128</v>
      </c>
      <c r="Q460" s="497">
        <v>68.430000000000007</v>
      </c>
      <c r="R460" s="497">
        <v>0.08</v>
      </c>
      <c r="S460" s="266">
        <f t="shared" si="195"/>
        <v>870</v>
      </c>
      <c r="T460" s="265">
        <v>0</v>
      </c>
      <c r="U460" s="305">
        <f t="shared" si="196"/>
        <v>1352128</v>
      </c>
      <c r="V460" s="306">
        <f t="shared" si="197"/>
        <v>19759.29</v>
      </c>
      <c r="W460" s="498">
        <v>15189</v>
      </c>
      <c r="X460" s="499">
        <f t="shared" si="198"/>
        <v>221.96</v>
      </c>
      <c r="Y460" s="500">
        <f t="shared" si="199"/>
        <v>19537.330000000002</v>
      </c>
      <c r="Z460" s="501">
        <v>0</v>
      </c>
      <c r="AA460" s="502">
        <f t="shared" si="200"/>
        <v>0</v>
      </c>
      <c r="AB460" s="503">
        <f t="shared" si="201"/>
        <v>1352128</v>
      </c>
      <c r="AC460" s="504">
        <f t="shared" si="202"/>
        <v>19759.29</v>
      </c>
      <c r="AD460" s="277">
        <f t="shared" si="203"/>
        <v>1.2795000000000001</v>
      </c>
      <c r="AE460" s="505">
        <f t="shared" si="204"/>
        <v>1.2795000000000001</v>
      </c>
      <c r="AF460" s="279">
        <v>1.2795000000000001</v>
      </c>
      <c r="AG460" s="280">
        <v>1</v>
      </c>
      <c r="AH460" s="1">
        <f t="shared" si="205"/>
        <v>1.2795000000000001</v>
      </c>
      <c r="AI460" s="1">
        <v>1.2795000000000001</v>
      </c>
      <c r="AJ460" s="2">
        <v>0.96660000000000001</v>
      </c>
      <c r="AK460" s="281">
        <f t="shared" si="206"/>
        <v>1.3237000000000001</v>
      </c>
      <c r="AL460" s="3">
        <f t="shared" si="207"/>
        <v>1.3237000000000001</v>
      </c>
      <c r="AM460" s="307">
        <v>1.4391</v>
      </c>
      <c r="AN460" s="283">
        <v>0.96660000000000001</v>
      </c>
      <c r="AO460" s="283" t="s">
        <v>1652</v>
      </c>
      <c r="AP460" s="284">
        <v>1.3237000000000001</v>
      </c>
      <c r="AQ460" s="28">
        <v>1.4391</v>
      </c>
      <c r="AR460" s="267">
        <f t="shared" si="208"/>
        <v>0</v>
      </c>
      <c r="AS460" s="267">
        <f t="shared" si="209"/>
        <v>0</v>
      </c>
      <c r="AT460" s="4">
        <v>0.96660000000000001</v>
      </c>
      <c r="AU460" s="4">
        <f t="shared" si="210"/>
        <v>0</v>
      </c>
      <c r="AV460" s="5">
        <v>1.3237000000000001</v>
      </c>
      <c r="AW460" s="404">
        <f t="shared" si="211"/>
        <v>0</v>
      </c>
      <c r="AX460" s="405">
        <v>1</v>
      </c>
      <c r="AY460" s="1">
        <f t="shared" si="212"/>
        <v>1.2795000000000001</v>
      </c>
      <c r="AZ460" s="28">
        <f t="shared" si="213"/>
        <v>1.3237000000000001</v>
      </c>
      <c r="BA460" s="5">
        <f t="shared" si="213"/>
        <v>1.4391</v>
      </c>
      <c r="BB460" s="277">
        <f t="shared" si="214"/>
        <v>1.1267199999999999</v>
      </c>
      <c r="BC460" s="492">
        <f t="shared" si="215"/>
        <v>2.2499999999999999E-2</v>
      </c>
      <c r="BD460" s="492">
        <f t="shared" si="216"/>
        <v>2.2499999999999999E-2</v>
      </c>
      <c r="BE460" s="286">
        <f t="shared" si="217"/>
        <v>2.2499999999999999E-2</v>
      </c>
      <c r="BF460" s="286">
        <v>2.2499999999999999E-2</v>
      </c>
      <c r="BG460" s="308">
        <f t="shared" si="219"/>
        <v>1</v>
      </c>
      <c r="BH460" s="287">
        <f t="shared" si="218"/>
        <v>0</v>
      </c>
      <c r="BI460" s="287">
        <f t="shared" si="220"/>
        <v>1</v>
      </c>
      <c r="BJ460" s="453"/>
    </row>
    <row r="461" spans="1:62" x14ac:dyDescent="0.2">
      <c r="A461" s="297" t="s">
        <v>935</v>
      </c>
      <c r="B461" s="298" t="s">
        <v>936</v>
      </c>
      <c r="C461" s="299" t="s">
        <v>935</v>
      </c>
      <c r="D461" s="300" t="s">
        <v>936</v>
      </c>
      <c r="E461" s="301" t="s">
        <v>937</v>
      </c>
      <c r="F461" s="302" t="s">
        <v>224</v>
      </c>
      <c r="G461" s="519">
        <v>49</v>
      </c>
      <c r="H461" s="233"/>
      <c r="I461" s="304">
        <v>534852</v>
      </c>
      <c r="J461" s="304">
        <v>5600</v>
      </c>
      <c r="K461" s="304">
        <v>0</v>
      </c>
      <c r="L461" s="304">
        <v>0</v>
      </c>
      <c r="M461" s="304">
        <f t="shared" si="191"/>
        <v>0</v>
      </c>
      <c r="N461" s="304">
        <f t="shared" si="192"/>
        <v>534852</v>
      </c>
      <c r="O461" s="496">
        <f t="shared" si="193"/>
        <v>5600</v>
      </c>
      <c r="P461" s="496">
        <f t="shared" si="194"/>
        <v>529252</v>
      </c>
      <c r="Q461" s="497">
        <v>18.25</v>
      </c>
      <c r="R461" s="497">
        <v>0.15</v>
      </c>
      <c r="S461" s="266">
        <f t="shared" si="195"/>
        <v>1631</v>
      </c>
      <c r="T461" s="265">
        <v>0</v>
      </c>
      <c r="U461" s="305">
        <f t="shared" si="196"/>
        <v>529252</v>
      </c>
      <c r="V461" s="306">
        <f t="shared" si="197"/>
        <v>29000.11</v>
      </c>
      <c r="W461" s="498">
        <v>4741</v>
      </c>
      <c r="X461" s="499">
        <f t="shared" si="198"/>
        <v>259.77999999999997</v>
      </c>
      <c r="Y461" s="500">
        <f t="shared" si="199"/>
        <v>28740.33</v>
      </c>
      <c r="Z461" s="501">
        <v>8763.3300000000017</v>
      </c>
      <c r="AA461" s="502">
        <f t="shared" si="200"/>
        <v>159931</v>
      </c>
      <c r="AB461" s="503">
        <f t="shared" si="201"/>
        <v>689183</v>
      </c>
      <c r="AC461" s="504">
        <f t="shared" si="202"/>
        <v>37763.440000000002</v>
      </c>
      <c r="AD461" s="277">
        <f t="shared" si="203"/>
        <v>1.87788</v>
      </c>
      <c r="AE461" s="505">
        <f t="shared" si="204"/>
        <v>1.8778999999999999</v>
      </c>
      <c r="AF461" s="279">
        <v>1.8778999999999999</v>
      </c>
      <c r="AG461" s="280">
        <v>1</v>
      </c>
      <c r="AH461" s="1">
        <f t="shared" si="205"/>
        <v>1.8778999999999999</v>
      </c>
      <c r="AI461" s="1">
        <v>1.8778999999999999</v>
      </c>
      <c r="AJ461" s="2">
        <v>1.0094000000000001</v>
      </c>
      <c r="AK461" s="281">
        <f t="shared" si="206"/>
        <v>1.8604000000000001</v>
      </c>
      <c r="AL461" s="3">
        <f t="shared" si="207"/>
        <v>1.8604000000000001</v>
      </c>
      <c r="AM461" s="307">
        <v>1.3779999999999999</v>
      </c>
      <c r="AN461" s="283">
        <v>1.0094000000000001</v>
      </c>
      <c r="AO461" s="283" t="s">
        <v>1652</v>
      </c>
      <c r="AP461" s="284">
        <v>1.8604000000000001</v>
      </c>
      <c r="AQ461" s="28">
        <v>1.3779999999999999</v>
      </c>
      <c r="AR461" s="267">
        <f t="shared" si="208"/>
        <v>0</v>
      </c>
      <c r="AS461" s="267">
        <f t="shared" si="209"/>
        <v>0</v>
      </c>
      <c r="AT461" s="4">
        <v>1.0094000000000001</v>
      </c>
      <c r="AU461" s="4">
        <f t="shared" si="210"/>
        <v>0</v>
      </c>
      <c r="AV461" s="5">
        <v>1.8604000000000001</v>
      </c>
      <c r="AW461" s="404">
        <f t="shared" si="211"/>
        <v>0</v>
      </c>
      <c r="AX461" s="405">
        <v>0</v>
      </c>
      <c r="AY461" s="1">
        <f t="shared" si="212"/>
        <v>1.8778999999999999</v>
      </c>
      <c r="AZ461" s="28">
        <f t="shared" si="213"/>
        <v>1.8604000000000001</v>
      </c>
      <c r="BA461" s="5">
        <f t="shared" si="213"/>
        <v>1.3779999999999999</v>
      </c>
      <c r="BB461" s="277">
        <f t="shared" si="214"/>
        <v>1.6536500000000001</v>
      </c>
      <c r="BC461" s="492">
        <f t="shared" si="215"/>
        <v>3.3099999999999997E-2</v>
      </c>
      <c r="BD461" s="492">
        <f t="shared" si="216"/>
        <v>3.3099999999999997E-2</v>
      </c>
      <c r="BE461" s="286">
        <f t="shared" si="217"/>
        <v>3.3099999999999997E-2</v>
      </c>
      <c r="BF461" s="286">
        <v>3.3099999999999997E-2</v>
      </c>
      <c r="BG461" s="308">
        <f t="shared" si="219"/>
        <v>1</v>
      </c>
      <c r="BH461" s="287">
        <f t="shared" si="218"/>
        <v>0</v>
      </c>
      <c r="BI461" s="287">
        <f t="shared" si="220"/>
        <v>1</v>
      </c>
      <c r="BJ461" s="453"/>
    </row>
    <row r="462" spans="1:62" x14ac:dyDescent="0.2">
      <c r="A462" s="297" t="s">
        <v>938</v>
      </c>
      <c r="B462" s="298" t="s">
        <v>939</v>
      </c>
      <c r="C462" s="299" t="s">
        <v>938</v>
      </c>
      <c r="D462" s="300" t="s">
        <v>939</v>
      </c>
      <c r="E462" s="301" t="s">
        <v>940</v>
      </c>
      <c r="F462" s="302" t="s">
        <v>224</v>
      </c>
      <c r="G462" s="519">
        <v>49</v>
      </c>
      <c r="H462" s="233"/>
      <c r="I462" s="304">
        <v>2064520</v>
      </c>
      <c r="J462" s="304">
        <v>377719</v>
      </c>
      <c r="K462" s="304">
        <v>0</v>
      </c>
      <c r="L462" s="304">
        <v>0</v>
      </c>
      <c r="M462" s="304">
        <f t="shared" si="191"/>
        <v>0</v>
      </c>
      <c r="N462" s="304">
        <f t="shared" si="192"/>
        <v>2064520</v>
      </c>
      <c r="O462" s="496">
        <f t="shared" si="193"/>
        <v>377719</v>
      </c>
      <c r="P462" s="496">
        <f t="shared" si="194"/>
        <v>1686801</v>
      </c>
      <c r="Q462" s="497">
        <v>106.05</v>
      </c>
      <c r="R462" s="497">
        <v>0</v>
      </c>
      <c r="S462" s="266">
        <f t="shared" si="195"/>
        <v>0</v>
      </c>
      <c r="T462" s="265">
        <v>0</v>
      </c>
      <c r="U462" s="305">
        <f t="shared" si="196"/>
        <v>1686801</v>
      </c>
      <c r="V462" s="306">
        <f t="shared" si="197"/>
        <v>15905.71</v>
      </c>
      <c r="W462" s="498">
        <v>10060</v>
      </c>
      <c r="X462" s="499">
        <f t="shared" si="198"/>
        <v>94.86</v>
      </c>
      <c r="Y462" s="500">
        <f t="shared" si="199"/>
        <v>15810.849999999999</v>
      </c>
      <c r="Z462" s="501">
        <v>0</v>
      </c>
      <c r="AA462" s="502">
        <f t="shared" si="200"/>
        <v>0</v>
      </c>
      <c r="AB462" s="503">
        <f t="shared" si="201"/>
        <v>1686801</v>
      </c>
      <c r="AC462" s="504">
        <f t="shared" si="202"/>
        <v>15905.71</v>
      </c>
      <c r="AD462" s="277">
        <f t="shared" si="203"/>
        <v>1.02996</v>
      </c>
      <c r="AE462" s="505">
        <f t="shared" si="204"/>
        <v>1.03</v>
      </c>
      <c r="AF462" s="279">
        <v>1.03</v>
      </c>
      <c r="AG462" s="280">
        <v>1</v>
      </c>
      <c r="AH462" s="1">
        <f t="shared" si="205"/>
        <v>1.03</v>
      </c>
      <c r="AI462" s="1">
        <v>1.03</v>
      </c>
      <c r="AJ462" s="2">
        <v>0.78120000000000001</v>
      </c>
      <c r="AK462" s="281">
        <f t="shared" si="206"/>
        <v>1.3185</v>
      </c>
      <c r="AL462" s="3">
        <f t="shared" si="207"/>
        <v>1.3185</v>
      </c>
      <c r="AM462" s="307">
        <v>1.7806</v>
      </c>
      <c r="AN462" s="283">
        <v>0.78120000000000001</v>
      </c>
      <c r="AO462" s="283" t="s">
        <v>1652</v>
      </c>
      <c r="AP462" s="284">
        <v>1.3185</v>
      </c>
      <c r="AQ462" s="28">
        <v>1.7806</v>
      </c>
      <c r="AR462" s="267">
        <f t="shared" si="208"/>
        <v>0</v>
      </c>
      <c r="AS462" s="267">
        <f t="shared" si="209"/>
        <v>0</v>
      </c>
      <c r="AT462" s="4">
        <v>0.78120000000000001</v>
      </c>
      <c r="AU462" s="4">
        <f t="shared" si="210"/>
        <v>0</v>
      </c>
      <c r="AV462" s="5">
        <v>1.3185</v>
      </c>
      <c r="AW462" s="404">
        <f t="shared" si="211"/>
        <v>0</v>
      </c>
      <c r="AX462" s="405">
        <v>0</v>
      </c>
      <c r="AY462" s="1">
        <f t="shared" si="212"/>
        <v>1.03</v>
      </c>
      <c r="AZ462" s="28">
        <f t="shared" si="213"/>
        <v>1.3185</v>
      </c>
      <c r="BA462" s="5">
        <f t="shared" si="213"/>
        <v>1.7806</v>
      </c>
      <c r="BB462" s="277">
        <f t="shared" si="214"/>
        <v>1</v>
      </c>
      <c r="BC462" s="492">
        <f t="shared" si="215"/>
        <v>0.02</v>
      </c>
      <c r="BD462" s="492">
        <f t="shared" si="216"/>
        <v>0.02</v>
      </c>
      <c r="BE462" s="286">
        <f t="shared" si="217"/>
        <v>0.02</v>
      </c>
      <c r="BF462" s="286">
        <v>0.02</v>
      </c>
      <c r="BG462" s="308">
        <f t="shared" si="219"/>
        <v>1</v>
      </c>
      <c r="BH462" s="287">
        <f t="shared" si="218"/>
        <v>0</v>
      </c>
      <c r="BI462" s="287">
        <f t="shared" si="220"/>
        <v>1</v>
      </c>
      <c r="BJ462" s="453"/>
    </row>
    <row r="463" spans="1:62" x14ac:dyDescent="0.2">
      <c r="A463" s="297" t="s">
        <v>941</v>
      </c>
      <c r="B463" s="298" t="s">
        <v>942</v>
      </c>
      <c r="C463" s="299" t="s">
        <v>941</v>
      </c>
      <c r="D463" s="300" t="s">
        <v>942</v>
      </c>
      <c r="E463" s="301" t="s">
        <v>943</v>
      </c>
      <c r="F463" s="302" t="s">
        <v>261</v>
      </c>
      <c r="G463" s="519">
        <v>49</v>
      </c>
      <c r="H463" s="233"/>
      <c r="I463" s="304">
        <v>0</v>
      </c>
      <c r="J463" s="304">
        <v>0</v>
      </c>
      <c r="K463" s="304">
        <v>0</v>
      </c>
      <c r="L463" s="304">
        <v>0</v>
      </c>
      <c r="M463" s="304">
        <f t="shared" si="191"/>
        <v>0</v>
      </c>
      <c r="N463" s="304">
        <f t="shared" si="192"/>
        <v>0</v>
      </c>
      <c r="O463" s="496">
        <f t="shared" si="193"/>
        <v>0</v>
      </c>
      <c r="P463" s="496">
        <f t="shared" si="194"/>
        <v>0</v>
      </c>
      <c r="Q463" s="497">
        <v>0</v>
      </c>
      <c r="R463" s="497">
        <v>0</v>
      </c>
      <c r="S463" s="266">
        <f t="shared" si="195"/>
        <v>0</v>
      </c>
      <c r="T463" s="265">
        <v>0</v>
      </c>
      <c r="U463" s="305">
        <f t="shared" si="196"/>
        <v>0</v>
      </c>
      <c r="V463" s="306">
        <f t="shared" si="197"/>
        <v>0</v>
      </c>
      <c r="W463" s="498">
        <v>0</v>
      </c>
      <c r="X463" s="499">
        <f t="shared" si="198"/>
        <v>0</v>
      </c>
      <c r="Y463" s="500">
        <f t="shared" si="199"/>
        <v>0</v>
      </c>
      <c r="Z463" s="501">
        <v>0</v>
      </c>
      <c r="AA463" s="502">
        <f t="shared" si="200"/>
        <v>0</v>
      </c>
      <c r="AB463" s="503">
        <f t="shared" si="201"/>
        <v>0</v>
      </c>
      <c r="AC463" s="504">
        <f t="shared" si="202"/>
        <v>0</v>
      </c>
      <c r="AD463" s="277">
        <f t="shared" si="203"/>
        <v>0</v>
      </c>
      <c r="AE463" s="505">
        <f t="shared" si="204"/>
        <v>0</v>
      </c>
      <c r="AF463" s="279">
        <v>0</v>
      </c>
      <c r="AG463" s="280">
        <v>0</v>
      </c>
      <c r="AH463" s="1">
        <f t="shared" si="205"/>
        <v>0</v>
      </c>
      <c r="AI463" s="1">
        <v>1.5405</v>
      </c>
      <c r="AJ463" s="2">
        <v>0.85930000000000006</v>
      </c>
      <c r="AK463" s="281">
        <f t="shared" si="206"/>
        <v>0</v>
      </c>
      <c r="AL463" s="3">
        <f t="shared" si="207"/>
        <v>1.7927</v>
      </c>
      <c r="AM463" s="307">
        <v>1.6188</v>
      </c>
      <c r="AN463" s="283">
        <v>0.85929999999999995</v>
      </c>
      <c r="AO463" s="283" t="s">
        <v>1652</v>
      </c>
      <c r="AP463" s="284">
        <v>1.7927</v>
      </c>
      <c r="AQ463" s="28">
        <v>1.6188</v>
      </c>
      <c r="AR463" s="267">
        <f t="shared" si="208"/>
        <v>0</v>
      </c>
      <c r="AS463" s="267">
        <f t="shared" si="209"/>
        <v>0</v>
      </c>
      <c r="AT463" s="4">
        <v>0.85930000000000006</v>
      </c>
      <c r="AU463" s="4">
        <f t="shared" si="210"/>
        <v>0</v>
      </c>
      <c r="AV463" s="5">
        <v>1.7927</v>
      </c>
      <c r="AW463" s="404">
        <f t="shared" si="211"/>
        <v>0</v>
      </c>
      <c r="AX463" s="405">
        <v>1</v>
      </c>
      <c r="AY463" s="1">
        <f t="shared" si="212"/>
        <v>1.5405</v>
      </c>
      <c r="AZ463" s="28">
        <f t="shared" si="213"/>
        <v>1.7927</v>
      </c>
      <c r="BA463" s="5">
        <f t="shared" si="213"/>
        <v>1.6188</v>
      </c>
      <c r="BB463" s="277">
        <f t="shared" si="214"/>
        <v>0</v>
      </c>
      <c r="BC463" s="492">
        <f t="shared" si="215"/>
        <v>0</v>
      </c>
      <c r="BD463" s="492">
        <f t="shared" si="216"/>
        <v>0</v>
      </c>
      <c r="BE463" s="286">
        <f t="shared" si="217"/>
        <v>2.7099999999999999E-2</v>
      </c>
      <c r="BF463" s="286">
        <v>2.7099999999999999E-2</v>
      </c>
      <c r="BG463" s="308">
        <f t="shared" si="219"/>
        <v>0</v>
      </c>
      <c r="BH463" s="287">
        <f t="shared" si="218"/>
        <v>0</v>
      </c>
      <c r="BI463" s="287">
        <f t="shared" si="220"/>
        <v>1</v>
      </c>
      <c r="BJ463" s="453"/>
    </row>
    <row r="464" spans="1:62" x14ac:dyDescent="0.2">
      <c r="A464" s="297" t="s">
        <v>944</v>
      </c>
      <c r="B464" s="298" t="s">
        <v>945</v>
      </c>
      <c r="C464" s="299" t="s">
        <v>944</v>
      </c>
      <c r="D464" s="300" t="s">
        <v>945</v>
      </c>
      <c r="E464" s="301" t="s">
        <v>946</v>
      </c>
      <c r="F464" s="302" t="s">
        <v>261</v>
      </c>
      <c r="G464" s="542">
        <v>49</v>
      </c>
      <c r="H464" s="233"/>
      <c r="I464" s="304">
        <v>0</v>
      </c>
      <c r="J464" s="304">
        <v>0</v>
      </c>
      <c r="K464" s="304">
        <v>0</v>
      </c>
      <c r="L464" s="304">
        <v>0</v>
      </c>
      <c r="M464" s="304">
        <f t="shared" si="191"/>
        <v>0</v>
      </c>
      <c r="N464" s="304">
        <f t="shared" si="192"/>
        <v>0</v>
      </c>
      <c r="O464" s="496">
        <f t="shared" si="193"/>
        <v>0</v>
      </c>
      <c r="P464" s="496">
        <f t="shared" si="194"/>
        <v>0</v>
      </c>
      <c r="Q464" s="497">
        <v>0</v>
      </c>
      <c r="R464" s="497">
        <v>0</v>
      </c>
      <c r="S464" s="266">
        <f t="shared" si="195"/>
        <v>0</v>
      </c>
      <c r="T464" s="265">
        <v>0</v>
      </c>
      <c r="U464" s="305">
        <f t="shared" si="196"/>
        <v>0</v>
      </c>
      <c r="V464" s="306">
        <f t="shared" si="197"/>
        <v>0</v>
      </c>
      <c r="W464" s="498">
        <v>0</v>
      </c>
      <c r="X464" s="499">
        <f t="shared" si="198"/>
        <v>0</v>
      </c>
      <c r="Y464" s="500">
        <f t="shared" si="199"/>
        <v>0</v>
      </c>
      <c r="Z464" s="501">
        <v>0</v>
      </c>
      <c r="AA464" s="502">
        <f t="shared" si="200"/>
        <v>0</v>
      </c>
      <c r="AB464" s="503">
        <f t="shared" si="201"/>
        <v>0</v>
      </c>
      <c r="AC464" s="504">
        <f t="shared" si="202"/>
        <v>0</v>
      </c>
      <c r="AD464" s="277">
        <f t="shared" si="203"/>
        <v>0</v>
      </c>
      <c r="AE464" s="505">
        <f t="shared" si="204"/>
        <v>0</v>
      </c>
      <c r="AF464" s="279">
        <v>0</v>
      </c>
      <c r="AG464" s="280">
        <v>0</v>
      </c>
      <c r="AH464" s="1">
        <f t="shared" si="205"/>
        <v>0</v>
      </c>
      <c r="AI464" s="1">
        <v>1.5405</v>
      </c>
      <c r="AJ464" s="2">
        <v>0.78359999999999996</v>
      </c>
      <c r="AK464" s="281">
        <f t="shared" si="206"/>
        <v>0</v>
      </c>
      <c r="AL464" s="3">
        <f t="shared" si="207"/>
        <v>1.9659</v>
      </c>
      <c r="AM464" s="307">
        <v>1.7750999999999999</v>
      </c>
      <c r="AN464" s="283">
        <v>0.78359999999999996</v>
      </c>
      <c r="AO464" s="283" t="s">
        <v>1652</v>
      </c>
      <c r="AP464" s="284">
        <v>1.9659</v>
      </c>
      <c r="AQ464" s="28">
        <v>1.7750999999999999</v>
      </c>
      <c r="AR464" s="267">
        <f t="shared" si="208"/>
        <v>0</v>
      </c>
      <c r="AS464" s="267">
        <f t="shared" si="209"/>
        <v>0</v>
      </c>
      <c r="AT464" s="4">
        <v>0.78359999999999996</v>
      </c>
      <c r="AU464" s="4">
        <f t="shared" si="210"/>
        <v>0</v>
      </c>
      <c r="AV464" s="5">
        <v>1.9659</v>
      </c>
      <c r="AW464" s="404">
        <f t="shared" si="211"/>
        <v>0</v>
      </c>
      <c r="AX464" s="405">
        <v>1</v>
      </c>
      <c r="AY464" s="1">
        <f t="shared" si="212"/>
        <v>1.5405</v>
      </c>
      <c r="AZ464" s="28">
        <f t="shared" si="213"/>
        <v>1.9659</v>
      </c>
      <c r="BA464" s="5">
        <f t="shared" si="213"/>
        <v>1.7750999999999999</v>
      </c>
      <c r="BB464" s="277">
        <f t="shared" si="214"/>
        <v>0</v>
      </c>
      <c r="BC464" s="492">
        <f t="shared" si="215"/>
        <v>0</v>
      </c>
      <c r="BD464" s="492">
        <f t="shared" si="216"/>
        <v>0</v>
      </c>
      <c r="BE464" s="286">
        <f t="shared" si="217"/>
        <v>2.7099999999999999E-2</v>
      </c>
      <c r="BF464" s="286">
        <v>2.7099999999999999E-2</v>
      </c>
      <c r="BG464" s="308">
        <f t="shared" si="219"/>
        <v>0</v>
      </c>
      <c r="BH464" s="287">
        <f t="shared" si="218"/>
        <v>0</v>
      </c>
      <c r="BI464" s="287">
        <f t="shared" si="220"/>
        <v>1</v>
      </c>
      <c r="BJ464" s="453"/>
    </row>
    <row r="465" spans="1:62" x14ac:dyDescent="0.2">
      <c r="A465" s="297" t="s">
        <v>947</v>
      </c>
      <c r="B465" s="298" t="s">
        <v>948</v>
      </c>
      <c r="C465" s="299" t="s">
        <v>947</v>
      </c>
      <c r="D465" s="300" t="s">
        <v>948</v>
      </c>
      <c r="E465" s="301" t="s">
        <v>949</v>
      </c>
      <c r="F465" s="302" t="s">
        <v>261</v>
      </c>
      <c r="G465" s="542">
        <v>49</v>
      </c>
      <c r="H465" s="233"/>
      <c r="I465" s="304">
        <v>34000</v>
      </c>
      <c r="J465" s="304">
        <v>0</v>
      </c>
      <c r="K465" s="304">
        <v>0</v>
      </c>
      <c r="L465" s="304">
        <v>0</v>
      </c>
      <c r="M465" s="304">
        <f t="shared" ref="M465:M528" si="221">K465-L465</f>
        <v>0</v>
      </c>
      <c r="N465" s="304">
        <f t="shared" ref="N465:N528" si="222">I465-K465</f>
        <v>34000</v>
      </c>
      <c r="O465" s="496">
        <f t="shared" ref="O465:O528" si="223">J465-(L465+M465)</f>
        <v>0</v>
      </c>
      <c r="P465" s="496">
        <f t="shared" ref="P465:P528" si="224">I465-J465</f>
        <v>34000</v>
      </c>
      <c r="Q465" s="497">
        <v>2.13</v>
      </c>
      <c r="R465" s="497">
        <v>0</v>
      </c>
      <c r="S465" s="266">
        <f t="shared" ref="S465:S528" si="225">IF($S$4&lt;&gt;0,0,ROUND($S$11*$R465,0))</f>
        <v>0</v>
      </c>
      <c r="T465" s="265">
        <v>0</v>
      </c>
      <c r="U465" s="305">
        <f t="shared" ref="U465:U528" si="226">IF(P465-T465&gt;0,P465-T465,0)</f>
        <v>34000</v>
      </c>
      <c r="V465" s="306">
        <f t="shared" ref="V465:V528" si="227">IF($Q465&gt;0,ROUND(U465/$Q465,2),0)</f>
        <v>15962.44</v>
      </c>
      <c r="W465" s="498">
        <v>0</v>
      </c>
      <c r="X465" s="499">
        <f t="shared" ref="X465:X528" si="228">IF(Q465&gt;0,ROUND(W465/Q465,2),0)</f>
        <v>0</v>
      </c>
      <c r="Y465" s="500">
        <f t="shared" ref="Y465:Y528" si="229">IF(U465&gt;0,V465-X465,0)</f>
        <v>15962.44</v>
      </c>
      <c r="Z465" s="501">
        <v>0</v>
      </c>
      <c r="AA465" s="502">
        <f t="shared" ref="AA465:AA528" si="230">IF(Z465="Exempt","Exempt",ROUND(Z465*Q465,0))</f>
        <v>0</v>
      </c>
      <c r="AB465" s="503">
        <f t="shared" ref="AB465:AB528" si="231">IF(Z465="Exempt",U465,U465+AA465)</f>
        <v>34000</v>
      </c>
      <c r="AC465" s="504">
        <f t="shared" ref="AC465:AC528" si="232">IF(Z465="Exempt",V465,IF($Q465&gt;0,ROUND(V465+Z465,2),0))</f>
        <v>15962.44</v>
      </c>
      <c r="AD465" s="277">
        <f t="shared" ref="AD465:AD528" si="233">IF(AND($A465&gt;"T254",$A465&lt;"U001"),1,IF($V465&gt;0,MAX(1,ROUND(V465/$AD$12,5)),0))</f>
        <v>1</v>
      </c>
      <c r="AE465" s="505">
        <f t="shared" ref="AE465:AE528" si="234">ROUND(AD465*$AE$12,4)</f>
        <v>1</v>
      </c>
      <c r="AF465" s="279">
        <v>1</v>
      </c>
      <c r="AG465" s="280">
        <v>1</v>
      </c>
      <c r="AH465" s="1">
        <f t="shared" ref="AH465:AH528" si="235">IF(LEFT($C465,1)="T",ROUND(AF465*AG465,4),0)+IF(LEFT($C465,1)="U",IF(AND($A465&lt;&gt;"T099",SUMIF($C$17:$C$574,$A465,$V$17:$V$574)&gt;0),ROUND(AG465*SUMIF($C$17:$C$574,$C465,$AE$17:$AE$574),4),ROUND(AG465*SUMIF($C$17:$C$574,$C465,$AF$17:$AF$574),4)))</f>
        <v>1</v>
      </c>
      <c r="AI465" s="1">
        <v>1</v>
      </c>
      <c r="AJ465" s="2">
        <v>0.97819999999999996</v>
      </c>
      <c r="AK465" s="281">
        <f t="shared" ref="AK465:AK528" si="236">IF($A465&lt;&gt;"T141",IF(AH465&gt;0,ROUND(AH465/SUMIF($C$17:$C$574,$A465,$AJ$17:$AJ$574),4),IF(LEFT(A465,1)="U",0,IF(A465&gt;"T254",ROUND(AF465/AJ465,4),0))),"NA")</f>
        <v>1.0223</v>
      </c>
      <c r="AL465" s="3">
        <f t="shared" ref="AL465:AL528" si="237">IF($A465&lt;&gt;"T141",IF($AJ465&gt;0,ROUND(AI465/$AJ465,4),0),"NA")</f>
        <v>1.0223</v>
      </c>
      <c r="AM465" s="307">
        <v>1.4219999999999999</v>
      </c>
      <c r="AN465" s="283">
        <v>0.97819999999999996</v>
      </c>
      <c r="AO465" s="283" t="s">
        <v>1652</v>
      </c>
      <c r="AP465" s="284">
        <v>1.0223</v>
      </c>
      <c r="AQ465" s="28">
        <v>1.4219999999999999</v>
      </c>
      <c r="AR465" s="267">
        <f t="shared" ref="AR465:AR528" si="238">IF(OR(AP465=AL465,AP465+0.0001=AL465,AP465-0.0001=AL465),0,1)</f>
        <v>0</v>
      </c>
      <c r="AS465" s="267">
        <f t="shared" ref="AS465:AS528" si="239">IF(AQ465=AM465,0,1)</f>
        <v>0</v>
      </c>
      <c r="AT465" s="4">
        <v>0.97819999999999996</v>
      </c>
      <c r="AU465" s="4">
        <f t="shared" ref="AU465:AU528" si="240">IF(ISNUMBER(AJ465)=FALSE,0,AT465-AJ465)</f>
        <v>0</v>
      </c>
      <c r="AV465" s="5">
        <v>1.0223</v>
      </c>
      <c r="AW465" s="404">
        <f t="shared" ref="AW465:AW528" si="241">AV465-AL465</f>
        <v>0</v>
      </c>
      <c r="AX465" s="405">
        <v>0</v>
      </c>
      <c r="AY465" s="1">
        <f t="shared" ref="AY465:AY528" si="242">AI465</f>
        <v>1</v>
      </c>
      <c r="AZ465" s="28">
        <f t="shared" ref="AZ465:BA528" si="243">AP465</f>
        <v>1.0223</v>
      </c>
      <c r="BA465" s="5">
        <f t="shared" si="243"/>
        <v>1.4219999999999999</v>
      </c>
      <c r="BB465" s="277">
        <f t="shared" ref="BB465:BB528" si="244">IF(AND($A465&gt;="T255",$A465&lt;="T263"),1,IF($A465="T086",ROUND($V465/$BA$4,5),IF($AF465&gt;0,MAX(1,ROUND($V465/$BA$4,5)),0)))</f>
        <v>1</v>
      </c>
      <c r="BC465" s="492">
        <f t="shared" ref="BC465:BC528" si="245">IF($AF465&lt;&gt;$AE465,ROUND($AF465*$BA$3/$BA$4*$BC$10,4),ROUND(BB465*$BC$10,4))</f>
        <v>0.02</v>
      </c>
      <c r="BD465" s="524">
        <f t="shared" ref="BD465:BD528" si="246">IF(LEFT($C465,1)="T",ROUND($AG465*$BC465,4),0)+IF(LEFT($C465,1)="U",IF(AND($A465&lt;&gt;"T099",SUMIF($C$17:$C$574,$A465,$V$17:$V$574)&gt;0),ROUND(ROUND(MAX(1,ROUND(SUMIF($C$17:$C$574,$C465,$V$17:$V$574)/$BA$4,5))*$BC$10,4)*$AG465,4),ROUND(SUMIF($C$17:$C$574,$C465,$BC$17:$BC$574)*$AG465,4)),0)</f>
        <v>0.02</v>
      </c>
      <c r="BE465" s="286">
        <f t="shared" ref="BE465:BE528" si="247">IF(AI465=0,0,SUMIF($A$17:$A$574,$C465,$BD$17:$BD$574))</f>
        <v>0.02</v>
      </c>
      <c r="BF465" s="286">
        <v>0.02</v>
      </c>
      <c r="BG465" s="308">
        <f t="shared" si="219"/>
        <v>1</v>
      </c>
      <c r="BH465" s="287">
        <f t="shared" ref="BH465:BH528" si="248">IF($A465&lt;&gt;$C465,IF(SUMIF($A$17:$A$574,$C465,$I$17:$I$574)&gt;0,1,0),0)</f>
        <v>0</v>
      </c>
      <c r="BI465" s="287">
        <f t="shared" si="220"/>
        <v>1</v>
      </c>
      <c r="BJ465" s="453"/>
    </row>
    <row r="466" spans="1:62" x14ac:dyDescent="0.2">
      <c r="A466" s="32" t="s">
        <v>941</v>
      </c>
      <c r="B466" s="309" t="s">
        <v>942</v>
      </c>
      <c r="C466" s="310" t="s">
        <v>1511</v>
      </c>
      <c r="D466" s="311" t="s">
        <v>1512</v>
      </c>
      <c r="E466" s="312" t="str">
        <f>C466&amp;A466</f>
        <v>U075T242</v>
      </c>
      <c r="F466" s="313" t="s">
        <v>261</v>
      </c>
      <c r="G466" s="520">
        <v>49</v>
      </c>
      <c r="H466" s="315"/>
      <c r="I466" s="316">
        <v>0</v>
      </c>
      <c r="J466" s="316">
        <v>0</v>
      </c>
      <c r="K466" s="316">
        <v>0</v>
      </c>
      <c r="L466" s="316">
        <v>0</v>
      </c>
      <c r="M466" s="316">
        <f t="shared" si="221"/>
        <v>0</v>
      </c>
      <c r="N466" s="316">
        <f t="shared" si="222"/>
        <v>0</v>
      </c>
      <c r="O466" s="508">
        <f t="shared" si="223"/>
        <v>0</v>
      </c>
      <c r="P466" s="508">
        <f t="shared" si="224"/>
        <v>0</v>
      </c>
      <c r="Q466" s="509">
        <v>0</v>
      </c>
      <c r="R466" s="509">
        <v>0</v>
      </c>
      <c r="S466" s="318">
        <f t="shared" si="225"/>
        <v>0</v>
      </c>
      <c r="T466" s="317">
        <v>0</v>
      </c>
      <c r="U466" s="319">
        <f t="shared" si="226"/>
        <v>0</v>
      </c>
      <c r="V466" s="320">
        <f t="shared" si="227"/>
        <v>0</v>
      </c>
      <c r="W466" s="498">
        <v>0</v>
      </c>
      <c r="X466" s="499">
        <f t="shared" si="228"/>
        <v>0</v>
      </c>
      <c r="Y466" s="500">
        <f t="shared" si="229"/>
        <v>0</v>
      </c>
      <c r="Z466" s="501">
        <v>0</v>
      </c>
      <c r="AA466" s="502">
        <f t="shared" si="230"/>
        <v>0</v>
      </c>
      <c r="AB466" s="503">
        <f t="shared" si="231"/>
        <v>0</v>
      </c>
      <c r="AC466" s="510">
        <f t="shared" si="232"/>
        <v>0</v>
      </c>
      <c r="AD466" s="321">
        <f t="shared" si="233"/>
        <v>0</v>
      </c>
      <c r="AE466" s="278">
        <f t="shared" si="234"/>
        <v>0</v>
      </c>
      <c r="AF466" s="322">
        <v>0</v>
      </c>
      <c r="AG466" s="323">
        <v>1</v>
      </c>
      <c r="AH466" s="6">
        <f t="shared" si="235"/>
        <v>1.5405</v>
      </c>
      <c r="AI466" s="6">
        <v>0</v>
      </c>
      <c r="AJ466" s="2">
        <v>0</v>
      </c>
      <c r="AK466" s="281">
        <f t="shared" si="236"/>
        <v>1.7927</v>
      </c>
      <c r="AL466" s="3">
        <f t="shared" si="237"/>
        <v>0</v>
      </c>
      <c r="AM466" s="307">
        <v>0</v>
      </c>
      <c r="AN466" s="283">
        <v>0</v>
      </c>
      <c r="AO466" s="283" t="s">
        <v>1316</v>
      </c>
      <c r="AP466" s="284">
        <v>0</v>
      </c>
      <c r="AQ466" s="28">
        <v>0</v>
      </c>
      <c r="AR466" s="267">
        <f t="shared" si="238"/>
        <v>0</v>
      </c>
      <c r="AS466" s="267">
        <f t="shared" si="239"/>
        <v>0</v>
      </c>
      <c r="AT466" s="4">
        <v>0</v>
      </c>
      <c r="AU466" s="4">
        <f t="shared" si="240"/>
        <v>0</v>
      </c>
      <c r="AV466" s="5">
        <v>0</v>
      </c>
      <c r="AW466" s="404">
        <f t="shared" si="241"/>
        <v>0</v>
      </c>
      <c r="AX466" s="405">
        <v>0</v>
      </c>
      <c r="AY466" s="6">
        <f t="shared" si="242"/>
        <v>0</v>
      </c>
      <c r="AZ466" s="28">
        <f t="shared" si="243"/>
        <v>0</v>
      </c>
      <c r="BA466" s="5">
        <f t="shared" si="243"/>
        <v>0</v>
      </c>
      <c r="BB466" s="321">
        <f t="shared" si="244"/>
        <v>0</v>
      </c>
      <c r="BC466" s="511">
        <f t="shared" si="245"/>
        <v>0</v>
      </c>
      <c r="BD466" s="511">
        <f t="shared" si="246"/>
        <v>2.7099999999999999E-2</v>
      </c>
      <c r="BE466" s="286">
        <f t="shared" si="247"/>
        <v>0</v>
      </c>
      <c r="BF466" s="286">
        <v>0</v>
      </c>
      <c r="BG466" s="308">
        <f t="shared" si="219"/>
        <v>0</v>
      </c>
      <c r="BH466" s="512">
        <f t="shared" si="248"/>
        <v>1</v>
      </c>
      <c r="BI466" s="512">
        <f t="shared" si="220"/>
        <v>0</v>
      </c>
      <c r="BJ466" s="453"/>
    </row>
    <row r="467" spans="1:62" x14ac:dyDescent="0.2">
      <c r="A467" s="32" t="s">
        <v>944</v>
      </c>
      <c r="B467" s="309" t="s">
        <v>945</v>
      </c>
      <c r="C467" s="310" t="s">
        <v>1511</v>
      </c>
      <c r="D467" s="311" t="s">
        <v>1512</v>
      </c>
      <c r="E467" s="312" t="str">
        <f>C467&amp;A467</f>
        <v>U075T245</v>
      </c>
      <c r="F467" s="313" t="s">
        <v>261</v>
      </c>
      <c r="G467" s="520">
        <v>49</v>
      </c>
      <c r="H467" s="315"/>
      <c r="I467" s="316">
        <v>0</v>
      </c>
      <c r="J467" s="316">
        <v>0</v>
      </c>
      <c r="K467" s="316">
        <v>0</v>
      </c>
      <c r="L467" s="316">
        <v>0</v>
      </c>
      <c r="M467" s="316">
        <f t="shared" si="221"/>
        <v>0</v>
      </c>
      <c r="N467" s="316">
        <f t="shared" si="222"/>
        <v>0</v>
      </c>
      <c r="O467" s="508">
        <f t="shared" si="223"/>
        <v>0</v>
      </c>
      <c r="P467" s="508">
        <f t="shared" si="224"/>
        <v>0</v>
      </c>
      <c r="Q467" s="509">
        <v>0</v>
      </c>
      <c r="R467" s="509">
        <v>0</v>
      </c>
      <c r="S467" s="318">
        <f t="shared" si="225"/>
        <v>0</v>
      </c>
      <c r="T467" s="317">
        <v>0</v>
      </c>
      <c r="U467" s="319">
        <f t="shared" si="226"/>
        <v>0</v>
      </c>
      <c r="V467" s="320">
        <f t="shared" si="227"/>
        <v>0</v>
      </c>
      <c r="W467" s="498">
        <v>0</v>
      </c>
      <c r="X467" s="499">
        <f t="shared" si="228"/>
        <v>0</v>
      </c>
      <c r="Y467" s="500">
        <f t="shared" si="229"/>
        <v>0</v>
      </c>
      <c r="Z467" s="501">
        <v>0</v>
      </c>
      <c r="AA467" s="502">
        <f t="shared" si="230"/>
        <v>0</v>
      </c>
      <c r="AB467" s="503">
        <f t="shared" si="231"/>
        <v>0</v>
      </c>
      <c r="AC467" s="510">
        <f t="shared" si="232"/>
        <v>0</v>
      </c>
      <c r="AD467" s="321">
        <f t="shared" si="233"/>
        <v>0</v>
      </c>
      <c r="AE467" s="278">
        <f t="shared" si="234"/>
        <v>0</v>
      </c>
      <c r="AF467" s="322">
        <v>0</v>
      </c>
      <c r="AG467" s="323">
        <v>1</v>
      </c>
      <c r="AH467" s="6">
        <f t="shared" si="235"/>
        <v>1.5405</v>
      </c>
      <c r="AI467" s="6">
        <v>0</v>
      </c>
      <c r="AJ467" s="2">
        <v>0</v>
      </c>
      <c r="AK467" s="281">
        <f t="shared" si="236"/>
        <v>1.9659</v>
      </c>
      <c r="AL467" s="3">
        <f t="shared" si="237"/>
        <v>0</v>
      </c>
      <c r="AM467" s="307">
        <v>0</v>
      </c>
      <c r="AN467" s="283">
        <v>0</v>
      </c>
      <c r="AO467" s="283" t="s">
        <v>1316</v>
      </c>
      <c r="AP467" s="284">
        <v>0</v>
      </c>
      <c r="AQ467" s="28">
        <v>0</v>
      </c>
      <c r="AR467" s="267">
        <f t="shared" si="238"/>
        <v>0</v>
      </c>
      <c r="AS467" s="267">
        <f t="shared" si="239"/>
        <v>0</v>
      </c>
      <c r="AT467" s="4">
        <v>0</v>
      </c>
      <c r="AU467" s="4">
        <f t="shared" si="240"/>
        <v>0</v>
      </c>
      <c r="AV467" s="5">
        <v>0</v>
      </c>
      <c r="AW467" s="404">
        <f t="shared" si="241"/>
        <v>0</v>
      </c>
      <c r="AX467" s="405">
        <v>0</v>
      </c>
      <c r="AY467" s="6">
        <f t="shared" si="242"/>
        <v>0</v>
      </c>
      <c r="AZ467" s="28">
        <f t="shared" si="243"/>
        <v>0</v>
      </c>
      <c r="BA467" s="5">
        <f t="shared" si="243"/>
        <v>0</v>
      </c>
      <c r="BB467" s="321">
        <f t="shared" si="244"/>
        <v>0</v>
      </c>
      <c r="BC467" s="511">
        <f t="shared" si="245"/>
        <v>0</v>
      </c>
      <c r="BD467" s="511">
        <f t="shared" si="246"/>
        <v>2.7099999999999999E-2</v>
      </c>
      <c r="BE467" s="286">
        <f t="shared" si="247"/>
        <v>0</v>
      </c>
      <c r="BF467" s="286">
        <v>0</v>
      </c>
      <c r="BG467" s="308">
        <f t="shared" si="219"/>
        <v>0</v>
      </c>
      <c r="BH467" s="512">
        <f t="shared" si="248"/>
        <v>1</v>
      </c>
      <c r="BI467" s="512">
        <f t="shared" si="220"/>
        <v>0</v>
      </c>
      <c r="BJ467" s="453"/>
    </row>
    <row r="468" spans="1:62" x14ac:dyDescent="0.2">
      <c r="A468" s="358" t="s">
        <v>1511</v>
      </c>
      <c r="B468" s="359" t="s">
        <v>1512</v>
      </c>
      <c r="C468" s="471" t="s">
        <v>1511</v>
      </c>
      <c r="D468" s="472" t="s">
        <v>1512</v>
      </c>
      <c r="E468" s="362" t="str">
        <f>C468&amp;A468</f>
        <v>U075U075</v>
      </c>
      <c r="F468" s="363" t="s">
        <v>261</v>
      </c>
      <c r="G468" s="513">
        <v>49</v>
      </c>
      <c r="H468" s="315"/>
      <c r="I468" s="364">
        <v>9974757</v>
      </c>
      <c r="J468" s="364">
        <v>1033327</v>
      </c>
      <c r="K468" s="364">
        <v>0</v>
      </c>
      <c r="L468" s="364">
        <v>0</v>
      </c>
      <c r="M468" s="364">
        <f t="shared" si="221"/>
        <v>0</v>
      </c>
      <c r="N468" s="364">
        <f t="shared" si="222"/>
        <v>9974757</v>
      </c>
      <c r="O468" s="514">
        <f t="shared" si="223"/>
        <v>1033327</v>
      </c>
      <c r="P468" s="514">
        <f t="shared" si="224"/>
        <v>8941430</v>
      </c>
      <c r="Q468" s="515">
        <v>375.84000000000003</v>
      </c>
      <c r="R468" s="515">
        <v>7.67</v>
      </c>
      <c r="S468" s="366">
        <f t="shared" si="225"/>
        <v>83419</v>
      </c>
      <c r="T468" s="365">
        <v>0</v>
      </c>
      <c r="U468" s="367">
        <f t="shared" si="226"/>
        <v>8941430</v>
      </c>
      <c r="V468" s="368">
        <f t="shared" si="227"/>
        <v>23790.52</v>
      </c>
      <c r="W468" s="498">
        <v>42868</v>
      </c>
      <c r="X468" s="499">
        <f t="shared" si="228"/>
        <v>114.06</v>
      </c>
      <c r="Y468" s="500">
        <f t="shared" si="229"/>
        <v>23676.46</v>
      </c>
      <c r="Z468" s="501">
        <v>3699.4599999999991</v>
      </c>
      <c r="AA468" s="502">
        <f t="shared" si="230"/>
        <v>1390405</v>
      </c>
      <c r="AB468" s="503">
        <f t="shared" si="231"/>
        <v>10331835</v>
      </c>
      <c r="AC468" s="516">
        <f t="shared" si="232"/>
        <v>27489.98</v>
      </c>
      <c r="AD468" s="369">
        <f t="shared" si="233"/>
        <v>1.54054</v>
      </c>
      <c r="AE468" s="370">
        <f t="shared" si="234"/>
        <v>1.5405</v>
      </c>
      <c r="AF468" s="371">
        <v>1.5405</v>
      </c>
      <c r="AG468" s="372">
        <v>0</v>
      </c>
      <c r="AH468" s="373">
        <f t="shared" si="235"/>
        <v>0</v>
      </c>
      <c r="AI468" s="373">
        <v>0</v>
      </c>
      <c r="AJ468" s="2">
        <v>0</v>
      </c>
      <c r="AK468" s="281">
        <f t="shared" si="236"/>
        <v>0</v>
      </c>
      <c r="AL468" s="3">
        <f t="shared" si="237"/>
        <v>0</v>
      </c>
      <c r="AM468" s="307">
        <v>0</v>
      </c>
      <c r="AN468" s="283">
        <v>0</v>
      </c>
      <c r="AO468" s="283" t="s">
        <v>1316</v>
      </c>
      <c r="AP468" s="284">
        <v>0</v>
      </c>
      <c r="AQ468" s="28">
        <v>0</v>
      </c>
      <c r="AR468" s="267">
        <f t="shared" si="238"/>
        <v>0</v>
      </c>
      <c r="AS468" s="267">
        <f t="shared" si="239"/>
        <v>0</v>
      </c>
      <c r="AT468" s="4">
        <v>0</v>
      </c>
      <c r="AU468" s="4">
        <f t="shared" si="240"/>
        <v>0</v>
      </c>
      <c r="AV468" s="5">
        <v>0</v>
      </c>
      <c r="AW468" s="404">
        <f t="shared" si="241"/>
        <v>0</v>
      </c>
      <c r="AX468" s="405">
        <v>0</v>
      </c>
      <c r="AY468" s="373">
        <f t="shared" si="242"/>
        <v>0</v>
      </c>
      <c r="AZ468" s="28">
        <f t="shared" si="243"/>
        <v>0</v>
      </c>
      <c r="BA468" s="5">
        <f t="shared" si="243"/>
        <v>0</v>
      </c>
      <c r="BB468" s="369">
        <f t="shared" si="244"/>
        <v>1.35659</v>
      </c>
      <c r="BC468" s="517">
        <f t="shared" si="245"/>
        <v>2.7099999999999999E-2</v>
      </c>
      <c r="BD468" s="517">
        <f t="shared" si="246"/>
        <v>0</v>
      </c>
      <c r="BE468" s="286">
        <f t="shared" si="247"/>
        <v>0</v>
      </c>
      <c r="BF468" s="286">
        <v>0</v>
      </c>
      <c r="BG468" s="308">
        <f t="shared" si="219"/>
        <v>0</v>
      </c>
      <c r="BH468" s="518">
        <f t="shared" si="248"/>
        <v>0</v>
      </c>
      <c r="BI468" s="518">
        <f t="shared" si="220"/>
        <v>0</v>
      </c>
      <c r="BJ468" s="453"/>
    </row>
    <row r="469" spans="1:62" x14ac:dyDescent="0.2">
      <c r="A469" s="297" t="s">
        <v>950</v>
      </c>
      <c r="B469" s="298" t="s">
        <v>951</v>
      </c>
      <c r="C469" s="299" t="s">
        <v>950</v>
      </c>
      <c r="D469" s="300" t="s">
        <v>951</v>
      </c>
      <c r="E469" s="301" t="s">
        <v>952</v>
      </c>
      <c r="F469" s="302" t="s">
        <v>283</v>
      </c>
      <c r="G469" s="519">
        <v>51</v>
      </c>
      <c r="H469" s="233"/>
      <c r="I469" s="304">
        <v>0</v>
      </c>
      <c r="J469" s="304">
        <v>0</v>
      </c>
      <c r="K469" s="304">
        <v>0</v>
      </c>
      <c r="L469" s="304">
        <v>0</v>
      </c>
      <c r="M469" s="304">
        <f t="shared" si="221"/>
        <v>0</v>
      </c>
      <c r="N469" s="304">
        <f t="shared" si="222"/>
        <v>0</v>
      </c>
      <c r="O469" s="496">
        <f t="shared" si="223"/>
        <v>0</v>
      </c>
      <c r="P469" s="496">
        <f t="shared" si="224"/>
        <v>0</v>
      </c>
      <c r="Q469" s="497">
        <v>0</v>
      </c>
      <c r="R469" s="497">
        <v>0</v>
      </c>
      <c r="S469" s="266">
        <f t="shared" si="225"/>
        <v>0</v>
      </c>
      <c r="T469" s="265">
        <v>0</v>
      </c>
      <c r="U469" s="305">
        <f t="shared" si="226"/>
        <v>0</v>
      </c>
      <c r="V469" s="306">
        <f t="shared" si="227"/>
        <v>0</v>
      </c>
      <c r="W469" s="498">
        <v>0</v>
      </c>
      <c r="X469" s="499">
        <f t="shared" si="228"/>
        <v>0</v>
      </c>
      <c r="Y469" s="500">
        <f t="shared" si="229"/>
        <v>0</v>
      </c>
      <c r="Z469" s="501">
        <v>0</v>
      </c>
      <c r="AA469" s="502">
        <f t="shared" si="230"/>
        <v>0</v>
      </c>
      <c r="AB469" s="503">
        <f t="shared" si="231"/>
        <v>0</v>
      </c>
      <c r="AC469" s="504">
        <f t="shared" si="232"/>
        <v>0</v>
      </c>
      <c r="AD469" s="277">
        <f t="shared" si="233"/>
        <v>0</v>
      </c>
      <c r="AE469" s="505">
        <f t="shared" si="234"/>
        <v>0</v>
      </c>
      <c r="AF469" s="279">
        <v>0</v>
      </c>
      <c r="AG469" s="280">
        <v>0</v>
      </c>
      <c r="AH469" s="1">
        <f t="shared" si="235"/>
        <v>0</v>
      </c>
      <c r="AI469" s="1">
        <v>1.5223</v>
      </c>
      <c r="AJ469" s="2">
        <v>0.76370000000000005</v>
      </c>
      <c r="AK469" s="281">
        <f t="shared" si="236"/>
        <v>0</v>
      </c>
      <c r="AL469" s="3">
        <f t="shared" si="237"/>
        <v>1.9933000000000001</v>
      </c>
      <c r="AM469" s="307">
        <v>1.8213999999999999</v>
      </c>
      <c r="AN469" s="283">
        <v>0.76370000000000005</v>
      </c>
      <c r="AO469" s="283" t="s">
        <v>1652</v>
      </c>
      <c r="AP469" s="284">
        <v>1.9933000000000001</v>
      </c>
      <c r="AQ469" s="28">
        <v>1.8213999999999999</v>
      </c>
      <c r="AR469" s="267">
        <f t="shared" si="238"/>
        <v>0</v>
      </c>
      <c r="AS469" s="267">
        <f t="shared" si="239"/>
        <v>0</v>
      </c>
      <c r="AT469" s="4">
        <v>0.76370000000000005</v>
      </c>
      <c r="AU469" s="4">
        <f t="shared" si="240"/>
        <v>0</v>
      </c>
      <c r="AV469" s="5">
        <v>1.9933000000000001</v>
      </c>
      <c r="AW469" s="404">
        <f t="shared" si="241"/>
        <v>0</v>
      </c>
      <c r="AX469" s="405">
        <v>1</v>
      </c>
      <c r="AY469" s="1">
        <f t="shared" si="242"/>
        <v>1.5223</v>
      </c>
      <c r="AZ469" s="28">
        <f t="shared" si="243"/>
        <v>1.9933000000000001</v>
      </c>
      <c r="BA469" s="5">
        <f t="shared" si="243"/>
        <v>1.8213999999999999</v>
      </c>
      <c r="BB469" s="277">
        <f t="shared" si="244"/>
        <v>0</v>
      </c>
      <c r="BC469" s="492">
        <f t="shared" si="245"/>
        <v>0</v>
      </c>
      <c r="BD469" s="492">
        <f t="shared" si="246"/>
        <v>0</v>
      </c>
      <c r="BE469" s="286">
        <f t="shared" si="247"/>
        <v>2.6800000000000001E-2</v>
      </c>
      <c r="BF469" s="286">
        <v>2.6800000000000001E-2</v>
      </c>
      <c r="BG469" s="308">
        <f t="shared" si="219"/>
        <v>0</v>
      </c>
      <c r="BH469" s="287">
        <f t="shared" si="248"/>
        <v>0</v>
      </c>
      <c r="BI469" s="287">
        <f t="shared" si="220"/>
        <v>1</v>
      </c>
      <c r="BJ469" s="453"/>
    </row>
    <row r="470" spans="1:62" x14ac:dyDescent="0.2">
      <c r="A470" s="297" t="s">
        <v>953</v>
      </c>
      <c r="B470" s="298" t="s">
        <v>954</v>
      </c>
      <c r="C470" s="299" t="s">
        <v>953</v>
      </c>
      <c r="D470" s="300" t="s">
        <v>954</v>
      </c>
      <c r="E470" s="301" t="s">
        <v>955</v>
      </c>
      <c r="F470" s="302" t="s">
        <v>283</v>
      </c>
      <c r="G470" s="519">
        <v>51</v>
      </c>
      <c r="H470" s="233"/>
      <c r="I470" s="304">
        <v>0</v>
      </c>
      <c r="J470" s="304">
        <v>0</v>
      </c>
      <c r="K470" s="304">
        <v>0</v>
      </c>
      <c r="L470" s="304">
        <v>0</v>
      </c>
      <c r="M470" s="304">
        <f t="shared" si="221"/>
        <v>0</v>
      </c>
      <c r="N470" s="304">
        <f t="shared" si="222"/>
        <v>0</v>
      </c>
      <c r="O470" s="496">
        <f t="shared" si="223"/>
        <v>0</v>
      </c>
      <c r="P470" s="496">
        <f t="shared" si="224"/>
        <v>0</v>
      </c>
      <c r="Q470" s="497">
        <v>0</v>
      </c>
      <c r="R470" s="497">
        <v>0</v>
      </c>
      <c r="S470" s="266">
        <f t="shared" si="225"/>
        <v>0</v>
      </c>
      <c r="T470" s="265">
        <v>0</v>
      </c>
      <c r="U470" s="305">
        <f t="shared" si="226"/>
        <v>0</v>
      </c>
      <c r="V470" s="306">
        <f t="shared" si="227"/>
        <v>0</v>
      </c>
      <c r="W470" s="498">
        <v>0</v>
      </c>
      <c r="X470" s="499">
        <f t="shared" si="228"/>
        <v>0</v>
      </c>
      <c r="Y470" s="500">
        <f t="shared" si="229"/>
        <v>0</v>
      </c>
      <c r="Z470" s="501">
        <v>0</v>
      </c>
      <c r="AA470" s="502">
        <f t="shared" si="230"/>
        <v>0</v>
      </c>
      <c r="AB470" s="503">
        <f t="shared" si="231"/>
        <v>0</v>
      </c>
      <c r="AC470" s="504">
        <f t="shared" si="232"/>
        <v>0</v>
      </c>
      <c r="AD470" s="277">
        <f t="shared" si="233"/>
        <v>0</v>
      </c>
      <c r="AE470" s="505">
        <f t="shared" si="234"/>
        <v>0</v>
      </c>
      <c r="AF470" s="279">
        <v>0</v>
      </c>
      <c r="AG470" s="280">
        <v>0</v>
      </c>
      <c r="AH470" s="1">
        <f t="shared" si="235"/>
        <v>0</v>
      </c>
      <c r="AI470" s="1">
        <v>1.5223</v>
      </c>
      <c r="AJ470" s="2">
        <v>0.81150000000000011</v>
      </c>
      <c r="AK470" s="281">
        <f t="shared" si="236"/>
        <v>0</v>
      </c>
      <c r="AL470" s="3">
        <f t="shared" si="237"/>
        <v>1.8758999999999999</v>
      </c>
      <c r="AM470" s="307">
        <v>1.7141</v>
      </c>
      <c r="AN470" s="283">
        <v>0.8115</v>
      </c>
      <c r="AO470" s="283" t="s">
        <v>1652</v>
      </c>
      <c r="AP470" s="284">
        <v>1.8758999999999999</v>
      </c>
      <c r="AQ470" s="28">
        <v>1.7141</v>
      </c>
      <c r="AR470" s="267">
        <f t="shared" si="238"/>
        <v>0</v>
      </c>
      <c r="AS470" s="267">
        <f t="shared" si="239"/>
        <v>0</v>
      </c>
      <c r="AT470" s="4">
        <v>0.81150000000000011</v>
      </c>
      <c r="AU470" s="4">
        <f t="shared" si="240"/>
        <v>0</v>
      </c>
      <c r="AV470" s="5">
        <v>1.8758999999999999</v>
      </c>
      <c r="AW470" s="404">
        <f t="shared" si="241"/>
        <v>0</v>
      </c>
      <c r="AX470" s="405">
        <v>1</v>
      </c>
      <c r="AY470" s="1">
        <f t="shared" si="242"/>
        <v>1.5223</v>
      </c>
      <c r="AZ470" s="28">
        <f t="shared" si="243"/>
        <v>1.8758999999999999</v>
      </c>
      <c r="BA470" s="5">
        <f t="shared" si="243"/>
        <v>1.7141</v>
      </c>
      <c r="BB470" s="277">
        <f t="shared" si="244"/>
        <v>0</v>
      </c>
      <c r="BC470" s="492">
        <f t="shared" si="245"/>
        <v>0</v>
      </c>
      <c r="BD470" s="492">
        <f t="shared" si="246"/>
        <v>0</v>
      </c>
      <c r="BE470" s="286">
        <f t="shared" si="247"/>
        <v>2.6800000000000001E-2</v>
      </c>
      <c r="BF470" s="286">
        <v>2.6800000000000001E-2</v>
      </c>
      <c r="BG470" s="308">
        <f t="shared" si="219"/>
        <v>0</v>
      </c>
      <c r="BH470" s="287">
        <f t="shared" si="248"/>
        <v>0</v>
      </c>
      <c r="BI470" s="287">
        <f t="shared" si="220"/>
        <v>1</v>
      </c>
      <c r="BJ470" s="453"/>
    </row>
    <row r="471" spans="1:62" x14ac:dyDescent="0.2">
      <c r="A471" s="297" t="s">
        <v>956</v>
      </c>
      <c r="B471" s="298" t="s">
        <v>957</v>
      </c>
      <c r="C471" s="299" t="s">
        <v>956</v>
      </c>
      <c r="D471" s="300" t="s">
        <v>957</v>
      </c>
      <c r="E471" s="301" t="s">
        <v>958</v>
      </c>
      <c r="F471" s="302" t="s">
        <v>201</v>
      </c>
      <c r="G471" s="519">
        <v>51</v>
      </c>
      <c r="H471" s="233"/>
      <c r="I471" s="304">
        <v>995978</v>
      </c>
      <c r="J471" s="304">
        <v>158700</v>
      </c>
      <c r="K471" s="304">
        <v>0</v>
      </c>
      <c r="L471" s="304">
        <v>0</v>
      </c>
      <c r="M471" s="304">
        <f t="shared" si="221"/>
        <v>0</v>
      </c>
      <c r="N471" s="304">
        <f t="shared" si="222"/>
        <v>995978</v>
      </c>
      <c r="O471" s="496">
        <f t="shared" si="223"/>
        <v>158700</v>
      </c>
      <c r="P471" s="496">
        <f t="shared" si="224"/>
        <v>837278</v>
      </c>
      <c r="Q471" s="497">
        <v>53.02</v>
      </c>
      <c r="R471" s="497">
        <v>0.56000000000000005</v>
      </c>
      <c r="S471" s="266">
        <f t="shared" si="225"/>
        <v>6091</v>
      </c>
      <c r="T471" s="265">
        <v>0</v>
      </c>
      <c r="U471" s="305">
        <f t="shared" si="226"/>
        <v>837278</v>
      </c>
      <c r="V471" s="306">
        <f t="shared" si="227"/>
        <v>15791.74</v>
      </c>
      <c r="W471" s="498">
        <v>0</v>
      </c>
      <c r="X471" s="499">
        <f t="shared" si="228"/>
        <v>0</v>
      </c>
      <c r="Y471" s="500">
        <f t="shared" si="229"/>
        <v>15791.74</v>
      </c>
      <c r="Z471" s="501" t="s">
        <v>13</v>
      </c>
      <c r="AA471" s="502" t="str">
        <f t="shared" si="230"/>
        <v>Exempt</v>
      </c>
      <c r="AB471" s="503">
        <f t="shared" si="231"/>
        <v>837278</v>
      </c>
      <c r="AC471" s="504">
        <f t="shared" si="232"/>
        <v>15791.74</v>
      </c>
      <c r="AD471" s="277">
        <f t="shared" si="233"/>
        <v>1.02258</v>
      </c>
      <c r="AE471" s="505">
        <f t="shared" si="234"/>
        <v>1.0226</v>
      </c>
      <c r="AF471" s="279">
        <v>1.0226</v>
      </c>
      <c r="AG471" s="280">
        <v>1</v>
      </c>
      <c r="AH471" s="1">
        <f t="shared" si="235"/>
        <v>1.0226</v>
      </c>
      <c r="AI471" s="1">
        <v>1.0226</v>
      </c>
      <c r="AJ471" s="2">
        <v>1.0368000000000002</v>
      </c>
      <c r="AK471" s="281">
        <f t="shared" si="236"/>
        <v>0.98629999999999995</v>
      </c>
      <c r="AL471" s="3">
        <f t="shared" si="237"/>
        <v>0.98629999999999995</v>
      </c>
      <c r="AM471" s="307">
        <v>1.3415999999999999</v>
      </c>
      <c r="AN471" s="283">
        <v>1.0367999999999999</v>
      </c>
      <c r="AO471" s="283" t="s">
        <v>1652</v>
      </c>
      <c r="AP471" s="284">
        <v>0.98629999999999995</v>
      </c>
      <c r="AQ471" s="28">
        <v>1.3415999999999999</v>
      </c>
      <c r="AR471" s="267">
        <f t="shared" si="238"/>
        <v>0</v>
      </c>
      <c r="AS471" s="267">
        <f t="shared" si="239"/>
        <v>0</v>
      </c>
      <c r="AT471" s="4">
        <v>1.0368000000000002</v>
      </c>
      <c r="AU471" s="4">
        <f t="shared" si="240"/>
        <v>0</v>
      </c>
      <c r="AV471" s="5">
        <v>0.98629999999999995</v>
      </c>
      <c r="AW471" s="404">
        <f t="shared" si="241"/>
        <v>0</v>
      </c>
      <c r="AX471" s="405">
        <v>0</v>
      </c>
      <c r="AY471" s="1">
        <f t="shared" si="242"/>
        <v>1.0226</v>
      </c>
      <c r="AZ471" s="28">
        <f t="shared" si="243"/>
        <v>0.98629999999999995</v>
      </c>
      <c r="BA471" s="5">
        <f t="shared" si="243"/>
        <v>1.3415999999999999</v>
      </c>
      <c r="BB471" s="277">
        <f t="shared" si="244"/>
        <v>1</v>
      </c>
      <c r="BC471" s="492">
        <f t="shared" si="245"/>
        <v>0.02</v>
      </c>
      <c r="BD471" s="492">
        <f t="shared" si="246"/>
        <v>0.02</v>
      </c>
      <c r="BE471" s="286">
        <f t="shared" si="247"/>
        <v>0.02</v>
      </c>
      <c r="BF471" s="286">
        <v>0.02</v>
      </c>
      <c r="BG471" s="308">
        <f t="shared" si="219"/>
        <v>1</v>
      </c>
      <c r="BH471" s="287">
        <f t="shared" si="248"/>
        <v>0</v>
      </c>
      <c r="BI471" s="287">
        <f t="shared" si="220"/>
        <v>1</v>
      </c>
      <c r="BJ471" s="453"/>
    </row>
    <row r="472" spans="1:62" x14ac:dyDescent="0.2">
      <c r="A472" s="297" t="s">
        <v>1043</v>
      </c>
      <c r="B472" s="298" t="s">
        <v>1044</v>
      </c>
      <c r="C472" s="299" t="s">
        <v>1043</v>
      </c>
      <c r="D472" s="300" t="s">
        <v>1044</v>
      </c>
      <c r="E472" s="301" t="s">
        <v>1045</v>
      </c>
      <c r="F472" s="302" t="s">
        <v>283</v>
      </c>
      <c r="G472" s="519">
        <v>51</v>
      </c>
      <c r="H472" s="233"/>
      <c r="I472" s="304">
        <v>0</v>
      </c>
      <c r="J472" s="304">
        <v>0</v>
      </c>
      <c r="K472" s="304">
        <v>0</v>
      </c>
      <c r="L472" s="304">
        <v>0</v>
      </c>
      <c r="M472" s="304">
        <f t="shared" si="221"/>
        <v>0</v>
      </c>
      <c r="N472" s="304">
        <f t="shared" si="222"/>
        <v>0</v>
      </c>
      <c r="O472" s="496">
        <f t="shared" si="223"/>
        <v>0</v>
      </c>
      <c r="P472" s="496">
        <f t="shared" si="224"/>
        <v>0</v>
      </c>
      <c r="Q472" s="497">
        <v>0</v>
      </c>
      <c r="R472" s="497">
        <v>0</v>
      </c>
      <c r="S472" s="266">
        <f t="shared" si="225"/>
        <v>0</v>
      </c>
      <c r="T472" s="265">
        <v>0</v>
      </c>
      <c r="U472" s="305">
        <f t="shared" si="226"/>
        <v>0</v>
      </c>
      <c r="V472" s="306">
        <f t="shared" si="227"/>
        <v>0</v>
      </c>
      <c r="W472" s="498">
        <v>0</v>
      </c>
      <c r="X472" s="499">
        <f t="shared" si="228"/>
        <v>0</v>
      </c>
      <c r="Y472" s="500">
        <f t="shared" si="229"/>
        <v>0</v>
      </c>
      <c r="Z472" s="501">
        <v>0</v>
      </c>
      <c r="AA472" s="502">
        <f t="shared" si="230"/>
        <v>0</v>
      </c>
      <c r="AB472" s="503">
        <f t="shared" si="231"/>
        <v>0</v>
      </c>
      <c r="AC472" s="504">
        <f t="shared" si="232"/>
        <v>0</v>
      </c>
      <c r="AD472" s="277">
        <f t="shared" si="233"/>
        <v>0</v>
      </c>
      <c r="AE472" s="505">
        <f t="shared" si="234"/>
        <v>0</v>
      </c>
      <c r="AF472" s="279">
        <v>0</v>
      </c>
      <c r="AG472" s="280">
        <v>0</v>
      </c>
      <c r="AH472" s="1">
        <f t="shared" si="235"/>
        <v>0</v>
      </c>
      <c r="AI472" s="1">
        <v>1.5223</v>
      </c>
      <c r="AJ472" s="2">
        <v>0.7702</v>
      </c>
      <c r="AK472" s="281">
        <f t="shared" si="236"/>
        <v>0</v>
      </c>
      <c r="AL472" s="3">
        <f t="shared" si="237"/>
        <v>1.9764999999999999</v>
      </c>
      <c r="AM472" s="307">
        <v>1.806</v>
      </c>
      <c r="AN472" s="283">
        <v>0.7702</v>
      </c>
      <c r="AO472" s="283" t="s">
        <v>1652</v>
      </c>
      <c r="AP472" s="284">
        <v>1.9764999999999999</v>
      </c>
      <c r="AQ472" s="28">
        <v>1.806</v>
      </c>
      <c r="AR472" s="267">
        <f t="shared" si="238"/>
        <v>0</v>
      </c>
      <c r="AS472" s="267">
        <f t="shared" si="239"/>
        <v>0</v>
      </c>
      <c r="AT472" s="4">
        <v>0.7702</v>
      </c>
      <c r="AU472" s="4">
        <f t="shared" si="240"/>
        <v>0</v>
      </c>
      <c r="AV472" s="5">
        <v>1.9764999999999999</v>
      </c>
      <c r="AW472" s="404">
        <f t="shared" si="241"/>
        <v>0</v>
      </c>
      <c r="AX472" s="405">
        <v>1</v>
      </c>
      <c r="AY472" s="1">
        <f t="shared" si="242"/>
        <v>1.5223</v>
      </c>
      <c r="AZ472" s="28">
        <f t="shared" si="243"/>
        <v>1.9764999999999999</v>
      </c>
      <c r="BA472" s="5">
        <f t="shared" si="243"/>
        <v>1.806</v>
      </c>
      <c r="BB472" s="277">
        <f t="shared" si="244"/>
        <v>0</v>
      </c>
      <c r="BC472" s="492">
        <f t="shared" si="245"/>
        <v>0</v>
      </c>
      <c r="BD472" s="492">
        <f t="shared" si="246"/>
        <v>0</v>
      </c>
      <c r="BE472" s="286">
        <f t="shared" si="247"/>
        <v>2.6800000000000001E-2</v>
      </c>
      <c r="BF472" s="286">
        <v>2.6800000000000001E-2</v>
      </c>
      <c r="BG472" s="308">
        <f t="shared" si="219"/>
        <v>0</v>
      </c>
      <c r="BH472" s="287">
        <f t="shared" si="248"/>
        <v>0</v>
      </c>
      <c r="BI472" s="287">
        <f t="shared" si="220"/>
        <v>1</v>
      </c>
      <c r="BJ472" s="453"/>
    </row>
    <row r="473" spans="1:62" x14ac:dyDescent="0.2">
      <c r="A473" s="297" t="s">
        <v>959</v>
      </c>
      <c r="B473" s="298" t="s">
        <v>960</v>
      </c>
      <c r="C473" s="299" t="s">
        <v>959</v>
      </c>
      <c r="D473" s="300" t="s">
        <v>960</v>
      </c>
      <c r="E473" s="301" t="s">
        <v>961</v>
      </c>
      <c r="F473" s="302" t="s">
        <v>283</v>
      </c>
      <c r="G473" s="519">
        <v>51</v>
      </c>
      <c r="H473" s="233"/>
      <c r="I473" s="304">
        <v>0</v>
      </c>
      <c r="J473" s="304">
        <v>0</v>
      </c>
      <c r="K473" s="304">
        <v>0</v>
      </c>
      <c r="L473" s="304">
        <v>0</v>
      </c>
      <c r="M473" s="304">
        <f t="shared" si="221"/>
        <v>0</v>
      </c>
      <c r="N473" s="304">
        <f t="shared" si="222"/>
        <v>0</v>
      </c>
      <c r="O473" s="496">
        <f t="shared" si="223"/>
        <v>0</v>
      </c>
      <c r="P473" s="496">
        <f t="shared" si="224"/>
        <v>0</v>
      </c>
      <c r="Q473" s="497">
        <v>0</v>
      </c>
      <c r="R473" s="497">
        <v>0</v>
      </c>
      <c r="S473" s="266">
        <f t="shared" si="225"/>
        <v>0</v>
      </c>
      <c r="T473" s="265">
        <v>0</v>
      </c>
      <c r="U473" s="305">
        <f t="shared" si="226"/>
        <v>0</v>
      </c>
      <c r="V473" s="306">
        <f t="shared" si="227"/>
        <v>0</v>
      </c>
      <c r="W473" s="498">
        <v>0</v>
      </c>
      <c r="X473" s="499">
        <f t="shared" si="228"/>
        <v>0</v>
      </c>
      <c r="Y473" s="500">
        <f t="shared" si="229"/>
        <v>0</v>
      </c>
      <c r="Z473" s="501">
        <v>0</v>
      </c>
      <c r="AA473" s="502">
        <f t="shared" si="230"/>
        <v>0</v>
      </c>
      <c r="AB473" s="503">
        <f t="shared" si="231"/>
        <v>0</v>
      </c>
      <c r="AC473" s="504">
        <f t="shared" si="232"/>
        <v>0</v>
      </c>
      <c r="AD473" s="277">
        <f t="shared" si="233"/>
        <v>0</v>
      </c>
      <c r="AE473" s="505">
        <f t="shared" si="234"/>
        <v>0</v>
      </c>
      <c r="AF473" s="279">
        <v>0</v>
      </c>
      <c r="AG473" s="280">
        <v>0</v>
      </c>
      <c r="AH473" s="1">
        <f t="shared" si="235"/>
        <v>0</v>
      </c>
      <c r="AI473" s="1">
        <v>1.5223</v>
      </c>
      <c r="AJ473" s="2">
        <v>1.0404</v>
      </c>
      <c r="AK473" s="281">
        <f t="shared" si="236"/>
        <v>0</v>
      </c>
      <c r="AL473" s="3">
        <f t="shared" si="237"/>
        <v>1.4632000000000001</v>
      </c>
      <c r="AM473" s="307">
        <v>1.337</v>
      </c>
      <c r="AN473" s="283">
        <v>1.0404</v>
      </c>
      <c r="AO473" s="283" t="s">
        <v>1653</v>
      </c>
      <c r="AP473" s="284">
        <v>1.4632000000000001</v>
      </c>
      <c r="AQ473" s="28">
        <v>1.337</v>
      </c>
      <c r="AR473" s="267">
        <f t="shared" si="238"/>
        <v>0</v>
      </c>
      <c r="AS473" s="267">
        <f t="shared" si="239"/>
        <v>0</v>
      </c>
      <c r="AT473" s="4">
        <v>1.0404</v>
      </c>
      <c r="AU473" s="4">
        <f t="shared" si="240"/>
        <v>0</v>
      </c>
      <c r="AV473" s="5">
        <v>1.4632000000000001</v>
      </c>
      <c r="AW473" s="404">
        <f t="shared" si="241"/>
        <v>0</v>
      </c>
      <c r="AX473" s="405">
        <v>1</v>
      </c>
      <c r="AY473" s="1">
        <f t="shared" si="242"/>
        <v>1.5223</v>
      </c>
      <c r="AZ473" s="28">
        <f t="shared" si="243"/>
        <v>1.4632000000000001</v>
      </c>
      <c r="BA473" s="5">
        <f t="shared" si="243"/>
        <v>1.337</v>
      </c>
      <c r="BB473" s="277">
        <f t="shared" si="244"/>
        <v>0</v>
      </c>
      <c r="BC473" s="492">
        <f t="shared" si="245"/>
        <v>0</v>
      </c>
      <c r="BD473" s="492">
        <f t="shared" si="246"/>
        <v>0</v>
      </c>
      <c r="BE473" s="286">
        <f t="shared" si="247"/>
        <v>2.6800000000000001E-2</v>
      </c>
      <c r="BF473" s="286">
        <v>2.6800000000000001E-2</v>
      </c>
      <c r="BG473" s="308">
        <f t="shared" si="219"/>
        <v>0</v>
      </c>
      <c r="BH473" s="287">
        <f t="shared" si="248"/>
        <v>0</v>
      </c>
      <c r="BI473" s="287">
        <f t="shared" si="220"/>
        <v>1</v>
      </c>
      <c r="BJ473" s="453"/>
    </row>
    <row r="474" spans="1:62" x14ac:dyDescent="0.2">
      <c r="A474" s="297" t="s">
        <v>962</v>
      </c>
      <c r="B474" s="298" t="s">
        <v>963</v>
      </c>
      <c r="C474" s="299" t="s">
        <v>962</v>
      </c>
      <c r="D474" s="300" t="s">
        <v>963</v>
      </c>
      <c r="E474" s="301" t="s">
        <v>964</v>
      </c>
      <c r="F474" s="302" t="s">
        <v>283</v>
      </c>
      <c r="G474" s="519">
        <v>51</v>
      </c>
      <c r="H474" s="233"/>
      <c r="I474" s="304">
        <v>0</v>
      </c>
      <c r="J474" s="304">
        <v>0</v>
      </c>
      <c r="K474" s="304">
        <v>0</v>
      </c>
      <c r="L474" s="304">
        <v>0</v>
      </c>
      <c r="M474" s="304">
        <f t="shared" si="221"/>
        <v>0</v>
      </c>
      <c r="N474" s="304">
        <f t="shared" si="222"/>
        <v>0</v>
      </c>
      <c r="O474" s="496">
        <f t="shared" si="223"/>
        <v>0</v>
      </c>
      <c r="P474" s="496">
        <f t="shared" si="224"/>
        <v>0</v>
      </c>
      <c r="Q474" s="497">
        <v>0</v>
      </c>
      <c r="R474" s="497">
        <v>0</v>
      </c>
      <c r="S474" s="266">
        <f t="shared" si="225"/>
        <v>0</v>
      </c>
      <c r="T474" s="265">
        <v>0</v>
      </c>
      <c r="U474" s="305">
        <f t="shared" si="226"/>
        <v>0</v>
      </c>
      <c r="V474" s="306">
        <f t="shared" si="227"/>
        <v>0</v>
      </c>
      <c r="W474" s="498">
        <v>0</v>
      </c>
      <c r="X474" s="499">
        <f t="shared" si="228"/>
        <v>0</v>
      </c>
      <c r="Y474" s="500">
        <f t="shared" si="229"/>
        <v>0</v>
      </c>
      <c r="Z474" s="501">
        <v>0</v>
      </c>
      <c r="AA474" s="502">
        <f t="shared" si="230"/>
        <v>0</v>
      </c>
      <c r="AB474" s="503">
        <f t="shared" si="231"/>
        <v>0</v>
      </c>
      <c r="AC474" s="504">
        <f t="shared" si="232"/>
        <v>0</v>
      </c>
      <c r="AD474" s="277">
        <f t="shared" si="233"/>
        <v>0</v>
      </c>
      <c r="AE474" s="505">
        <f t="shared" si="234"/>
        <v>0</v>
      </c>
      <c r="AF474" s="279">
        <v>0</v>
      </c>
      <c r="AG474" s="280">
        <v>0</v>
      </c>
      <c r="AH474" s="1">
        <f t="shared" si="235"/>
        <v>0</v>
      </c>
      <c r="AI474" s="1">
        <v>1.5223</v>
      </c>
      <c r="AJ474" s="2">
        <v>0.82620000000000005</v>
      </c>
      <c r="AK474" s="281">
        <f t="shared" si="236"/>
        <v>0</v>
      </c>
      <c r="AL474" s="3">
        <f t="shared" si="237"/>
        <v>1.8425</v>
      </c>
      <c r="AM474" s="307">
        <v>1.6836</v>
      </c>
      <c r="AN474" s="283">
        <v>0.82620000000000005</v>
      </c>
      <c r="AO474" s="283" t="s">
        <v>1652</v>
      </c>
      <c r="AP474" s="284">
        <v>1.8425</v>
      </c>
      <c r="AQ474" s="28">
        <v>1.6836</v>
      </c>
      <c r="AR474" s="267">
        <f t="shared" si="238"/>
        <v>0</v>
      </c>
      <c r="AS474" s="267">
        <f t="shared" si="239"/>
        <v>0</v>
      </c>
      <c r="AT474" s="4">
        <v>0.82620000000000005</v>
      </c>
      <c r="AU474" s="4">
        <f t="shared" si="240"/>
        <v>0</v>
      </c>
      <c r="AV474" s="5">
        <v>1.8425</v>
      </c>
      <c r="AW474" s="404">
        <f t="shared" si="241"/>
        <v>0</v>
      </c>
      <c r="AX474" s="405">
        <v>1</v>
      </c>
      <c r="AY474" s="1">
        <f t="shared" si="242"/>
        <v>1.5223</v>
      </c>
      <c r="AZ474" s="28">
        <f t="shared" si="243"/>
        <v>1.8425</v>
      </c>
      <c r="BA474" s="5">
        <f t="shared" si="243"/>
        <v>1.6836</v>
      </c>
      <c r="BB474" s="277">
        <f t="shared" si="244"/>
        <v>0</v>
      </c>
      <c r="BC474" s="492">
        <f t="shared" si="245"/>
        <v>0</v>
      </c>
      <c r="BD474" s="492">
        <f t="shared" si="246"/>
        <v>0</v>
      </c>
      <c r="BE474" s="286">
        <f t="shared" si="247"/>
        <v>2.6800000000000001E-2</v>
      </c>
      <c r="BF474" s="286">
        <v>2.6800000000000001E-2</v>
      </c>
      <c r="BG474" s="308">
        <f t="shared" si="219"/>
        <v>0</v>
      </c>
      <c r="BH474" s="287">
        <f t="shared" si="248"/>
        <v>0</v>
      </c>
      <c r="BI474" s="287">
        <f t="shared" si="220"/>
        <v>1</v>
      </c>
      <c r="BJ474" s="453"/>
    </row>
    <row r="475" spans="1:62" x14ac:dyDescent="0.2">
      <c r="A475" s="297" t="s">
        <v>965</v>
      </c>
      <c r="B475" s="298" t="s">
        <v>966</v>
      </c>
      <c r="C475" s="299" t="s">
        <v>965</v>
      </c>
      <c r="D475" s="300" t="s">
        <v>966</v>
      </c>
      <c r="E475" s="301" t="s">
        <v>967</v>
      </c>
      <c r="F475" s="302" t="s">
        <v>201</v>
      </c>
      <c r="G475" s="519">
        <v>51</v>
      </c>
      <c r="H475" s="233"/>
      <c r="I475" s="304">
        <v>0</v>
      </c>
      <c r="J475" s="304">
        <v>0</v>
      </c>
      <c r="K475" s="304">
        <v>0</v>
      </c>
      <c r="L475" s="304">
        <v>0</v>
      </c>
      <c r="M475" s="304">
        <f t="shared" si="221"/>
        <v>0</v>
      </c>
      <c r="N475" s="304">
        <f t="shared" si="222"/>
        <v>0</v>
      </c>
      <c r="O475" s="496">
        <f t="shared" si="223"/>
        <v>0</v>
      </c>
      <c r="P475" s="496">
        <f t="shared" si="224"/>
        <v>0</v>
      </c>
      <c r="Q475" s="497">
        <v>0</v>
      </c>
      <c r="R475" s="497">
        <v>0</v>
      </c>
      <c r="S475" s="266">
        <f t="shared" si="225"/>
        <v>0</v>
      </c>
      <c r="T475" s="265">
        <v>0</v>
      </c>
      <c r="U475" s="305">
        <f t="shared" si="226"/>
        <v>0</v>
      </c>
      <c r="V475" s="306">
        <f t="shared" si="227"/>
        <v>0</v>
      </c>
      <c r="W475" s="498">
        <v>0</v>
      </c>
      <c r="X475" s="499">
        <f t="shared" si="228"/>
        <v>0</v>
      </c>
      <c r="Y475" s="500">
        <f t="shared" si="229"/>
        <v>0</v>
      </c>
      <c r="Z475" s="501">
        <v>0</v>
      </c>
      <c r="AA475" s="502">
        <f t="shared" si="230"/>
        <v>0</v>
      </c>
      <c r="AB475" s="503">
        <f t="shared" si="231"/>
        <v>0</v>
      </c>
      <c r="AC475" s="504">
        <f t="shared" si="232"/>
        <v>0</v>
      </c>
      <c r="AD475" s="277">
        <f t="shared" si="233"/>
        <v>0</v>
      </c>
      <c r="AE475" s="505">
        <f t="shared" si="234"/>
        <v>0</v>
      </c>
      <c r="AF475" s="279">
        <v>0</v>
      </c>
      <c r="AG475" s="280">
        <v>0</v>
      </c>
      <c r="AH475" s="1">
        <f t="shared" si="235"/>
        <v>0</v>
      </c>
      <c r="AI475" s="1">
        <v>1.5223</v>
      </c>
      <c r="AJ475" s="2">
        <v>0.61599999999999999</v>
      </c>
      <c r="AK475" s="281">
        <f t="shared" si="236"/>
        <v>0</v>
      </c>
      <c r="AL475" s="3">
        <f t="shared" si="237"/>
        <v>2.4712999999999998</v>
      </c>
      <c r="AM475" s="307">
        <v>2.2581000000000002</v>
      </c>
      <c r="AN475" s="283">
        <v>0.61599999999999999</v>
      </c>
      <c r="AO475" s="283" t="s">
        <v>1652</v>
      </c>
      <c r="AP475" s="284">
        <v>2.4712999999999998</v>
      </c>
      <c r="AQ475" s="28">
        <v>2.2581000000000002</v>
      </c>
      <c r="AR475" s="267">
        <f t="shared" si="238"/>
        <v>0</v>
      </c>
      <c r="AS475" s="267">
        <f t="shared" si="239"/>
        <v>0</v>
      </c>
      <c r="AT475" s="4">
        <v>0.61599999999999999</v>
      </c>
      <c r="AU475" s="4">
        <f t="shared" si="240"/>
        <v>0</v>
      </c>
      <c r="AV475" s="5">
        <v>2.4712999999999998</v>
      </c>
      <c r="AW475" s="404">
        <f t="shared" si="241"/>
        <v>0</v>
      </c>
      <c r="AX475" s="405">
        <v>1</v>
      </c>
      <c r="AY475" s="1">
        <f t="shared" si="242"/>
        <v>1.5223</v>
      </c>
      <c r="AZ475" s="28">
        <f t="shared" si="243"/>
        <v>2.4712999999999998</v>
      </c>
      <c r="BA475" s="5">
        <f t="shared" si="243"/>
        <v>2.2581000000000002</v>
      </c>
      <c r="BB475" s="277">
        <f t="shared" si="244"/>
        <v>0</v>
      </c>
      <c r="BC475" s="492">
        <f t="shared" si="245"/>
        <v>0</v>
      </c>
      <c r="BD475" s="492">
        <f t="shared" si="246"/>
        <v>0</v>
      </c>
      <c r="BE475" s="286">
        <f t="shared" si="247"/>
        <v>2.6800000000000001E-2</v>
      </c>
      <c r="BF475" s="286">
        <v>2.6800000000000001E-2</v>
      </c>
      <c r="BG475" s="308">
        <f t="shared" si="219"/>
        <v>0</v>
      </c>
      <c r="BH475" s="287">
        <f t="shared" si="248"/>
        <v>0</v>
      </c>
      <c r="BI475" s="287">
        <f t="shared" si="220"/>
        <v>1</v>
      </c>
      <c r="BJ475" s="453"/>
    </row>
    <row r="476" spans="1:62" x14ac:dyDescent="0.2">
      <c r="A476" s="297" t="s">
        <v>968</v>
      </c>
      <c r="B476" s="298" t="s">
        <v>969</v>
      </c>
      <c r="C476" s="299" t="s">
        <v>968</v>
      </c>
      <c r="D476" s="300" t="s">
        <v>969</v>
      </c>
      <c r="E476" s="301" t="s">
        <v>970</v>
      </c>
      <c r="F476" s="302" t="s">
        <v>283</v>
      </c>
      <c r="G476" s="519">
        <v>51</v>
      </c>
      <c r="H476" s="233"/>
      <c r="I476" s="304">
        <v>0</v>
      </c>
      <c r="J476" s="304">
        <v>0</v>
      </c>
      <c r="K476" s="304">
        <v>0</v>
      </c>
      <c r="L476" s="304">
        <v>0</v>
      </c>
      <c r="M476" s="304">
        <f t="shared" si="221"/>
        <v>0</v>
      </c>
      <c r="N476" s="304">
        <f t="shared" si="222"/>
        <v>0</v>
      </c>
      <c r="O476" s="496">
        <f t="shared" si="223"/>
        <v>0</v>
      </c>
      <c r="P476" s="496">
        <f t="shared" si="224"/>
        <v>0</v>
      </c>
      <c r="Q476" s="497">
        <v>0</v>
      </c>
      <c r="R476" s="497">
        <v>0</v>
      </c>
      <c r="S476" s="266">
        <f t="shared" si="225"/>
        <v>0</v>
      </c>
      <c r="T476" s="265">
        <v>0</v>
      </c>
      <c r="U476" s="305">
        <f t="shared" si="226"/>
        <v>0</v>
      </c>
      <c r="V476" s="306">
        <f t="shared" si="227"/>
        <v>0</v>
      </c>
      <c r="W476" s="498">
        <v>0</v>
      </c>
      <c r="X476" s="499">
        <f t="shared" si="228"/>
        <v>0</v>
      </c>
      <c r="Y476" s="500">
        <f t="shared" si="229"/>
        <v>0</v>
      </c>
      <c r="Z476" s="501">
        <v>0</v>
      </c>
      <c r="AA476" s="502">
        <f t="shared" si="230"/>
        <v>0</v>
      </c>
      <c r="AB476" s="503">
        <f t="shared" si="231"/>
        <v>0</v>
      </c>
      <c r="AC476" s="504">
        <f t="shared" si="232"/>
        <v>0</v>
      </c>
      <c r="AD476" s="277">
        <f t="shared" si="233"/>
        <v>0</v>
      </c>
      <c r="AE476" s="505">
        <f t="shared" si="234"/>
        <v>0</v>
      </c>
      <c r="AF476" s="279">
        <v>0</v>
      </c>
      <c r="AG476" s="280">
        <v>0</v>
      </c>
      <c r="AH476" s="1">
        <f t="shared" si="235"/>
        <v>0</v>
      </c>
      <c r="AI476" s="1">
        <v>1.5223</v>
      </c>
      <c r="AJ476" s="2">
        <v>0.75370000000000004</v>
      </c>
      <c r="AK476" s="281">
        <f t="shared" si="236"/>
        <v>0</v>
      </c>
      <c r="AL476" s="3">
        <f t="shared" si="237"/>
        <v>2.0198</v>
      </c>
      <c r="AM476" s="307">
        <v>1.8455999999999999</v>
      </c>
      <c r="AN476" s="283">
        <v>0.75370000000000004</v>
      </c>
      <c r="AO476" s="283" t="s">
        <v>1652</v>
      </c>
      <c r="AP476" s="284">
        <v>2.0198</v>
      </c>
      <c r="AQ476" s="28">
        <v>1.8455999999999999</v>
      </c>
      <c r="AR476" s="267">
        <f t="shared" si="238"/>
        <v>0</v>
      </c>
      <c r="AS476" s="267">
        <f t="shared" si="239"/>
        <v>0</v>
      </c>
      <c r="AT476" s="4">
        <v>0.75370000000000004</v>
      </c>
      <c r="AU476" s="4">
        <f t="shared" si="240"/>
        <v>0</v>
      </c>
      <c r="AV476" s="5">
        <v>2.0198</v>
      </c>
      <c r="AW476" s="404">
        <f t="shared" si="241"/>
        <v>0</v>
      </c>
      <c r="AX476" s="405">
        <v>1</v>
      </c>
      <c r="AY476" s="1">
        <f t="shared" si="242"/>
        <v>1.5223</v>
      </c>
      <c r="AZ476" s="28">
        <f t="shared" si="243"/>
        <v>2.0198</v>
      </c>
      <c r="BA476" s="5">
        <f t="shared" si="243"/>
        <v>1.8455999999999999</v>
      </c>
      <c r="BB476" s="277">
        <f t="shared" si="244"/>
        <v>0</v>
      </c>
      <c r="BC476" s="492">
        <f t="shared" si="245"/>
        <v>0</v>
      </c>
      <c r="BD476" s="492">
        <f t="shared" si="246"/>
        <v>0</v>
      </c>
      <c r="BE476" s="286">
        <f t="shared" si="247"/>
        <v>2.6800000000000001E-2</v>
      </c>
      <c r="BF476" s="286">
        <v>2.6800000000000001E-2</v>
      </c>
      <c r="BG476" s="308">
        <f t="shared" si="219"/>
        <v>0</v>
      </c>
      <c r="BH476" s="287">
        <f t="shared" si="248"/>
        <v>0</v>
      </c>
      <c r="BI476" s="287">
        <f t="shared" si="220"/>
        <v>1</v>
      </c>
      <c r="BJ476" s="453"/>
    </row>
    <row r="477" spans="1:62" x14ac:dyDescent="0.2">
      <c r="A477" s="32" t="s">
        <v>950</v>
      </c>
      <c r="B477" s="309" t="s">
        <v>951</v>
      </c>
      <c r="C477" s="310" t="s">
        <v>1514</v>
      </c>
      <c r="D477" s="311" t="s">
        <v>1515</v>
      </c>
      <c r="E477" s="312" t="str">
        <f t="shared" ref="E477:E484" si="249">C477&amp;A477</f>
        <v>U076T009</v>
      </c>
      <c r="F477" s="313" t="s">
        <v>283</v>
      </c>
      <c r="G477" s="520">
        <v>51</v>
      </c>
      <c r="H477" s="315"/>
      <c r="I477" s="316">
        <v>0</v>
      </c>
      <c r="J477" s="316">
        <v>0</v>
      </c>
      <c r="K477" s="316">
        <v>0</v>
      </c>
      <c r="L477" s="316">
        <v>0</v>
      </c>
      <c r="M477" s="316">
        <f t="shared" si="221"/>
        <v>0</v>
      </c>
      <c r="N477" s="316">
        <f t="shared" si="222"/>
        <v>0</v>
      </c>
      <c r="O477" s="508">
        <f t="shared" si="223"/>
        <v>0</v>
      </c>
      <c r="P477" s="508">
        <f t="shared" si="224"/>
        <v>0</v>
      </c>
      <c r="Q477" s="509">
        <v>0</v>
      </c>
      <c r="R477" s="509">
        <v>0</v>
      </c>
      <c r="S477" s="318">
        <f t="shared" si="225"/>
        <v>0</v>
      </c>
      <c r="T477" s="317">
        <v>0</v>
      </c>
      <c r="U477" s="319">
        <f t="shared" si="226"/>
        <v>0</v>
      </c>
      <c r="V477" s="320">
        <f t="shared" si="227"/>
        <v>0</v>
      </c>
      <c r="W477" s="498">
        <v>0</v>
      </c>
      <c r="X477" s="499">
        <f t="shared" si="228"/>
        <v>0</v>
      </c>
      <c r="Y477" s="500">
        <f t="shared" si="229"/>
        <v>0</v>
      </c>
      <c r="Z477" s="501">
        <v>0</v>
      </c>
      <c r="AA477" s="502">
        <f t="shared" si="230"/>
        <v>0</v>
      </c>
      <c r="AB477" s="503">
        <f t="shared" si="231"/>
        <v>0</v>
      </c>
      <c r="AC477" s="510">
        <f t="shared" si="232"/>
        <v>0</v>
      </c>
      <c r="AD477" s="321">
        <f t="shared" si="233"/>
        <v>0</v>
      </c>
      <c r="AE477" s="278">
        <f t="shared" si="234"/>
        <v>0</v>
      </c>
      <c r="AF477" s="322">
        <v>0</v>
      </c>
      <c r="AG477" s="323">
        <v>1</v>
      </c>
      <c r="AH477" s="6">
        <f t="shared" si="235"/>
        <v>1.5223</v>
      </c>
      <c r="AI477" s="6">
        <v>0</v>
      </c>
      <c r="AJ477" s="2">
        <v>0</v>
      </c>
      <c r="AK477" s="281">
        <f t="shared" si="236"/>
        <v>1.9933000000000001</v>
      </c>
      <c r="AL477" s="3">
        <f t="shared" si="237"/>
        <v>0</v>
      </c>
      <c r="AM477" s="307">
        <v>0</v>
      </c>
      <c r="AN477" s="283">
        <v>0</v>
      </c>
      <c r="AO477" s="283" t="s">
        <v>1316</v>
      </c>
      <c r="AP477" s="284">
        <v>0</v>
      </c>
      <c r="AQ477" s="28">
        <v>0</v>
      </c>
      <c r="AR477" s="267">
        <f t="shared" si="238"/>
        <v>0</v>
      </c>
      <c r="AS477" s="267">
        <f t="shared" si="239"/>
        <v>0</v>
      </c>
      <c r="AT477" s="4">
        <v>0</v>
      </c>
      <c r="AU477" s="4">
        <f t="shared" si="240"/>
        <v>0</v>
      </c>
      <c r="AV477" s="5">
        <v>0</v>
      </c>
      <c r="AW477" s="404">
        <f t="shared" si="241"/>
        <v>0</v>
      </c>
      <c r="AX477" s="405">
        <v>0</v>
      </c>
      <c r="AY477" s="6">
        <f t="shared" si="242"/>
        <v>0</v>
      </c>
      <c r="AZ477" s="28">
        <f t="shared" si="243"/>
        <v>0</v>
      </c>
      <c r="BA477" s="5">
        <f t="shared" si="243"/>
        <v>0</v>
      </c>
      <c r="BB477" s="321">
        <f t="shared" si="244"/>
        <v>0</v>
      </c>
      <c r="BC477" s="511">
        <f t="shared" si="245"/>
        <v>0</v>
      </c>
      <c r="BD477" s="511">
        <f t="shared" si="246"/>
        <v>2.6800000000000001E-2</v>
      </c>
      <c r="BE477" s="286">
        <f t="shared" si="247"/>
        <v>0</v>
      </c>
      <c r="BF477" s="286">
        <v>0</v>
      </c>
      <c r="BG477" s="308">
        <f t="shared" si="219"/>
        <v>0</v>
      </c>
      <c r="BH477" s="512">
        <f t="shared" si="248"/>
        <v>1</v>
      </c>
      <c r="BI477" s="512">
        <f t="shared" si="220"/>
        <v>0</v>
      </c>
      <c r="BJ477" s="453"/>
    </row>
    <row r="478" spans="1:62" x14ac:dyDescent="0.2">
      <c r="A478" s="32" t="s">
        <v>953</v>
      </c>
      <c r="B478" s="309" t="s">
        <v>954</v>
      </c>
      <c r="C478" s="310" t="s">
        <v>1514</v>
      </c>
      <c r="D478" s="311" t="s">
        <v>1515</v>
      </c>
      <c r="E478" s="312" t="str">
        <f t="shared" si="249"/>
        <v>U076T028</v>
      </c>
      <c r="F478" s="313" t="s">
        <v>283</v>
      </c>
      <c r="G478" s="520">
        <v>51</v>
      </c>
      <c r="H478" s="315"/>
      <c r="I478" s="316">
        <v>0</v>
      </c>
      <c r="J478" s="316">
        <v>0</v>
      </c>
      <c r="K478" s="316">
        <v>0</v>
      </c>
      <c r="L478" s="316">
        <v>0</v>
      </c>
      <c r="M478" s="316">
        <f t="shared" si="221"/>
        <v>0</v>
      </c>
      <c r="N478" s="316">
        <f t="shared" si="222"/>
        <v>0</v>
      </c>
      <c r="O478" s="508">
        <f t="shared" si="223"/>
        <v>0</v>
      </c>
      <c r="P478" s="508">
        <f t="shared" si="224"/>
        <v>0</v>
      </c>
      <c r="Q478" s="509">
        <v>0</v>
      </c>
      <c r="R478" s="509">
        <v>0</v>
      </c>
      <c r="S478" s="318">
        <f t="shared" si="225"/>
        <v>0</v>
      </c>
      <c r="T478" s="317">
        <v>0</v>
      </c>
      <c r="U478" s="319">
        <f t="shared" si="226"/>
        <v>0</v>
      </c>
      <c r="V478" s="320">
        <f t="shared" si="227"/>
        <v>0</v>
      </c>
      <c r="W478" s="498">
        <v>0</v>
      </c>
      <c r="X478" s="499">
        <f t="shared" si="228"/>
        <v>0</v>
      </c>
      <c r="Y478" s="500">
        <f t="shared" si="229"/>
        <v>0</v>
      </c>
      <c r="Z478" s="501">
        <v>0</v>
      </c>
      <c r="AA478" s="502">
        <f t="shared" si="230"/>
        <v>0</v>
      </c>
      <c r="AB478" s="503">
        <f t="shared" si="231"/>
        <v>0</v>
      </c>
      <c r="AC478" s="510">
        <f t="shared" si="232"/>
        <v>0</v>
      </c>
      <c r="AD478" s="321">
        <f t="shared" si="233"/>
        <v>0</v>
      </c>
      <c r="AE478" s="278">
        <f t="shared" si="234"/>
        <v>0</v>
      </c>
      <c r="AF478" s="322">
        <v>0</v>
      </c>
      <c r="AG478" s="323">
        <v>1</v>
      </c>
      <c r="AH478" s="6">
        <f t="shared" si="235"/>
        <v>1.5223</v>
      </c>
      <c r="AI478" s="6">
        <v>0</v>
      </c>
      <c r="AJ478" s="2">
        <v>0</v>
      </c>
      <c r="AK478" s="281">
        <f t="shared" si="236"/>
        <v>1.8758999999999999</v>
      </c>
      <c r="AL478" s="3">
        <f t="shared" si="237"/>
        <v>0</v>
      </c>
      <c r="AM478" s="307">
        <v>0</v>
      </c>
      <c r="AN478" s="283">
        <v>0</v>
      </c>
      <c r="AO478" s="283" t="s">
        <v>1316</v>
      </c>
      <c r="AP478" s="284">
        <v>0</v>
      </c>
      <c r="AQ478" s="28">
        <v>0</v>
      </c>
      <c r="AR478" s="267">
        <f t="shared" si="238"/>
        <v>0</v>
      </c>
      <c r="AS478" s="267">
        <f t="shared" si="239"/>
        <v>0</v>
      </c>
      <c r="AT478" s="4">
        <v>0</v>
      </c>
      <c r="AU478" s="4">
        <f t="shared" si="240"/>
        <v>0</v>
      </c>
      <c r="AV478" s="5">
        <v>0</v>
      </c>
      <c r="AW478" s="404">
        <f t="shared" si="241"/>
        <v>0</v>
      </c>
      <c r="AX478" s="405">
        <v>0</v>
      </c>
      <c r="AY478" s="6">
        <f t="shared" si="242"/>
        <v>0</v>
      </c>
      <c r="AZ478" s="28">
        <f t="shared" si="243"/>
        <v>0</v>
      </c>
      <c r="BA478" s="5">
        <f t="shared" si="243"/>
        <v>0</v>
      </c>
      <c r="BB478" s="321">
        <f t="shared" si="244"/>
        <v>0</v>
      </c>
      <c r="BC478" s="511">
        <f t="shared" si="245"/>
        <v>0</v>
      </c>
      <c r="BD478" s="511">
        <f t="shared" si="246"/>
        <v>2.6800000000000001E-2</v>
      </c>
      <c r="BE478" s="286">
        <f t="shared" si="247"/>
        <v>0</v>
      </c>
      <c r="BF478" s="286">
        <v>0</v>
      </c>
      <c r="BG478" s="308">
        <f t="shared" si="219"/>
        <v>0</v>
      </c>
      <c r="BH478" s="512">
        <f t="shared" si="248"/>
        <v>1</v>
      </c>
      <c r="BI478" s="512">
        <f t="shared" si="220"/>
        <v>0</v>
      </c>
      <c r="BJ478" s="453"/>
    </row>
    <row r="479" spans="1:62" x14ac:dyDescent="0.2">
      <c r="A479" s="32" t="s">
        <v>1043</v>
      </c>
      <c r="B479" s="309" t="s">
        <v>1044</v>
      </c>
      <c r="C479" s="310" t="s">
        <v>1514</v>
      </c>
      <c r="D479" s="311" t="s">
        <v>1515</v>
      </c>
      <c r="E479" s="312" t="str">
        <f t="shared" si="249"/>
        <v>U076T156</v>
      </c>
      <c r="F479" s="313" t="s">
        <v>283</v>
      </c>
      <c r="G479" s="543">
        <v>51</v>
      </c>
      <c r="H479" s="315"/>
      <c r="I479" s="316">
        <v>0</v>
      </c>
      <c r="J479" s="316">
        <v>0</v>
      </c>
      <c r="K479" s="316">
        <v>0</v>
      </c>
      <c r="L479" s="316">
        <v>0</v>
      </c>
      <c r="M479" s="316">
        <f t="shared" si="221"/>
        <v>0</v>
      </c>
      <c r="N479" s="316">
        <f t="shared" si="222"/>
        <v>0</v>
      </c>
      <c r="O479" s="508">
        <f t="shared" si="223"/>
        <v>0</v>
      </c>
      <c r="P479" s="508">
        <f t="shared" si="224"/>
        <v>0</v>
      </c>
      <c r="Q479" s="509">
        <v>0</v>
      </c>
      <c r="R479" s="509">
        <v>0</v>
      </c>
      <c r="S479" s="318">
        <f t="shared" si="225"/>
        <v>0</v>
      </c>
      <c r="T479" s="317">
        <v>0</v>
      </c>
      <c r="U479" s="319">
        <f t="shared" si="226"/>
        <v>0</v>
      </c>
      <c r="V479" s="320">
        <f t="shared" si="227"/>
        <v>0</v>
      </c>
      <c r="W479" s="498">
        <v>0</v>
      </c>
      <c r="X479" s="499">
        <f t="shared" si="228"/>
        <v>0</v>
      </c>
      <c r="Y479" s="500">
        <f t="shared" si="229"/>
        <v>0</v>
      </c>
      <c r="Z479" s="501">
        <v>0</v>
      </c>
      <c r="AA479" s="502">
        <f t="shared" si="230"/>
        <v>0</v>
      </c>
      <c r="AB479" s="503">
        <f t="shared" si="231"/>
        <v>0</v>
      </c>
      <c r="AC479" s="510">
        <f t="shared" si="232"/>
        <v>0</v>
      </c>
      <c r="AD479" s="321">
        <f t="shared" si="233"/>
        <v>0</v>
      </c>
      <c r="AE479" s="278">
        <f t="shared" si="234"/>
        <v>0</v>
      </c>
      <c r="AF479" s="322">
        <v>0</v>
      </c>
      <c r="AG479" s="323">
        <v>1</v>
      </c>
      <c r="AH479" s="6">
        <f t="shared" si="235"/>
        <v>1.5223</v>
      </c>
      <c r="AI479" s="6">
        <v>0</v>
      </c>
      <c r="AJ479" s="2">
        <v>0</v>
      </c>
      <c r="AK479" s="281">
        <f t="shared" si="236"/>
        <v>1.9764999999999999</v>
      </c>
      <c r="AL479" s="3">
        <f t="shared" si="237"/>
        <v>0</v>
      </c>
      <c r="AM479" s="307">
        <v>0</v>
      </c>
      <c r="AN479" s="283">
        <v>0</v>
      </c>
      <c r="AO479" s="283" t="s">
        <v>1316</v>
      </c>
      <c r="AP479" s="284">
        <v>0</v>
      </c>
      <c r="AQ479" s="28">
        <v>0</v>
      </c>
      <c r="AR479" s="267">
        <f t="shared" si="238"/>
        <v>0</v>
      </c>
      <c r="AS479" s="267">
        <f t="shared" si="239"/>
        <v>0</v>
      </c>
      <c r="AT479" s="4">
        <v>0</v>
      </c>
      <c r="AU479" s="4">
        <f t="shared" si="240"/>
        <v>0</v>
      </c>
      <c r="AV479" s="5">
        <v>0</v>
      </c>
      <c r="AW479" s="404">
        <f t="shared" si="241"/>
        <v>0</v>
      </c>
      <c r="AX479" s="405">
        <v>0</v>
      </c>
      <c r="AY479" s="6">
        <f t="shared" si="242"/>
        <v>0</v>
      </c>
      <c r="AZ479" s="28">
        <f t="shared" si="243"/>
        <v>0</v>
      </c>
      <c r="BA479" s="5">
        <f t="shared" si="243"/>
        <v>0</v>
      </c>
      <c r="BB479" s="321">
        <f t="shared" si="244"/>
        <v>0</v>
      </c>
      <c r="BC479" s="511">
        <f t="shared" si="245"/>
        <v>0</v>
      </c>
      <c r="BD479" s="511">
        <f t="shared" si="246"/>
        <v>2.6800000000000001E-2</v>
      </c>
      <c r="BE479" s="286">
        <f t="shared" si="247"/>
        <v>0</v>
      </c>
      <c r="BF479" s="286">
        <v>0</v>
      </c>
      <c r="BG479" s="308">
        <f t="shared" si="219"/>
        <v>0</v>
      </c>
      <c r="BH479" s="512">
        <f t="shared" si="248"/>
        <v>1</v>
      </c>
      <c r="BI479" s="512">
        <f t="shared" si="220"/>
        <v>0</v>
      </c>
      <c r="BJ479" s="453"/>
    </row>
    <row r="480" spans="1:62" x14ac:dyDescent="0.2">
      <c r="A480" s="32" t="s">
        <v>959</v>
      </c>
      <c r="B480" s="309" t="s">
        <v>960</v>
      </c>
      <c r="C480" s="310" t="s">
        <v>1514</v>
      </c>
      <c r="D480" s="311" t="s">
        <v>1515</v>
      </c>
      <c r="E480" s="312" t="str">
        <f t="shared" si="249"/>
        <v>U076T157</v>
      </c>
      <c r="F480" s="313" t="s">
        <v>283</v>
      </c>
      <c r="G480" s="520">
        <v>51</v>
      </c>
      <c r="H480" s="315"/>
      <c r="I480" s="316">
        <v>0</v>
      </c>
      <c r="J480" s="316">
        <v>0</v>
      </c>
      <c r="K480" s="316">
        <v>0</v>
      </c>
      <c r="L480" s="316">
        <v>0</v>
      </c>
      <c r="M480" s="316">
        <f t="shared" si="221"/>
        <v>0</v>
      </c>
      <c r="N480" s="316">
        <f t="shared" si="222"/>
        <v>0</v>
      </c>
      <c r="O480" s="508">
        <f t="shared" si="223"/>
        <v>0</v>
      </c>
      <c r="P480" s="508">
        <f t="shared" si="224"/>
        <v>0</v>
      </c>
      <c r="Q480" s="509">
        <v>0</v>
      </c>
      <c r="R480" s="509">
        <v>0</v>
      </c>
      <c r="S480" s="318">
        <f t="shared" si="225"/>
        <v>0</v>
      </c>
      <c r="T480" s="317">
        <v>0</v>
      </c>
      <c r="U480" s="319">
        <f t="shared" si="226"/>
        <v>0</v>
      </c>
      <c r="V480" s="320">
        <f t="shared" si="227"/>
        <v>0</v>
      </c>
      <c r="W480" s="498">
        <v>0</v>
      </c>
      <c r="X480" s="499">
        <f t="shared" si="228"/>
        <v>0</v>
      </c>
      <c r="Y480" s="500">
        <f t="shared" si="229"/>
        <v>0</v>
      </c>
      <c r="Z480" s="501">
        <v>0</v>
      </c>
      <c r="AA480" s="502">
        <f t="shared" si="230"/>
        <v>0</v>
      </c>
      <c r="AB480" s="503">
        <f t="shared" si="231"/>
        <v>0</v>
      </c>
      <c r="AC480" s="510">
        <f t="shared" si="232"/>
        <v>0</v>
      </c>
      <c r="AD480" s="321">
        <f t="shared" si="233"/>
        <v>0</v>
      </c>
      <c r="AE480" s="278">
        <f t="shared" si="234"/>
        <v>0</v>
      </c>
      <c r="AF480" s="322">
        <v>0</v>
      </c>
      <c r="AG480" s="323">
        <v>1</v>
      </c>
      <c r="AH480" s="6">
        <f t="shared" si="235"/>
        <v>1.5223</v>
      </c>
      <c r="AI480" s="6">
        <v>0</v>
      </c>
      <c r="AJ480" s="2">
        <v>0</v>
      </c>
      <c r="AK480" s="281">
        <f t="shared" si="236"/>
        <v>1.4632000000000001</v>
      </c>
      <c r="AL480" s="3">
        <f t="shared" si="237"/>
        <v>0</v>
      </c>
      <c r="AM480" s="307">
        <v>0</v>
      </c>
      <c r="AN480" s="283">
        <v>0</v>
      </c>
      <c r="AO480" s="283" t="s">
        <v>1316</v>
      </c>
      <c r="AP480" s="284">
        <v>0</v>
      </c>
      <c r="AQ480" s="28">
        <v>0</v>
      </c>
      <c r="AR480" s="267">
        <f t="shared" si="238"/>
        <v>0</v>
      </c>
      <c r="AS480" s="267">
        <f t="shared" si="239"/>
        <v>0</v>
      </c>
      <c r="AT480" s="4">
        <v>0</v>
      </c>
      <c r="AU480" s="4">
        <f t="shared" si="240"/>
        <v>0</v>
      </c>
      <c r="AV480" s="5">
        <v>0</v>
      </c>
      <c r="AW480" s="404">
        <f t="shared" si="241"/>
        <v>0</v>
      </c>
      <c r="AX480" s="405">
        <v>0</v>
      </c>
      <c r="AY480" s="6">
        <f t="shared" si="242"/>
        <v>0</v>
      </c>
      <c r="AZ480" s="28">
        <f t="shared" si="243"/>
        <v>0</v>
      </c>
      <c r="BA480" s="5">
        <f t="shared" si="243"/>
        <v>0</v>
      </c>
      <c r="BB480" s="321">
        <f t="shared" si="244"/>
        <v>0</v>
      </c>
      <c r="BC480" s="511">
        <f t="shared" si="245"/>
        <v>0</v>
      </c>
      <c r="BD480" s="511">
        <f t="shared" si="246"/>
        <v>2.6800000000000001E-2</v>
      </c>
      <c r="BE480" s="286">
        <f t="shared" si="247"/>
        <v>0</v>
      </c>
      <c r="BF480" s="286">
        <v>0</v>
      </c>
      <c r="BG480" s="308">
        <f t="shared" si="219"/>
        <v>0</v>
      </c>
      <c r="BH480" s="512">
        <f t="shared" si="248"/>
        <v>1</v>
      </c>
      <c r="BI480" s="512">
        <f t="shared" si="220"/>
        <v>0</v>
      </c>
      <c r="BJ480" s="453"/>
    </row>
    <row r="481" spans="1:62" x14ac:dyDescent="0.2">
      <c r="A481" s="32" t="s">
        <v>962</v>
      </c>
      <c r="B481" s="309" t="s">
        <v>963</v>
      </c>
      <c r="C481" s="310" t="s">
        <v>1514</v>
      </c>
      <c r="D481" s="311" t="s">
        <v>1515</v>
      </c>
      <c r="E481" s="312" t="str">
        <f t="shared" si="249"/>
        <v>U076T163</v>
      </c>
      <c r="F481" s="313" t="s">
        <v>283</v>
      </c>
      <c r="G481" s="520">
        <v>51</v>
      </c>
      <c r="H481" s="315"/>
      <c r="I481" s="316">
        <v>0</v>
      </c>
      <c r="J481" s="316">
        <v>0</v>
      </c>
      <c r="K481" s="316">
        <v>0</v>
      </c>
      <c r="L481" s="316">
        <v>0</v>
      </c>
      <c r="M481" s="316">
        <f t="shared" si="221"/>
        <v>0</v>
      </c>
      <c r="N481" s="316">
        <f t="shared" si="222"/>
        <v>0</v>
      </c>
      <c r="O481" s="508">
        <f t="shared" si="223"/>
        <v>0</v>
      </c>
      <c r="P481" s="508">
        <f t="shared" si="224"/>
        <v>0</v>
      </c>
      <c r="Q481" s="509">
        <v>0</v>
      </c>
      <c r="R481" s="509">
        <v>0</v>
      </c>
      <c r="S481" s="318">
        <f t="shared" si="225"/>
        <v>0</v>
      </c>
      <c r="T481" s="317">
        <v>0</v>
      </c>
      <c r="U481" s="319">
        <f t="shared" si="226"/>
        <v>0</v>
      </c>
      <c r="V481" s="320">
        <f t="shared" si="227"/>
        <v>0</v>
      </c>
      <c r="W481" s="498">
        <v>0</v>
      </c>
      <c r="X481" s="499">
        <f t="shared" si="228"/>
        <v>0</v>
      </c>
      <c r="Y481" s="500">
        <f t="shared" si="229"/>
        <v>0</v>
      </c>
      <c r="Z481" s="501">
        <v>0</v>
      </c>
      <c r="AA481" s="502">
        <f t="shared" si="230"/>
        <v>0</v>
      </c>
      <c r="AB481" s="503">
        <f t="shared" si="231"/>
        <v>0</v>
      </c>
      <c r="AC481" s="510">
        <f t="shared" si="232"/>
        <v>0</v>
      </c>
      <c r="AD481" s="321">
        <f t="shared" si="233"/>
        <v>0</v>
      </c>
      <c r="AE481" s="278">
        <f t="shared" si="234"/>
        <v>0</v>
      </c>
      <c r="AF481" s="322">
        <v>0</v>
      </c>
      <c r="AG481" s="323">
        <v>1</v>
      </c>
      <c r="AH481" s="6">
        <f t="shared" si="235"/>
        <v>1.5223</v>
      </c>
      <c r="AI481" s="6">
        <v>0</v>
      </c>
      <c r="AJ481" s="2">
        <v>0</v>
      </c>
      <c r="AK481" s="281">
        <f t="shared" si="236"/>
        <v>1.8425</v>
      </c>
      <c r="AL481" s="3">
        <f t="shared" si="237"/>
        <v>0</v>
      </c>
      <c r="AM481" s="307">
        <v>0</v>
      </c>
      <c r="AN481" s="283">
        <v>0</v>
      </c>
      <c r="AO481" s="283" t="s">
        <v>1316</v>
      </c>
      <c r="AP481" s="284">
        <v>0</v>
      </c>
      <c r="AQ481" s="28">
        <v>0</v>
      </c>
      <c r="AR481" s="267">
        <f t="shared" si="238"/>
        <v>0</v>
      </c>
      <c r="AS481" s="267">
        <f t="shared" si="239"/>
        <v>0</v>
      </c>
      <c r="AT481" s="4">
        <v>0</v>
      </c>
      <c r="AU481" s="4">
        <f t="shared" si="240"/>
        <v>0</v>
      </c>
      <c r="AV481" s="5">
        <v>0</v>
      </c>
      <c r="AW481" s="404">
        <f t="shared" si="241"/>
        <v>0</v>
      </c>
      <c r="AX481" s="405">
        <v>0</v>
      </c>
      <c r="AY481" s="6">
        <f t="shared" si="242"/>
        <v>0</v>
      </c>
      <c r="AZ481" s="28">
        <f t="shared" si="243"/>
        <v>0</v>
      </c>
      <c r="BA481" s="5">
        <f t="shared" si="243"/>
        <v>0</v>
      </c>
      <c r="BB481" s="321">
        <f t="shared" si="244"/>
        <v>0</v>
      </c>
      <c r="BC481" s="511">
        <f t="shared" si="245"/>
        <v>0</v>
      </c>
      <c r="BD481" s="511">
        <f t="shared" si="246"/>
        <v>2.6800000000000001E-2</v>
      </c>
      <c r="BE481" s="286">
        <f t="shared" si="247"/>
        <v>0</v>
      </c>
      <c r="BF481" s="286">
        <v>0</v>
      </c>
      <c r="BG481" s="308">
        <f t="shared" si="219"/>
        <v>0</v>
      </c>
      <c r="BH481" s="512">
        <f t="shared" si="248"/>
        <v>1</v>
      </c>
      <c r="BI481" s="512">
        <f t="shared" si="220"/>
        <v>0</v>
      </c>
      <c r="BJ481" s="453"/>
    </row>
    <row r="482" spans="1:62" x14ac:dyDescent="0.2">
      <c r="A482" s="32" t="s">
        <v>965</v>
      </c>
      <c r="B482" s="309" t="s">
        <v>966</v>
      </c>
      <c r="C482" s="310" t="s">
        <v>1514</v>
      </c>
      <c r="D482" s="311" t="s">
        <v>1515</v>
      </c>
      <c r="E482" s="312" t="str">
        <f t="shared" si="249"/>
        <v>U076T188</v>
      </c>
      <c r="F482" s="313" t="s">
        <v>201</v>
      </c>
      <c r="G482" s="520">
        <v>51</v>
      </c>
      <c r="H482" s="315"/>
      <c r="I482" s="316">
        <v>0</v>
      </c>
      <c r="J482" s="316">
        <v>0</v>
      </c>
      <c r="K482" s="316">
        <v>0</v>
      </c>
      <c r="L482" s="316">
        <v>0</v>
      </c>
      <c r="M482" s="316">
        <f t="shared" si="221"/>
        <v>0</v>
      </c>
      <c r="N482" s="316">
        <f t="shared" si="222"/>
        <v>0</v>
      </c>
      <c r="O482" s="508">
        <f t="shared" si="223"/>
        <v>0</v>
      </c>
      <c r="P482" s="508">
        <f t="shared" si="224"/>
        <v>0</v>
      </c>
      <c r="Q482" s="509">
        <v>0</v>
      </c>
      <c r="R482" s="509">
        <v>0</v>
      </c>
      <c r="S482" s="318">
        <f t="shared" si="225"/>
        <v>0</v>
      </c>
      <c r="T482" s="317">
        <v>0</v>
      </c>
      <c r="U482" s="319">
        <f t="shared" si="226"/>
        <v>0</v>
      </c>
      <c r="V482" s="320">
        <f t="shared" si="227"/>
        <v>0</v>
      </c>
      <c r="W482" s="498">
        <v>0</v>
      </c>
      <c r="X482" s="499">
        <f t="shared" si="228"/>
        <v>0</v>
      </c>
      <c r="Y482" s="500">
        <f t="shared" si="229"/>
        <v>0</v>
      </c>
      <c r="Z482" s="501">
        <v>0</v>
      </c>
      <c r="AA482" s="502">
        <f t="shared" si="230"/>
        <v>0</v>
      </c>
      <c r="AB482" s="503">
        <f t="shared" si="231"/>
        <v>0</v>
      </c>
      <c r="AC482" s="510">
        <f t="shared" si="232"/>
        <v>0</v>
      </c>
      <c r="AD482" s="321">
        <f t="shared" si="233"/>
        <v>0</v>
      </c>
      <c r="AE482" s="278">
        <f t="shared" si="234"/>
        <v>0</v>
      </c>
      <c r="AF482" s="322">
        <v>0</v>
      </c>
      <c r="AG482" s="323">
        <v>1</v>
      </c>
      <c r="AH482" s="6">
        <f t="shared" si="235"/>
        <v>1.5223</v>
      </c>
      <c r="AI482" s="6">
        <v>0</v>
      </c>
      <c r="AJ482" s="2">
        <v>0</v>
      </c>
      <c r="AK482" s="281">
        <f t="shared" si="236"/>
        <v>2.4712999999999998</v>
      </c>
      <c r="AL482" s="3">
        <f t="shared" si="237"/>
        <v>0</v>
      </c>
      <c r="AM482" s="307">
        <v>0</v>
      </c>
      <c r="AN482" s="283">
        <v>0</v>
      </c>
      <c r="AO482" s="283" t="s">
        <v>1316</v>
      </c>
      <c r="AP482" s="284">
        <v>0</v>
      </c>
      <c r="AQ482" s="28">
        <v>0</v>
      </c>
      <c r="AR482" s="267">
        <f t="shared" si="238"/>
        <v>0</v>
      </c>
      <c r="AS482" s="267">
        <f t="shared" si="239"/>
        <v>0</v>
      </c>
      <c r="AT482" s="4">
        <v>0</v>
      </c>
      <c r="AU482" s="4">
        <f t="shared" si="240"/>
        <v>0</v>
      </c>
      <c r="AV482" s="5">
        <v>0</v>
      </c>
      <c r="AW482" s="404">
        <f t="shared" si="241"/>
        <v>0</v>
      </c>
      <c r="AX482" s="405">
        <v>0</v>
      </c>
      <c r="AY482" s="6">
        <f t="shared" si="242"/>
        <v>0</v>
      </c>
      <c r="AZ482" s="28">
        <f t="shared" si="243"/>
        <v>0</v>
      </c>
      <c r="BA482" s="5">
        <f t="shared" si="243"/>
        <v>0</v>
      </c>
      <c r="BB482" s="321">
        <f t="shared" si="244"/>
        <v>0</v>
      </c>
      <c r="BC482" s="511">
        <f t="shared" si="245"/>
        <v>0</v>
      </c>
      <c r="BD482" s="511">
        <f t="shared" si="246"/>
        <v>2.6800000000000001E-2</v>
      </c>
      <c r="BE482" s="286">
        <f t="shared" si="247"/>
        <v>0</v>
      </c>
      <c r="BF482" s="286">
        <v>0</v>
      </c>
      <c r="BG482" s="308">
        <f t="shared" si="219"/>
        <v>0</v>
      </c>
      <c r="BH482" s="512">
        <f t="shared" si="248"/>
        <v>1</v>
      </c>
      <c r="BI482" s="512">
        <f t="shared" si="220"/>
        <v>0</v>
      </c>
      <c r="BJ482" s="453"/>
    </row>
    <row r="483" spans="1:62" x14ac:dyDescent="0.2">
      <c r="A483" s="32" t="s">
        <v>968</v>
      </c>
      <c r="B483" s="309" t="s">
        <v>969</v>
      </c>
      <c r="C483" s="310" t="s">
        <v>1514</v>
      </c>
      <c r="D483" s="311" t="s">
        <v>1515</v>
      </c>
      <c r="E483" s="312" t="str">
        <f t="shared" si="249"/>
        <v>U076T253</v>
      </c>
      <c r="F483" s="313" t="s">
        <v>283</v>
      </c>
      <c r="G483" s="520">
        <v>51</v>
      </c>
      <c r="H483" s="315"/>
      <c r="I483" s="316">
        <v>0</v>
      </c>
      <c r="J483" s="316">
        <v>0</v>
      </c>
      <c r="K483" s="316">
        <v>0</v>
      </c>
      <c r="L483" s="316">
        <v>0</v>
      </c>
      <c r="M483" s="316">
        <f t="shared" si="221"/>
        <v>0</v>
      </c>
      <c r="N483" s="316">
        <f t="shared" si="222"/>
        <v>0</v>
      </c>
      <c r="O483" s="508">
        <f t="shared" si="223"/>
        <v>0</v>
      </c>
      <c r="P483" s="508">
        <f t="shared" si="224"/>
        <v>0</v>
      </c>
      <c r="Q483" s="509">
        <v>0</v>
      </c>
      <c r="R483" s="509">
        <v>0</v>
      </c>
      <c r="S483" s="318">
        <f t="shared" si="225"/>
        <v>0</v>
      </c>
      <c r="T483" s="317">
        <v>0</v>
      </c>
      <c r="U483" s="319">
        <f t="shared" si="226"/>
        <v>0</v>
      </c>
      <c r="V483" s="320">
        <f t="shared" si="227"/>
        <v>0</v>
      </c>
      <c r="W483" s="498">
        <v>0</v>
      </c>
      <c r="X483" s="499">
        <f t="shared" si="228"/>
        <v>0</v>
      </c>
      <c r="Y483" s="500">
        <f t="shared" si="229"/>
        <v>0</v>
      </c>
      <c r="Z483" s="501">
        <v>0</v>
      </c>
      <c r="AA483" s="502">
        <f t="shared" si="230"/>
        <v>0</v>
      </c>
      <c r="AB483" s="503">
        <f t="shared" si="231"/>
        <v>0</v>
      </c>
      <c r="AC483" s="510">
        <f t="shared" si="232"/>
        <v>0</v>
      </c>
      <c r="AD483" s="321">
        <f t="shared" si="233"/>
        <v>0</v>
      </c>
      <c r="AE483" s="278">
        <f t="shared" si="234"/>
        <v>0</v>
      </c>
      <c r="AF483" s="322">
        <v>0</v>
      </c>
      <c r="AG483" s="323">
        <v>1</v>
      </c>
      <c r="AH483" s="6">
        <f t="shared" si="235"/>
        <v>1.5223</v>
      </c>
      <c r="AI483" s="6">
        <v>0</v>
      </c>
      <c r="AJ483" s="2">
        <v>0</v>
      </c>
      <c r="AK483" s="281">
        <f t="shared" si="236"/>
        <v>2.0198</v>
      </c>
      <c r="AL483" s="3">
        <f t="shared" si="237"/>
        <v>0</v>
      </c>
      <c r="AM483" s="307">
        <v>0</v>
      </c>
      <c r="AN483" s="283">
        <v>0</v>
      </c>
      <c r="AO483" s="283" t="s">
        <v>1316</v>
      </c>
      <c r="AP483" s="284">
        <v>0</v>
      </c>
      <c r="AQ483" s="28">
        <v>0</v>
      </c>
      <c r="AR483" s="267">
        <f t="shared" si="238"/>
        <v>0</v>
      </c>
      <c r="AS483" s="267">
        <f t="shared" si="239"/>
        <v>0</v>
      </c>
      <c r="AT483" s="4">
        <v>0</v>
      </c>
      <c r="AU483" s="4">
        <f t="shared" si="240"/>
        <v>0</v>
      </c>
      <c r="AV483" s="5">
        <v>0</v>
      </c>
      <c r="AW483" s="404">
        <f t="shared" si="241"/>
        <v>0</v>
      </c>
      <c r="AX483" s="405">
        <v>0</v>
      </c>
      <c r="AY483" s="6">
        <f t="shared" si="242"/>
        <v>0</v>
      </c>
      <c r="AZ483" s="28">
        <f t="shared" si="243"/>
        <v>0</v>
      </c>
      <c r="BA483" s="5">
        <f t="shared" si="243"/>
        <v>0</v>
      </c>
      <c r="BB483" s="321">
        <f t="shared" si="244"/>
        <v>0</v>
      </c>
      <c r="BC483" s="511">
        <f t="shared" si="245"/>
        <v>0</v>
      </c>
      <c r="BD483" s="511">
        <f t="shared" si="246"/>
        <v>2.6800000000000001E-2</v>
      </c>
      <c r="BE483" s="286">
        <f t="shared" si="247"/>
        <v>0</v>
      </c>
      <c r="BF483" s="286">
        <v>0</v>
      </c>
      <c r="BG483" s="308">
        <f t="shared" si="219"/>
        <v>0</v>
      </c>
      <c r="BH483" s="512">
        <f t="shared" si="248"/>
        <v>1</v>
      </c>
      <c r="BI483" s="512">
        <f t="shared" si="220"/>
        <v>0</v>
      </c>
      <c r="BJ483" s="453"/>
    </row>
    <row r="484" spans="1:62" x14ac:dyDescent="0.2">
      <c r="A484" s="358" t="s">
        <v>1514</v>
      </c>
      <c r="B484" s="359" t="s">
        <v>1515</v>
      </c>
      <c r="C484" s="471" t="s">
        <v>1514</v>
      </c>
      <c r="D484" s="472" t="s">
        <v>1515</v>
      </c>
      <c r="E484" s="473" t="str">
        <f t="shared" si="249"/>
        <v>U076U076</v>
      </c>
      <c r="F484" s="363" t="s">
        <v>283</v>
      </c>
      <c r="G484" s="513">
        <v>51</v>
      </c>
      <c r="H484" s="315"/>
      <c r="I484" s="364">
        <v>25955371</v>
      </c>
      <c r="J484" s="364">
        <v>4372887</v>
      </c>
      <c r="K484" s="364">
        <v>0</v>
      </c>
      <c r="L484" s="364">
        <v>0</v>
      </c>
      <c r="M484" s="364">
        <f t="shared" si="221"/>
        <v>0</v>
      </c>
      <c r="N484" s="364">
        <f t="shared" si="222"/>
        <v>25955371</v>
      </c>
      <c r="O484" s="514">
        <f t="shared" si="223"/>
        <v>4372887</v>
      </c>
      <c r="P484" s="514">
        <f t="shared" si="224"/>
        <v>21582484</v>
      </c>
      <c r="Q484" s="515">
        <v>918.04000000000008</v>
      </c>
      <c r="R484" s="515">
        <v>13.100000000000001</v>
      </c>
      <c r="S484" s="366">
        <f t="shared" si="225"/>
        <v>142476</v>
      </c>
      <c r="T484" s="365">
        <v>0</v>
      </c>
      <c r="U484" s="367">
        <f t="shared" si="226"/>
        <v>21582484</v>
      </c>
      <c r="V484" s="368">
        <f t="shared" si="227"/>
        <v>23509.31</v>
      </c>
      <c r="W484" s="498">
        <v>0</v>
      </c>
      <c r="X484" s="499">
        <f t="shared" si="228"/>
        <v>0</v>
      </c>
      <c r="Y484" s="500">
        <f t="shared" si="229"/>
        <v>23509.31</v>
      </c>
      <c r="Z484" s="501">
        <v>3532.3100000000013</v>
      </c>
      <c r="AA484" s="502">
        <f t="shared" si="230"/>
        <v>3242802</v>
      </c>
      <c r="AB484" s="503">
        <f t="shared" si="231"/>
        <v>24825286</v>
      </c>
      <c r="AC484" s="516">
        <f t="shared" si="232"/>
        <v>27041.62</v>
      </c>
      <c r="AD484" s="369">
        <f t="shared" si="233"/>
        <v>1.52233</v>
      </c>
      <c r="AE484" s="370">
        <f t="shared" si="234"/>
        <v>1.5223</v>
      </c>
      <c r="AF484" s="371">
        <v>1.5223</v>
      </c>
      <c r="AG484" s="372">
        <v>0</v>
      </c>
      <c r="AH484" s="373">
        <f t="shared" si="235"/>
        <v>0</v>
      </c>
      <c r="AI484" s="373">
        <v>0</v>
      </c>
      <c r="AJ484" s="2">
        <v>0</v>
      </c>
      <c r="AK484" s="281">
        <f t="shared" si="236"/>
        <v>0</v>
      </c>
      <c r="AL484" s="3">
        <f t="shared" si="237"/>
        <v>0</v>
      </c>
      <c r="AM484" s="307">
        <v>0</v>
      </c>
      <c r="AN484" s="283">
        <v>0</v>
      </c>
      <c r="AO484" s="283" t="s">
        <v>1316</v>
      </c>
      <c r="AP484" s="284">
        <v>0</v>
      </c>
      <c r="AQ484" s="28">
        <v>0</v>
      </c>
      <c r="AR484" s="267">
        <f t="shared" si="238"/>
        <v>0</v>
      </c>
      <c r="AS484" s="267">
        <f t="shared" si="239"/>
        <v>0</v>
      </c>
      <c r="AT484" s="4">
        <v>0</v>
      </c>
      <c r="AU484" s="4">
        <f t="shared" si="240"/>
        <v>0</v>
      </c>
      <c r="AV484" s="5">
        <v>0</v>
      </c>
      <c r="AW484" s="404">
        <f t="shared" si="241"/>
        <v>0</v>
      </c>
      <c r="AX484" s="405">
        <v>0</v>
      </c>
      <c r="AY484" s="373">
        <f t="shared" si="242"/>
        <v>0</v>
      </c>
      <c r="AZ484" s="28">
        <f t="shared" si="243"/>
        <v>0</v>
      </c>
      <c r="BA484" s="5">
        <f t="shared" si="243"/>
        <v>0</v>
      </c>
      <c r="BB484" s="369">
        <f t="shared" si="244"/>
        <v>1.3405499999999999</v>
      </c>
      <c r="BC484" s="517">
        <f t="shared" si="245"/>
        <v>2.6800000000000001E-2</v>
      </c>
      <c r="BD484" s="517">
        <f t="shared" si="246"/>
        <v>0</v>
      </c>
      <c r="BE484" s="286">
        <f t="shared" si="247"/>
        <v>0</v>
      </c>
      <c r="BF484" s="286">
        <v>0</v>
      </c>
      <c r="BG484" s="308">
        <f t="shared" si="219"/>
        <v>0</v>
      </c>
      <c r="BH484" s="518">
        <f t="shared" si="248"/>
        <v>0</v>
      </c>
      <c r="BI484" s="518">
        <f t="shared" si="220"/>
        <v>0</v>
      </c>
      <c r="BJ484" s="453"/>
    </row>
    <row r="485" spans="1:62" x14ac:dyDescent="0.2">
      <c r="A485" s="297" t="s">
        <v>973</v>
      </c>
      <c r="B485" s="298" t="s">
        <v>974</v>
      </c>
      <c r="C485" s="299" t="s">
        <v>973</v>
      </c>
      <c r="D485" s="300" t="s">
        <v>974</v>
      </c>
      <c r="E485" s="301" t="s">
        <v>975</v>
      </c>
      <c r="F485" s="302" t="s">
        <v>283</v>
      </c>
      <c r="G485" s="519">
        <v>52</v>
      </c>
      <c r="H485" s="233"/>
      <c r="I485" s="304">
        <v>9991128</v>
      </c>
      <c r="J485" s="304">
        <v>429319</v>
      </c>
      <c r="K485" s="304">
        <v>0</v>
      </c>
      <c r="L485" s="304">
        <v>0</v>
      </c>
      <c r="M485" s="304">
        <f t="shared" si="221"/>
        <v>0</v>
      </c>
      <c r="N485" s="304">
        <f t="shared" si="222"/>
        <v>9991128</v>
      </c>
      <c r="O485" s="496">
        <f t="shared" si="223"/>
        <v>429319</v>
      </c>
      <c r="P485" s="496">
        <f t="shared" si="224"/>
        <v>9561809</v>
      </c>
      <c r="Q485" s="497">
        <v>418.61</v>
      </c>
      <c r="R485" s="497">
        <v>13.659999999999998</v>
      </c>
      <c r="S485" s="266">
        <f t="shared" si="225"/>
        <v>148566</v>
      </c>
      <c r="T485" s="265">
        <v>0</v>
      </c>
      <c r="U485" s="305">
        <f t="shared" si="226"/>
        <v>9561809</v>
      </c>
      <c r="V485" s="306">
        <f t="shared" si="227"/>
        <v>22841.81</v>
      </c>
      <c r="W485" s="498">
        <v>33905</v>
      </c>
      <c r="X485" s="499">
        <f t="shared" si="228"/>
        <v>80.989999999999995</v>
      </c>
      <c r="Y485" s="500">
        <f t="shared" si="229"/>
        <v>22760.82</v>
      </c>
      <c r="Z485" s="501">
        <v>2783.8199999999997</v>
      </c>
      <c r="AA485" s="502">
        <f t="shared" si="230"/>
        <v>1165335</v>
      </c>
      <c r="AB485" s="503">
        <f t="shared" si="231"/>
        <v>10727144</v>
      </c>
      <c r="AC485" s="504">
        <f t="shared" si="232"/>
        <v>25625.63</v>
      </c>
      <c r="AD485" s="277">
        <f t="shared" si="233"/>
        <v>1.4791000000000001</v>
      </c>
      <c r="AE485" s="505">
        <f t="shared" si="234"/>
        <v>1.4791000000000001</v>
      </c>
      <c r="AF485" s="279">
        <v>1.4791000000000001</v>
      </c>
      <c r="AG485" s="280">
        <v>1</v>
      </c>
      <c r="AH485" s="1">
        <f t="shared" si="235"/>
        <v>1.4791000000000001</v>
      </c>
      <c r="AI485" s="1">
        <v>1.4791000000000001</v>
      </c>
      <c r="AJ485" s="2">
        <v>0.8126000000000001</v>
      </c>
      <c r="AK485" s="281">
        <f t="shared" si="236"/>
        <v>1.8202</v>
      </c>
      <c r="AL485" s="3">
        <f t="shared" si="237"/>
        <v>1.8202</v>
      </c>
      <c r="AM485" s="307">
        <v>1.7118</v>
      </c>
      <c r="AN485" s="283">
        <v>0.81259999999999999</v>
      </c>
      <c r="AO485" s="283" t="s">
        <v>1652</v>
      </c>
      <c r="AP485" s="284">
        <v>1.8202</v>
      </c>
      <c r="AQ485" s="28">
        <v>1.7118</v>
      </c>
      <c r="AR485" s="267">
        <f t="shared" si="238"/>
        <v>0</v>
      </c>
      <c r="AS485" s="267">
        <f t="shared" si="239"/>
        <v>0</v>
      </c>
      <c r="AT485" s="4">
        <v>0.8126000000000001</v>
      </c>
      <c r="AU485" s="4">
        <f t="shared" si="240"/>
        <v>0</v>
      </c>
      <c r="AV485" s="5">
        <v>1.8202</v>
      </c>
      <c r="AW485" s="404">
        <f t="shared" si="241"/>
        <v>0</v>
      </c>
      <c r="AX485" s="405">
        <v>0</v>
      </c>
      <c r="AY485" s="1">
        <f t="shared" si="242"/>
        <v>1.4791000000000001</v>
      </c>
      <c r="AZ485" s="28">
        <f t="shared" si="243"/>
        <v>1.8202</v>
      </c>
      <c r="BA485" s="5">
        <f t="shared" si="243"/>
        <v>1.7118</v>
      </c>
      <c r="BB485" s="277">
        <f t="shared" si="244"/>
        <v>1.3024899999999999</v>
      </c>
      <c r="BC485" s="492">
        <f t="shared" si="245"/>
        <v>2.5999999999999999E-2</v>
      </c>
      <c r="BD485" s="492">
        <f t="shared" si="246"/>
        <v>2.5999999999999999E-2</v>
      </c>
      <c r="BE485" s="286">
        <f t="shared" si="247"/>
        <v>2.5999999999999999E-2</v>
      </c>
      <c r="BF485" s="286">
        <v>2.5999999999999999E-2</v>
      </c>
      <c r="BG485" s="308">
        <f t="shared" si="219"/>
        <v>1</v>
      </c>
      <c r="BH485" s="287">
        <f t="shared" si="248"/>
        <v>0</v>
      </c>
      <c r="BI485" s="287">
        <f t="shared" si="220"/>
        <v>1</v>
      </c>
      <c r="BJ485" s="453"/>
    </row>
    <row r="486" spans="1:62" x14ac:dyDescent="0.2">
      <c r="A486" s="297" t="s">
        <v>976</v>
      </c>
      <c r="B486" s="298" t="s">
        <v>977</v>
      </c>
      <c r="C486" s="299" t="s">
        <v>976</v>
      </c>
      <c r="D486" s="300" t="s">
        <v>977</v>
      </c>
      <c r="E486" s="301" t="s">
        <v>978</v>
      </c>
      <c r="F486" s="302" t="s">
        <v>283</v>
      </c>
      <c r="G486" s="519">
        <v>52</v>
      </c>
      <c r="H486" s="233"/>
      <c r="I486" s="304">
        <v>7487050</v>
      </c>
      <c r="J486" s="304">
        <v>98292</v>
      </c>
      <c r="K486" s="304">
        <v>0</v>
      </c>
      <c r="L486" s="304">
        <v>0</v>
      </c>
      <c r="M486" s="304">
        <f t="shared" si="221"/>
        <v>0</v>
      </c>
      <c r="N486" s="304">
        <f t="shared" si="222"/>
        <v>7487050</v>
      </c>
      <c r="O486" s="496">
        <f t="shared" si="223"/>
        <v>98292</v>
      </c>
      <c r="P486" s="496">
        <f t="shared" si="224"/>
        <v>7388758</v>
      </c>
      <c r="Q486" s="497">
        <v>355</v>
      </c>
      <c r="R486" s="497">
        <v>7.85</v>
      </c>
      <c r="S486" s="266">
        <f t="shared" si="225"/>
        <v>85377</v>
      </c>
      <c r="T486" s="265">
        <v>0</v>
      </c>
      <c r="U486" s="305">
        <f t="shared" si="226"/>
        <v>7388758</v>
      </c>
      <c r="V486" s="306">
        <f t="shared" si="227"/>
        <v>20813.400000000001</v>
      </c>
      <c r="W486" s="498">
        <v>307731</v>
      </c>
      <c r="X486" s="499">
        <f t="shared" si="228"/>
        <v>866.85</v>
      </c>
      <c r="Y486" s="500">
        <f t="shared" si="229"/>
        <v>19946.550000000003</v>
      </c>
      <c r="Z486" s="501">
        <v>0</v>
      </c>
      <c r="AA486" s="502">
        <f t="shared" si="230"/>
        <v>0</v>
      </c>
      <c r="AB486" s="503">
        <f t="shared" si="231"/>
        <v>7388758</v>
      </c>
      <c r="AC486" s="504">
        <f t="shared" si="232"/>
        <v>20813.400000000001</v>
      </c>
      <c r="AD486" s="277">
        <f t="shared" si="233"/>
        <v>1.3477600000000001</v>
      </c>
      <c r="AE486" s="505">
        <f t="shared" si="234"/>
        <v>1.3478000000000001</v>
      </c>
      <c r="AF486" s="279">
        <v>1.3478000000000001</v>
      </c>
      <c r="AG486" s="280">
        <v>1</v>
      </c>
      <c r="AH486" s="1">
        <f t="shared" si="235"/>
        <v>1.3478000000000001</v>
      </c>
      <c r="AI486" s="1">
        <v>1.3478000000000001</v>
      </c>
      <c r="AJ486" s="2">
        <v>0.80969999999999998</v>
      </c>
      <c r="AK486" s="281">
        <f t="shared" si="236"/>
        <v>1.6646000000000001</v>
      </c>
      <c r="AL486" s="3">
        <f t="shared" si="237"/>
        <v>1.6646000000000001</v>
      </c>
      <c r="AM486" s="307">
        <v>1.7179</v>
      </c>
      <c r="AN486" s="283">
        <v>0.80969999999999998</v>
      </c>
      <c r="AO486" s="283" t="s">
        <v>1652</v>
      </c>
      <c r="AP486" s="284">
        <v>1.6646000000000001</v>
      </c>
      <c r="AQ486" s="28">
        <v>1.7179</v>
      </c>
      <c r="AR486" s="267">
        <f t="shared" si="238"/>
        <v>0</v>
      </c>
      <c r="AS486" s="267">
        <f t="shared" si="239"/>
        <v>0</v>
      </c>
      <c r="AT486" s="4">
        <v>0.80969999999999998</v>
      </c>
      <c r="AU486" s="4">
        <f t="shared" si="240"/>
        <v>0</v>
      </c>
      <c r="AV486" s="5">
        <v>1.6646000000000001</v>
      </c>
      <c r="AW486" s="404">
        <f t="shared" si="241"/>
        <v>0</v>
      </c>
      <c r="AX486" s="405">
        <v>0</v>
      </c>
      <c r="AY486" s="1">
        <f t="shared" si="242"/>
        <v>1.3478000000000001</v>
      </c>
      <c r="AZ486" s="28">
        <f t="shared" si="243"/>
        <v>1.6646000000000001</v>
      </c>
      <c r="BA486" s="5">
        <f t="shared" si="243"/>
        <v>1.7179</v>
      </c>
      <c r="BB486" s="277">
        <f t="shared" si="244"/>
        <v>1.1868300000000001</v>
      </c>
      <c r="BC486" s="492">
        <f t="shared" si="245"/>
        <v>2.3699999999999999E-2</v>
      </c>
      <c r="BD486" s="492">
        <f t="shared" si="246"/>
        <v>2.3699999999999999E-2</v>
      </c>
      <c r="BE486" s="286">
        <f t="shared" si="247"/>
        <v>2.3699999999999999E-2</v>
      </c>
      <c r="BF486" s="286">
        <v>2.3699999999999999E-2</v>
      </c>
      <c r="BG486" s="308">
        <f t="shared" si="219"/>
        <v>1</v>
      </c>
      <c r="BH486" s="287">
        <f t="shared" si="248"/>
        <v>0</v>
      </c>
      <c r="BI486" s="287">
        <f t="shared" si="220"/>
        <v>1</v>
      </c>
      <c r="BJ486" s="453"/>
    </row>
    <row r="487" spans="1:62" x14ac:dyDescent="0.2">
      <c r="A487" s="297" t="s">
        <v>979</v>
      </c>
      <c r="B487" s="298" t="s">
        <v>980</v>
      </c>
      <c r="C487" s="299" t="s">
        <v>979</v>
      </c>
      <c r="D487" s="300" t="s">
        <v>980</v>
      </c>
      <c r="E487" s="301" t="s">
        <v>981</v>
      </c>
      <c r="F487" s="302" t="s">
        <v>283</v>
      </c>
      <c r="G487" s="519">
        <v>52</v>
      </c>
      <c r="H487" s="233"/>
      <c r="I487" s="304">
        <v>0</v>
      </c>
      <c r="J487" s="304">
        <v>0</v>
      </c>
      <c r="K487" s="304">
        <v>0</v>
      </c>
      <c r="L487" s="304">
        <v>0</v>
      </c>
      <c r="M487" s="304">
        <f t="shared" si="221"/>
        <v>0</v>
      </c>
      <c r="N487" s="304">
        <f t="shared" si="222"/>
        <v>0</v>
      </c>
      <c r="O487" s="496">
        <f t="shared" si="223"/>
        <v>0</v>
      </c>
      <c r="P487" s="496">
        <f t="shared" si="224"/>
        <v>0</v>
      </c>
      <c r="Q487" s="497">
        <v>0</v>
      </c>
      <c r="R487" s="497">
        <v>0</v>
      </c>
      <c r="S487" s="266">
        <f t="shared" si="225"/>
        <v>0</v>
      </c>
      <c r="T487" s="265">
        <v>0</v>
      </c>
      <c r="U487" s="305">
        <f t="shared" si="226"/>
        <v>0</v>
      </c>
      <c r="V487" s="306">
        <f t="shared" si="227"/>
        <v>0</v>
      </c>
      <c r="W487" s="498">
        <v>0</v>
      </c>
      <c r="X487" s="499">
        <f t="shared" si="228"/>
        <v>0</v>
      </c>
      <c r="Y487" s="500">
        <f t="shared" si="229"/>
        <v>0</v>
      </c>
      <c r="Z487" s="501">
        <v>0</v>
      </c>
      <c r="AA487" s="502">
        <f t="shared" si="230"/>
        <v>0</v>
      </c>
      <c r="AB487" s="503">
        <f t="shared" si="231"/>
        <v>0</v>
      </c>
      <c r="AC487" s="504">
        <f t="shared" si="232"/>
        <v>0</v>
      </c>
      <c r="AD487" s="277">
        <f t="shared" si="233"/>
        <v>0</v>
      </c>
      <c r="AE487" s="505">
        <f t="shared" si="234"/>
        <v>0</v>
      </c>
      <c r="AF487" s="279">
        <v>0</v>
      </c>
      <c r="AG487" s="280">
        <v>0</v>
      </c>
      <c r="AH487" s="1">
        <f t="shared" si="235"/>
        <v>0</v>
      </c>
      <c r="AI487" s="1">
        <v>1.3099000000000001</v>
      </c>
      <c r="AJ487" s="2">
        <v>0.78520000000000001</v>
      </c>
      <c r="AK487" s="281">
        <f t="shared" si="236"/>
        <v>0</v>
      </c>
      <c r="AL487" s="3">
        <f t="shared" si="237"/>
        <v>1.6681999999999999</v>
      </c>
      <c r="AM487" s="307">
        <v>1.7715000000000001</v>
      </c>
      <c r="AN487" s="283">
        <v>0.78520000000000001</v>
      </c>
      <c r="AO487" s="283" t="s">
        <v>1652</v>
      </c>
      <c r="AP487" s="284">
        <v>1.6681999999999999</v>
      </c>
      <c r="AQ487" s="28">
        <v>1.7715000000000001</v>
      </c>
      <c r="AR487" s="267">
        <f t="shared" si="238"/>
        <v>0</v>
      </c>
      <c r="AS487" s="267">
        <f t="shared" si="239"/>
        <v>0</v>
      </c>
      <c r="AT487" s="4">
        <v>0.78520000000000001</v>
      </c>
      <c r="AU487" s="4">
        <f t="shared" si="240"/>
        <v>0</v>
      </c>
      <c r="AV487" s="5">
        <v>1.6681999999999999</v>
      </c>
      <c r="AW487" s="404">
        <f t="shared" si="241"/>
        <v>0</v>
      </c>
      <c r="AX487" s="405">
        <v>0</v>
      </c>
      <c r="AY487" s="1">
        <f t="shared" si="242"/>
        <v>1.3099000000000001</v>
      </c>
      <c r="AZ487" s="28">
        <f t="shared" si="243"/>
        <v>1.6681999999999999</v>
      </c>
      <c r="BA487" s="5">
        <f t="shared" si="243"/>
        <v>1.7715000000000001</v>
      </c>
      <c r="BB487" s="277">
        <f t="shared" si="244"/>
        <v>0</v>
      </c>
      <c r="BC487" s="492">
        <f t="shared" si="245"/>
        <v>0</v>
      </c>
      <c r="BD487" s="492">
        <f t="shared" si="246"/>
        <v>0</v>
      </c>
      <c r="BE487" s="286">
        <f t="shared" si="247"/>
        <v>2.3099999999999999E-2</v>
      </c>
      <c r="BF487" s="286">
        <v>2.3099999999999999E-2</v>
      </c>
      <c r="BG487" s="308">
        <f t="shared" si="219"/>
        <v>0</v>
      </c>
      <c r="BH487" s="287">
        <f t="shared" si="248"/>
        <v>0</v>
      </c>
      <c r="BI487" s="287">
        <f t="shared" si="220"/>
        <v>1</v>
      </c>
      <c r="BJ487" s="453"/>
    </row>
    <row r="488" spans="1:62" x14ac:dyDescent="0.2">
      <c r="A488" s="297" t="s">
        <v>982</v>
      </c>
      <c r="B488" s="298" t="s">
        <v>283</v>
      </c>
      <c r="C488" s="299" t="s">
        <v>982</v>
      </c>
      <c r="D488" s="300" t="s">
        <v>283</v>
      </c>
      <c r="E488" s="301" t="s">
        <v>983</v>
      </c>
      <c r="F488" s="302" t="s">
        <v>283</v>
      </c>
      <c r="G488" s="519">
        <v>52</v>
      </c>
      <c r="H488" s="233"/>
      <c r="I488" s="304">
        <v>0</v>
      </c>
      <c r="J488" s="304">
        <v>0</v>
      </c>
      <c r="K488" s="304">
        <v>0</v>
      </c>
      <c r="L488" s="304">
        <v>0</v>
      </c>
      <c r="M488" s="304">
        <f t="shared" si="221"/>
        <v>0</v>
      </c>
      <c r="N488" s="304">
        <f t="shared" si="222"/>
        <v>0</v>
      </c>
      <c r="O488" s="496">
        <f t="shared" si="223"/>
        <v>0</v>
      </c>
      <c r="P488" s="496">
        <f t="shared" si="224"/>
        <v>0</v>
      </c>
      <c r="Q488" s="497">
        <v>0</v>
      </c>
      <c r="R488" s="497">
        <v>0</v>
      </c>
      <c r="S488" s="266">
        <f t="shared" si="225"/>
        <v>0</v>
      </c>
      <c r="T488" s="265">
        <v>0</v>
      </c>
      <c r="U488" s="305">
        <f t="shared" si="226"/>
        <v>0</v>
      </c>
      <c r="V488" s="306">
        <f t="shared" si="227"/>
        <v>0</v>
      </c>
      <c r="W488" s="498">
        <v>0</v>
      </c>
      <c r="X488" s="499">
        <f t="shared" si="228"/>
        <v>0</v>
      </c>
      <c r="Y488" s="500">
        <f t="shared" si="229"/>
        <v>0</v>
      </c>
      <c r="Z488" s="501">
        <v>0</v>
      </c>
      <c r="AA488" s="502">
        <f t="shared" si="230"/>
        <v>0</v>
      </c>
      <c r="AB488" s="503">
        <f t="shared" si="231"/>
        <v>0</v>
      </c>
      <c r="AC488" s="504">
        <f t="shared" si="232"/>
        <v>0</v>
      </c>
      <c r="AD488" s="277">
        <f t="shared" si="233"/>
        <v>0</v>
      </c>
      <c r="AE488" s="505">
        <f t="shared" si="234"/>
        <v>0</v>
      </c>
      <c r="AF488" s="279">
        <v>0</v>
      </c>
      <c r="AG488" s="280">
        <v>0</v>
      </c>
      <c r="AH488" s="1">
        <f t="shared" si="235"/>
        <v>0</v>
      </c>
      <c r="AI488" s="1">
        <v>1.3099000000000001</v>
      </c>
      <c r="AJ488" s="2">
        <v>0.86360000000000003</v>
      </c>
      <c r="AK488" s="281">
        <f t="shared" si="236"/>
        <v>0</v>
      </c>
      <c r="AL488" s="3">
        <f t="shared" si="237"/>
        <v>1.5167999999999999</v>
      </c>
      <c r="AM488" s="307">
        <v>1.6107</v>
      </c>
      <c r="AN488" s="283">
        <v>0.86360000000000003</v>
      </c>
      <c r="AO488" s="283" t="s">
        <v>1652</v>
      </c>
      <c r="AP488" s="284">
        <v>1.5167999999999999</v>
      </c>
      <c r="AQ488" s="28">
        <v>1.6107</v>
      </c>
      <c r="AR488" s="267">
        <f t="shared" si="238"/>
        <v>0</v>
      </c>
      <c r="AS488" s="267">
        <f t="shared" si="239"/>
        <v>0</v>
      </c>
      <c r="AT488" s="4">
        <v>0.86360000000000003</v>
      </c>
      <c r="AU488" s="4">
        <f t="shared" si="240"/>
        <v>0</v>
      </c>
      <c r="AV488" s="5">
        <v>1.5167999999999999</v>
      </c>
      <c r="AW488" s="404">
        <f t="shared" si="241"/>
        <v>0</v>
      </c>
      <c r="AX488" s="405">
        <v>0</v>
      </c>
      <c r="AY488" s="1">
        <f t="shared" si="242"/>
        <v>1.3099000000000001</v>
      </c>
      <c r="AZ488" s="28">
        <f t="shared" si="243"/>
        <v>1.5167999999999999</v>
      </c>
      <c r="BA488" s="5">
        <f t="shared" si="243"/>
        <v>1.6107</v>
      </c>
      <c r="BB488" s="277">
        <f t="shared" si="244"/>
        <v>0</v>
      </c>
      <c r="BC488" s="492">
        <f t="shared" si="245"/>
        <v>0</v>
      </c>
      <c r="BD488" s="492">
        <f t="shared" si="246"/>
        <v>0</v>
      </c>
      <c r="BE488" s="286">
        <f t="shared" si="247"/>
        <v>2.3099999999999999E-2</v>
      </c>
      <c r="BF488" s="286">
        <v>2.3099999999999999E-2</v>
      </c>
      <c r="BG488" s="308">
        <f t="shared" si="219"/>
        <v>0</v>
      </c>
      <c r="BH488" s="287">
        <f t="shared" si="248"/>
        <v>0</v>
      </c>
      <c r="BI488" s="287">
        <f t="shared" si="220"/>
        <v>1</v>
      </c>
      <c r="BJ488" s="453"/>
    </row>
    <row r="489" spans="1:62" x14ac:dyDescent="0.2">
      <c r="A489" s="32" t="s">
        <v>979</v>
      </c>
      <c r="B489" s="309" t="s">
        <v>980</v>
      </c>
      <c r="C489" s="521" t="s">
        <v>1516</v>
      </c>
      <c r="D489" s="523" t="s">
        <v>1517</v>
      </c>
      <c r="E489" s="522" t="s">
        <v>1518</v>
      </c>
      <c r="F489" s="313" t="s">
        <v>283</v>
      </c>
      <c r="G489" s="520">
        <v>52</v>
      </c>
      <c r="H489" s="315"/>
      <c r="I489" s="316">
        <v>0</v>
      </c>
      <c r="J489" s="316">
        <v>0</v>
      </c>
      <c r="K489" s="316">
        <v>0</v>
      </c>
      <c r="L489" s="316">
        <v>0</v>
      </c>
      <c r="M489" s="316">
        <f t="shared" si="221"/>
        <v>0</v>
      </c>
      <c r="N489" s="316">
        <f t="shared" si="222"/>
        <v>0</v>
      </c>
      <c r="O489" s="508">
        <f t="shared" si="223"/>
        <v>0</v>
      </c>
      <c r="P489" s="508">
        <f t="shared" si="224"/>
        <v>0</v>
      </c>
      <c r="Q489" s="509">
        <v>0</v>
      </c>
      <c r="R489" s="509">
        <v>0</v>
      </c>
      <c r="S489" s="318">
        <f t="shared" si="225"/>
        <v>0</v>
      </c>
      <c r="T489" s="317">
        <v>0</v>
      </c>
      <c r="U489" s="319">
        <f t="shared" si="226"/>
        <v>0</v>
      </c>
      <c r="V489" s="320">
        <f t="shared" si="227"/>
        <v>0</v>
      </c>
      <c r="W489" s="498">
        <v>0</v>
      </c>
      <c r="X489" s="499">
        <f t="shared" si="228"/>
        <v>0</v>
      </c>
      <c r="Y489" s="500">
        <f t="shared" si="229"/>
        <v>0</v>
      </c>
      <c r="Z489" s="501">
        <v>0</v>
      </c>
      <c r="AA489" s="502">
        <f t="shared" si="230"/>
        <v>0</v>
      </c>
      <c r="AB489" s="503">
        <f t="shared" si="231"/>
        <v>0</v>
      </c>
      <c r="AC489" s="510">
        <f t="shared" si="232"/>
        <v>0</v>
      </c>
      <c r="AD489" s="321">
        <f t="shared" si="233"/>
        <v>0</v>
      </c>
      <c r="AE489" s="278">
        <f t="shared" si="234"/>
        <v>0</v>
      </c>
      <c r="AF489" s="322">
        <v>0</v>
      </c>
      <c r="AG489" s="323">
        <v>1</v>
      </c>
      <c r="AH489" s="6">
        <f t="shared" si="235"/>
        <v>1.3099000000000001</v>
      </c>
      <c r="AI489" s="6">
        <v>0</v>
      </c>
      <c r="AJ489" s="2">
        <v>0</v>
      </c>
      <c r="AK489" s="281">
        <f t="shared" si="236"/>
        <v>1.6681999999999999</v>
      </c>
      <c r="AL489" s="3">
        <f t="shared" si="237"/>
        <v>0</v>
      </c>
      <c r="AM489" s="307">
        <v>0</v>
      </c>
      <c r="AN489" s="283">
        <v>0</v>
      </c>
      <c r="AO489" s="283" t="s">
        <v>1316</v>
      </c>
      <c r="AP489" s="284">
        <v>0</v>
      </c>
      <c r="AQ489" s="28">
        <v>0</v>
      </c>
      <c r="AR489" s="267">
        <f t="shared" si="238"/>
        <v>0</v>
      </c>
      <c r="AS489" s="267">
        <f t="shared" si="239"/>
        <v>0</v>
      </c>
      <c r="AT489" s="4">
        <v>0</v>
      </c>
      <c r="AU489" s="4">
        <f t="shared" si="240"/>
        <v>0</v>
      </c>
      <c r="AV489" s="5">
        <v>0</v>
      </c>
      <c r="AW489" s="404">
        <f t="shared" si="241"/>
        <v>0</v>
      </c>
      <c r="AX489" s="405">
        <v>0</v>
      </c>
      <c r="AY489" s="6">
        <f t="shared" si="242"/>
        <v>0</v>
      </c>
      <c r="AZ489" s="28">
        <f t="shared" si="243"/>
        <v>0</v>
      </c>
      <c r="BA489" s="5">
        <f t="shared" si="243"/>
        <v>0</v>
      </c>
      <c r="BB489" s="321">
        <f t="shared" si="244"/>
        <v>0</v>
      </c>
      <c r="BC489" s="511">
        <f t="shared" si="245"/>
        <v>0</v>
      </c>
      <c r="BD489" s="511">
        <f t="shared" si="246"/>
        <v>2.3099999999999999E-2</v>
      </c>
      <c r="BE489" s="286">
        <f t="shared" si="247"/>
        <v>0</v>
      </c>
      <c r="BF489" s="286">
        <v>0</v>
      </c>
      <c r="BG489" s="308">
        <f t="shared" si="219"/>
        <v>0</v>
      </c>
      <c r="BH489" s="512">
        <f t="shared" si="248"/>
        <v>1</v>
      </c>
      <c r="BI489" s="512">
        <f t="shared" si="220"/>
        <v>0</v>
      </c>
      <c r="BJ489" s="453"/>
    </row>
    <row r="490" spans="1:62" x14ac:dyDescent="0.2">
      <c r="A490" s="32" t="s">
        <v>982</v>
      </c>
      <c r="B490" s="309" t="s">
        <v>283</v>
      </c>
      <c r="C490" s="521" t="s">
        <v>1516</v>
      </c>
      <c r="D490" s="523" t="s">
        <v>1517</v>
      </c>
      <c r="E490" s="522" t="s">
        <v>1519</v>
      </c>
      <c r="F490" s="313" t="s">
        <v>283</v>
      </c>
      <c r="G490" s="520">
        <v>52</v>
      </c>
      <c r="H490" s="315"/>
      <c r="I490" s="316">
        <v>0</v>
      </c>
      <c r="J490" s="316">
        <v>0</v>
      </c>
      <c r="K490" s="316">
        <v>0</v>
      </c>
      <c r="L490" s="316">
        <v>0</v>
      </c>
      <c r="M490" s="316">
        <f t="shared" si="221"/>
        <v>0</v>
      </c>
      <c r="N490" s="316">
        <f t="shared" si="222"/>
        <v>0</v>
      </c>
      <c r="O490" s="508">
        <f t="shared" si="223"/>
        <v>0</v>
      </c>
      <c r="P490" s="508">
        <f t="shared" si="224"/>
        <v>0</v>
      </c>
      <c r="Q490" s="509">
        <v>0</v>
      </c>
      <c r="R490" s="509">
        <v>0</v>
      </c>
      <c r="S490" s="318">
        <f t="shared" si="225"/>
        <v>0</v>
      </c>
      <c r="T490" s="317">
        <v>0</v>
      </c>
      <c r="U490" s="319">
        <f t="shared" si="226"/>
        <v>0</v>
      </c>
      <c r="V490" s="320">
        <f t="shared" si="227"/>
        <v>0</v>
      </c>
      <c r="W490" s="498">
        <v>0</v>
      </c>
      <c r="X490" s="499">
        <f t="shared" si="228"/>
        <v>0</v>
      </c>
      <c r="Y490" s="500">
        <f t="shared" si="229"/>
        <v>0</v>
      </c>
      <c r="Z490" s="501">
        <v>0</v>
      </c>
      <c r="AA490" s="502">
        <f t="shared" si="230"/>
        <v>0</v>
      </c>
      <c r="AB490" s="503">
        <f t="shared" si="231"/>
        <v>0</v>
      </c>
      <c r="AC490" s="510">
        <f t="shared" si="232"/>
        <v>0</v>
      </c>
      <c r="AD490" s="321">
        <f t="shared" si="233"/>
        <v>0</v>
      </c>
      <c r="AE490" s="278">
        <f t="shared" si="234"/>
        <v>0</v>
      </c>
      <c r="AF490" s="322">
        <v>0</v>
      </c>
      <c r="AG490" s="323">
        <v>1</v>
      </c>
      <c r="AH490" s="6">
        <f t="shared" si="235"/>
        <v>1.3099000000000001</v>
      </c>
      <c r="AI490" s="6">
        <v>0</v>
      </c>
      <c r="AJ490" s="2">
        <v>0</v>
      </c>
      <c r="AK490" s="281">
        <f t="shared" si="236"/>
        <v>1.5167999999999999</v>
      </c>
      <c r="AL490" s="3">
        <f t="shared" si="237"/>
        <v>0</v>
      </c>
      <c r="AM490" s="307">
        <v>0</v>
      </c>
      <c r="AN490" s="283">
        <v>0</v>
      </c>
      <c r="AO490" s="283" t="s">
        <v>1316</v>
      </c>
      <c r="AP490" s="284">
        <v>0</v>
      </c>
      <c r="AQ490" s="28">
        <v>0</v>
      </c>
      <c r="AR490" s="267">
        <f t="shared" si="238"/>
        <v>0</v>
      </c>
      <c r="AS490" s="267">
        <f t="shared" si="239"/>
        <v>0</v>
      </c>
      <c r="AT490" s="4">
        <v>0</v>
      </c>
      <c r="AU490" s="4">
        <f t="shared" si="240"/>
        <v>0</v>
      </c>
      <c r="AV490" s="5">
        <v>0</v>
      </c>
      <c r="AW490" s="404">
        <f t="shared" si="241"/>
        <v>0</v>
      </c>
      <c r="AX490" s="405">
        <v>0</v>
      </c>
      <c r="AY490" s="6">
        <f t="shared" si="242"/>
        <v>0</v>
      </c>
      <c r="AZ490" s="28">
        <f t="shared" si="243"/>
        <v>0</v>
      </c>
      <c r="BA490" s="5">
        <f t="shared" si="243"/>
        <v>0</v>
      </c>
      <c r="BB490" s="321">
        <f t="shared" si="244"/>
        <v>0</v>
      </c>
      <c r="BC490" s="511">
        <f t="shared" si="245"/>
        <v>0</v>
      </c>
      <c r="BD490" s="511">
        <f t="shared" si="246"/>
        <v>2.3099999999999999E-2</v>
      </c>
      <c r="BE490" s="286">
        <f t="shared" si="247"/>
        <v>0</v>
      </c>
      <c r="BF490" s="286">
        <v>0</v>
      </c>
      <c r="BG490" s="308">
        <f t="shared" si="219"/>
        <v>0</v>
      </c>
      <c r="BH490" s="512">
        <f t="shared" si="248"/>
        <v>1</v>
      </c>
      <c r="BI490" s="512">
        <f t="shared" si="220"/>
        <v>0</v>
      </c>
      <c r="BJ490" s="453"/>
    </row>
    <row r="491" spans="1:62" x14ac:dyDescent="0.2">
      <c r="A491" s="358" t="s">
        <v>1516</v>
      </c>
      <c r="B491" s="359" t="s">
        <v>1520</v>
      </c>
      <c r="C491" s="471" t="s">
        <v>1516</v>
      </c>
      <c r="D491" s="472" t="s">
        <v>1517</v>
      </c>
      <c r="E491" s="473" t="s">
        <v>1521</v>
      </c>
      <c r="F491" s="363" t="s">
        <v>283</v>
      </c>
      <c r="G491" s="513">
        <v>52</v>
      </c>
      <c r="H491" s="315"/>
      <c r="I491" s="364">
        <v>13654347</v>
      </c>
      <c r="J491" s="364">
        <v>1581833</v>
      </c>
      <c r="K491" s="364">
        <v>0</v>
      </c>
      <c r="L491" s="364">
        <v>0</v>
      </c>
      <c r="M491" s="364">
        <f t="shared" si="221"/>
        <v>0</v>
      </c>
      <c r="N491" s="364">
        <f t="shared" si="222"/>
        <v>13654347</v>
      </c>
      <c r="O491" s="514">
        <f t="shared" si="223"/>
        <v>1581833</v>
      </c>
      <c r="P491" s="514">
        <f t="shared" si="224"/>
        <v>12072514</v>
      </c>
      <c r="Q491" s="515">
        <v>596.79</v>
      </c>
      <c r="R491" s="515">
        <v>16.149999999999999</v>
      </c>
      <c r="S491" s="366">
        <f t="shared" si="225"/>
        <v>175647</v>
      </c>
      <c r="T491" s="365">
        <v>0</v>
      </c>
      <c r="U491" s="367">
        <f t="shared" si="226"/>
        <v>12072514</v>
      </c>
      <c r="V491" s="368">
        <f t="shared" si="227"/>
        <v>20229.080000000002</v>
      </c>
      <c r="W491" s="498">
        <v>62017</v>
      </c>
      <c r="X491" s="499">
        <f t="shared" si="228"/>
        <v>103.92</v>
      </c>
      <c r="Y491" s="500">
        <f t="shared" si="229"/>
        <v>20125.160000000003</v>
      </c>
      <c r="Z491" s="501">
        <v>148.16000000000349</v>
      </c>
      <c r="AA491" s="502">
        <f t="shared" si="230"/>
        <v>88420</v>
      </c>
      <c r="AB491" s="503">
        <f t="shared" si="231"/>
        <v>12160934</v>
      </c>
      <c r="AC491" s="516">
        <f t="shared" si="232"/>
        <v>20377.240000000002</v>
      </c>
      <c r="AD491" s="369">
        <f t="shared" si="233"/>
        <v>1.30992</v>
      </c>
      <c r="AE491" s="370">
        <f t="shared" si="234"/>
        <v>1.3099000000000001</v>
      </c>
      <c r="AF491" s="371">
        <v>1.3099000000000001</v>
      </c>
      <c r="AG491" s="372">
        <v>0</v>
      </c>
      <c r="AH491" s="373">
        <f t="shared" si="235"/>
        <v>0</v>
      </c>
      <c r="AI491" s="373">
        <v>0</v>
      </c>
      <c r="AJ491" s="2">
        <v>0</v>
      </c>
      <c r="AK491" s="281">
        <f t="shared" si="236"/>
        <v>0</v>
      </c>
      <c r="AL491" s="3">
        <f t="shared" si="237"/>
        <v>0</v>
      </c>
      <c r="AM491" s="307">
        <v>0</v>
      </c>
      <c r="AN491" s="283">
        <v>0</v>
      </c>
      <c r="AO491" s="283" t="s">
        <v>1316</v>
      </c>
      <c r="AP491" s="284">
        <v>0</v>
      </c>
      <c r="AQ491" s="28">
        <v>0</v>
      </c>
      <c r="AR491" s="267">
        <f t="shared" si="238"/>
        <v>0</v>
      </c>
      <c r="AS491" s="267">
        <f t="shared" si="239"/>
        <v>0</v>
      </c>
      <c r="AT491" s="4">
        <v>0</v>
      </c>
      <c r="AU491" s="4">
        <f t="shared" si="240"/>
        <v>0</v>
      </c>
      <c r="AV491" s="5">
        <v>0</v>
      </c>
      <c r="AW491" s="404">
        <f t="shared" si="241"/>
        <v>0</v>
      </c>
      <c r="AX491" s="405">
        <v>0</v>
      </c>
      <c r="AY491" s="373">
        <f t="shared" si="242"/>
        <v>0</v>
      </c>
      <c r="AZ491" s="28">
        <f t="shared" si="243"/>
        <v>0</v>
      </c>
      <c r="BA491" s="5">
        <f t="shared" si="243"/>
        <v>0</v>
      </c>
      <c r="BB491" s="369">
        <f t="shared" si="244"/>
        <v>1.15351</v>
      </c>
      <c r="BC491" s="517">
        <f t="shared" si="245"/>
        <v>2.3099999999999999E-2</v>
      </c>
      <c r="BD491" s="517">
        <f t="shared" si="246"/>
        <v>0</v>
      </c>
      <c r="BE491" s="286">
        <f t="shared" si="247"/>
        <v>0</v>
      </c>
      <c r="BF491" s="286">
        <v>0</v>
      </c>
      <c r="BG491" s="308">
        <f t="shared" si="219"/>
        <v>0</v>
      </c>
      <c r="BH491" s="518">
        <f t="shared" si="248"/>
        <v>0</v>
      </c>
      <c r="BI491" s="518">
        <f t="shared" si="220"/>
        <v>0</v>
      </c>
      <c r="BJ491" s="453"/>
    </row>
    <row r="492" spans="1:62" x14ac:dyDescent="0.2">
      <c r="A492" s="297" t="s">
        <v>984</v>
      </c>
      <c r="B492" s="298" t="s">
        <v>985</v>
      </c>
      <c r="C492" s="299" t="s">
        <v>984</v>
      </c>
      <c r="D492" s="300" t="s">
        <v>985</v>
      </c>
      <c r="E492" s="301" t="s">
        <v>986</v>
      </c>
      <c r="F492" s="302" t="s">
        <v>283</v>
      </c>
      <c r="G492" s="519">
        <v>54</v>
      </c>
      <c r="H492" s="233"/>
      <c r="I492" s="304">
        <v>47607131</v>
      </c>
      <c r="J492" s="304">
        <v>19753874</v>
      </c>
      <c r="K492" s="304">
        <v>0</v>
      </c>
      <c r="L492" s="304">
        <v>0</v>
      </c>
      <c r="M492" s="304">
        <f t="shared" si="221"/>
        <v>0</v>
      </c>
      <c r="N492" s="304">
        <f t="shared" si="222"/>
        <v>47607131</v>
      </c>
      <c r="O492" s="496">
        <f t="shared" si="223"/>
        <v>19753874</v>
      </c>
      <c r="P492" s="496">
        <f t="shared" si="224"/>
        <v>27853257</v>
      </c>
      <c r="Q492" s="497">
        <v>1311.57</v>
      </c>
      <c r="R492" s="497">
        <v>36.260000000000005</v>
      </c>
      <c r="S492" s="266">
        <f t="shared" si="225"/>
        <v>394364</v>
      </c>
      <c r="T492" s="265">
        <v>0</v>
      </c>
      <c r="U492" s="305">
        <f t="shared" si="226"/>
        <v>27853257</v>
      </c>
      <c r="V492" s="306">
        <f t="shared" si="227"/>
        <v>21236.58</v>
      </c>
      <c r="W492" s="498">
        <v>1293937</v>
      </c>
      <c r="X492" s="499">
        <f t="shared" si="228"/>
        <v>986.56</v>
      </c>
      <c r="Y492" s="500">
        <f t="shared" si="229"/>
        <v>20250.02</v>
      </c>
      <c r="Z492" s="501">
        <v>273.02000000000044</v>
      </c>
      <c r="AA492" s="502">
        <f t="shared" si="230"/>
        <v>358085</v>
      </c>
      <c r="AB492" s="503">
        <f t="shared" si="231"/>
        <v>28211342</v>
      </c>
      <c r="AC492" s="504">
        <f t="shared" si="232"/>
        <v>21509.599999999999</v>
      </c>
      <c r="AD492" s="277">
        <f t="shared" si="233"/>
        <v>1.3751599999999999</v>
      </c>
      <c r="AE492" s="505">
        <f t="shared" si="234"/>
        <v>1.3752</v>
      </c>
      <c r="AF492" s="279">
        <v>1.3752</v>
      </c>
      <c r="AG492" s="280">
        <v>1</v>
      </c>
      <c r="AH492" s="1">
        <f t="shared" si="235"/>
        <v>1.3752</v>
      </c>
      <c r="AI492" s="1">
        <v>1.3752</v>
      </c>
      <c r="AJ492" s="2">
        <v>0.77150000000000007</v>
      </c>
      <c r="AK492" s="281">
        <f t="shared" si="236"/>
        <v>1.7825</v>
      </c>
      <c r="AL492" s="3">
        <f t="shared" si="237"/>
        <v>1.7825</v>
      </c>
      <c r="AM492" s="307">
        <v>1.8029999999999999</v>
      </c>
      <c r="AN492" s="283">
        <v>0.77149999999999996</v>
      </c>
      <c r="AO492" s="283" t="s">
        <v>1652</v>
      </c>
      <c r="AP492" s="284">
        <v>1.7825</v>
      </c>
      <c r="AQ492" s="28">
        <v>1.8029999999999999</v>
      </c>
      <c r="AR492" s="267">
        <f t="shared" si="238"/>
        <v>0</v>
      </c>
      <c r="AS492" s="267">
        <f t="shared" si="239"/>
        <v>0</v>
      </c>
      <c r="AT492" s="4">
        <v>0.77150000000000007</v>
      </c>
      <c r="AU492" s="4">
        <f t="shared" si="240"/>
        <v>0</v>
      </c>
      <c r="AV492" s="5">
        <v>1.7825</v>
      </c>
      <c r="AW492" s="404">
        <f t="shared" si="241"/>
        <v>0</v>
      </c>
      <c r="AX492" s="405">
        <v>0</v>
      </c>
      <c r="AY492" s="1">
        <f t="shared" si="242"/>
        <v>1.3752</v>
      </c>
      <c r="AZ492" s="28">
        <f t="shared" si="243"/>
        <v>1.7825</v>
      </c>
      <c r="BA492" s="5">
        <f t="shared" si="243"/>
        <v>1.8029999999999999</v>
      </c>
      <c r="BB492" s="277">
        <f t="shared" si="244"/>
        <v>1.21096</v>
      </c>
      <c r="BC492" s="492">
        <f t="shared" si="245"/>
        <v>2.4199999999999999E-2</v>
      </c>
      <c r="BD492" s="492">
        <f t="shared" si="246"/>
        <v>2.4199999999999999E-2</v>
      </c>
      <c r="BE492" s="286">
        <f t="shared" si="247"/>
        <v>2.4199999999999999E-2</v>
      </c>
      <c r="BF492" s="286">
        <v>2.4199999999999999E-2</v>
      </c>
      <c r="BG492" s="308">
        <f t="shared" si="219"/>
        <v>1</v>
      </c>
      <c r="BH492" s="287">
        <f t="shared" si="248"/>
        <v>0</v>
      </c>
      <c r="BI492" s="287">
        <f t="shared" si="220"/>
        <v>1</v>
      </c>
      <c r="BJ492" s="453"/>
    </row>
    <row r="493" spans="1:62" x14ac:dyDescent="0.2">
      <c r="A493" s="297" t="s">
        <v>987</v>
      </c>
      <c r="B493" s="298" t="s">
        <v>988</v>
      </c>
      <c r="C493" s="299" t="s">
        <v>987</v>
      </c>
      <c r="D493" s="300" t="s">
        <v>988</v>
      </c>
      <c r="E493" s="301" t="s">
        <v>989</v>
      </c>
      <c r="F493" s="302" t="s">
        <v>283</v>
      </c>
      <c r="G493" s="519">
        <v>55</v>
      </c>
      <c r="H493" s="233"/>
      <c r="I493" s="304">
        <v>15482422</v>
      </c>
      <c r="J493" s="304">
        <v>1816653</v>
      </c>
      <c r="K493" s="304">
        <v>0</v>
      </c>
      <c r="L493" s="304">
        <v>0</v>
      </c>
      <c r="M493" s="304">
        <f t="shared" si="221"/>
        <v>0</v>
      </c>
      <c r="N493" s="304">
        <f t="shared" si="222"/>
        <v>15482422</v>
      </c>
      <c r="O493" s="496">
        <f t="shared" si="223"/>
        <v>1816653</v>
      </c>
      <c r="P493" s="496">
        <f t="shared" si="224"/>
        <v>13665769</v>
      </c>
      <c r="Q493" s="497">
        <v>595.26</v>
      </c>
      <c r="R493" s="497">
        <v>4.7299999999999995</v>
      </c>
      <c r="S493" s="266">
        <f t="shared" si="225"/>
        <v>51443</v>
      </c>
      <c r="T493" s="265">
        <v>0</v>
      </c>
      <c r="U493" s="305">
        <f t="shared" si="226"/>
        <v>13665769</v>
      </c>
      <c r="V493" s="306">
        <f t="shared" si="227"/>
        <v>22957.65</v>
      </c>
      <c r="W493" s="498">
        <v>981001</v>
      </c>
      <c r="X493" s="499">
        <f t="shared" si="228"/>
        <v>1648.02</v>
      </c>
      <c r="Y493" s="500">
        <f t="shared" si="229"/>
        <v>21309.63</v>
      </c>
      <c r="Z493" s="501">
        <v>1332.630000000001</v>
      </c>
      <c r="AA493" s="502">
        <f t="shared" si="230"/>
        <v>793261</v>
      </c>
      <c r="AB493" s="503">
        <f t="shared" si="231"/>
        <v>14459030</v>
      </c>
      <c r="AC493" s="504">
        <f t="shared" si="232"/>
        <v>24290.28</v>
      </c>
      <c r="AD493" s="277">
        <f t="shared" si="233"/>
        <v>1.48661</v>
      </c>
      <c r="AE493" s="505">
        <f t="shared" si="234"/>
        <v>1.4865999999999999</v>
      </c>
      <c r="AF493" s="279">
        <v>1.4865999999999999</v>
      </c>
      <c r="AG493" s="280">
        <v>1</v>
      </c>
      <c r="AH493" s="1">
        <f t="shared" si="235"/>
        <v>1.4865999999999999</v>
      </c>
      <c r="AI493" s="1">
        <v>1.4865999999999999</v>
      </c>
      <c r="AJ493" s="2">
        <v>0.74480000000000002</v>
      </c>
      <c r="AK493" s="281">
        <f t="shared" si="236"/>
        <v>1.996</v>
      </c>
      <c r="AL493" s="3">
        <f t="shared" si="237"/>
        <v>1.996</v>
      </c>
      <c r="AM493" s="307">
        <v>1.8675999999999999</v>
      </c>
      <c r="AN493" s="283">
        <v>0.74480000000000002</v>
      </c>
      <c r="AO493" s="283" t="s">
        <v>1652</v>
      </c>
      <c r="AP493" s="284">
        <v>1.996</v>
      </c>
      <c r="AQ493" s="28">
        <v>1.8675999999999999</v>
      </c>
      <c r="AR493" s="267">
        <f t="shared" si="238"/>
        <v>0</v>
      </c>
      <c r="AS493" s="267">
        <f t="shared" si="239"/>
        <v>0</v>
      </c>
      <c r="AT493" s="4">
        <v>0.74480000000000002</v>
      </c>
      <c r="AU493" s="4">
        <f t="shared" si="240"/>
        <v>0</v>
      </c>
      <c r="AV493" s="5">
        <v>1.996</v>
      </c>
      <c r="AW493" s="404">
        <f t="shared" si="241"/>
        <v>0</v>
      </c>
      <c r="AX493" s="405">
        <v>0</v>
      </c>
      <c r="AY493" s="1">
        <f t="shared" si="242"/>
        <v>1.4865999999999999</v>
      </c>
      <c r="AZ493" s="28">
        <f t="shared" si="243"/>
        <v>1.996</v>
      </c>
      <c r="BA493" s="5">
        <f t="shared" si="243"/>
        <v>1.8675999999999999</v>
      </c>
      <c r="BB493" s="277">
        <f t="shared" si="244"/>
        <v>1.3090999999999999</v>
      </c>
      <c r="BC493" s="492">
        <f t="shared" si="245"/>
        <v>2.6200000000000001E-2</v>
      </c>
      <c r="BD493" s="492">
        <f t="shared" si="246"/>
        <v>2.6200000000000001E-2</v>
      </c>
      <c r="BE493" s="286">
        <f t="shared" si="247"/>
        <v>2.6200000000000001E-2</v>
      </c>
      <c r="BF493" s="286">
        <v>2.6200000000000001E-2</v>
      </c>
      <c r="BG493" s="308">
        <f t="shared" si="219"/>
        <v>1</v>
      </c>
      <c r="BH493" s="287">
        <f t="shared" si="248"/>
        <v>0</v>
      </c>
      <c r="BI493" s="287">
        <f t="shared" si="220"/>
        <v>1</v>
      </c>
      <c r="BJ493" s="453"/>
    </row>
    <row r="494" spans="1:62" x14ac:dyDescent="0.2">
      <c r="A494" s="297" t="s">
        <v>990</v>
      </c>
      <c r="B494" s="298" t="s">
        <v>991</v>
      </c>
      <c r="C494" s="299" t="s">
        <v>990</v>
      </c>
      <c r="D494" s="300" t="s">
        <v>991</v>
      </c>
      <c r="E494" s="301" t="s">
        <v>992</v>
      </c>
      <c r="F494" s="302" t="s">
        <v>283</v>
      </c>
      <c r="G494" s="519">
        <v>56</v>
      </c>
      <c r="H494" s="233"/>
      <c r="I494" s="304">
        <v>36575247</v>
      </c>
      <c r="J494" s="304">
        <v>9356500</v>
      </c>
      <c r="K494" s="304">
        <v>0</v>
      </c>
      <c r="L494" s="304">
        <v>0</v>
      </c>
      <c r="M494" s="304">
        <f t="shared" si="221"/>
        <v>0</v>
      </c>
      <c r="N494" s="304">
        <f t="shared" si="222"/>
        <v>36575247</v>
      </c>
      <c r="O494" s="496">
        <f t="shared" si="223"/>
        <v>9356500</v>
      </c>
      <c r="P494" s="496">
        <f t="shared" si="224"/>
        <v>27218747</v>
      </c>
      <c r="Q494" s="497">
        <v>1247.0899999999999</v>
      </c>
      <c r="R494" s="497">
        <v>47.8</v>
      </c>
      <c r="S494" s="266">
        <f t="shared" si="225"/>
        <v>519873</v>
      </c>
      <c r="T494" s="265">
        <v>0</v>
      </c>
      <c r="U494" s="305">
        <f t="shared" si="226"/>
        <v>27218747</v>
      </c>
      <c r="V494" s="306">
        <f t="shared" si="227"/>
        <v>21825.81</v>
      </c>
      <c r="W494" s="498">
        <v>764249</v>
      </c>
      <c r="X494" s="499">
        <f t="shared" si="228"/>
        <v>612.83000000000004</v>
      </c>
      <c r="Y494" s="500">
        <f t="shared" si="229"/>
        <v>21212.98</v>
      </c>
      <c r="Z494" s="501">
        <v>1235.9799999999996</v>
      </c>
      <c r="AA494" s="502">
        <f t="shared" si="230"/>
        <v>1541378</v>
      </c>
      <c r="AB494" s="503">
        <f t="shared" si="231"/>
        <v>28760125</v>
      </c>
      <c r="AC494" s="504">
        <f t="shared" si="232"/>
        <v>23061.79</v>
      </c>
      <c r="AD494" s="277">
        <f t="shared" si="233"/>
        <v>1.4133100000000001</v>
      </c>
      <c r="AE494" s="505">
        <f t="shared" si="234"/>
        <v>1.4133</v>
      </c>
      <c r="AF494" s="279">
        <v>1.4133</v>
      </c>
      <c r="AG494" s="280">
        <v>1</v>
      </c>
      <c r="AH494" s="1">
        <f t="shared" si="235"/>
        <v>1.4133</v>
      </c>
      <c r="AI494" s="1">
        <v>1.4133</v>
      </c>
      <c r="AJ494" s="2">
        <v>0.97439999999999993</v>
      </c>
      <c r="AK494" s="281">
        <f t="shared" si="236"/>
        <v>1.4503999999999999</v>
      </c>
      <c r="AL494" s="3">
        <f t="shared" si="237"/>
        <v>1.4503999999999999</v>
      </c>
      <c r="AM494" s="307">
        <v>1.4275</v>
      </c>
      <c r="AN494" s="283">
        <v>0.97440000000000004</v>
      </c>
      <c r="AO494" s="283" t="s">
        <v>1652</v>
      </c>
      <c r="AP494" s="284">
        <v>1.4503999999999999</v>
      </c>
      <c r="AQ494" s="28">
        <v>1.4275</v>
      </c>
      <c r="AR494" s="267">
        <f t="shared" si="238"/>
        <v>0</v>
      </c>
      <c r="AS494" s="267">
        <f t="shared" si="239"/>
        <v>0</v>
      </c>
      <c r="AT494" s="4">
        <v>0.97439999999999993</v>
      </c>
      <c r="AU494" s="4">
        <f t="shared" si="240"/>
        <v>0</v>
      </c>
      <c r="AV494" s="5">
        <v>1.4503999999999999</v>
      </c>
      <c r="AW494" s="404">
        <f t="shared" si="241"/>
        <v>0</v>
      </c>
      <c r="AX494" s="405">
        <v>0</v>
      </c>
      <c r="AY494" s="1">
        <f t="shared" si="242"/>
        <v>1.4133</v>
      </c>
      <c r="AZ494" s="28">
        <f t="shared" si="243"/>
        <v>1.4503999999999999</v>
      </c>
      <c r="BA494" s="5">
        <f t="shared" si="243"/>
        <v>1.4275</v>
      </c>
      <c r="BB494" s="277">
        <f t="shared" si="244"/>
        <v>1.2445600000000001</v>
      </c>
      <c r="BC494" s="492">
        <f t="shared" si="245"/>
        <v>2.4899999999999999E-2</v>
      </c>
      <c r="BD494" s="492">
        <f t="shared" si="246"/>
        <v>2.4899999999999999E-2</v>
      </c>
      <c r="BE494" s="286">
        <f t="shared" si="247"/>
        <v>2.4899999999999999E-2</v>
      </c>
      <c r="BF494" s="286">
        <v>2.4899999999999999E-2</v>
      </c>
      <c r="BG494" s="308">
        <f t="shared" si="219"/>
        <v>1</v>
      </c>
      <c r="BH494" s="287">
        <f t="shared" si="248"/>
        <v>0</v>
      </c>
      <c r="BI494" s="287">
        <f t="shared" si="220"/>
        <v>1</v>
      </c>
      <c r="BJ494" s="453"/>
    </row>
    <row r="495" spans="1:62" x14ac:dyDescent="0.2">
      <c r="A495" s="297" t="s">
        <v>1017</v>
      </c>
      <c r="B495" s="298" t="s">
        <v>1018</v>
      </c>
      <c r="C495" s="299" t="s">
        <v>1017</v>
      </c>
      <c r="D495" s="300" t="s">
        <v>1018</v>
      </c>
      <c r="E495" s="301" t="s">
        <v>1019</v>
      </c>
      <c r="F495" s="302" t="s">
        <v>571</v>
      </c>
      <c r="G495" s="519">
        <v>61</v>
      </c>
      <c r="H495" s="233"/>
      <c r="I495" s="304">
        <v>0</v>
      </c>
      <c r="J495" s="304">
        <v>0</v>
      </c>
      <c r="K495" s="304">
        <v>0</v>
      </c>
      <c r="L495" s="304">
        <v>0</v>
      </c>
      <c r="M495" s="304">
        <f t="shared" si="221"/>
        <v>0</v>
      </c>
      <c r="N495" s="304">
        <f t="shared" si="222"/>
        <v>0</v>
      </c>
      <c r="O495" s="496">
        <f t="shared" si="223"/>
        <v>0</v>
      </c>
      <c r="P495" s="496">
        <f t="shared" si="224"/>
        <v>0</v>
      </c>
      <c r="Q495" s="497">
        <v>0</v>
      </c>
      <c r="R495" s="497">
        <v>0</v>
      </c>
      <c r="S495" s="266">
        <f t="shared" si="225"/>
        <v>0</v>
      </c>
      <c r="T495" s="265">
        <v>0</v>
      </c>
      <c r="U495" s="305">
        <f t="shared" si="226"/>
        <v>0</v>
      </c>
      <c r="V495" s="306">
        <f t="shared" si="227"/>
        <v>0</v>
      </c>
      <c r="W495" s="498">
        <v>0</v>
      </c>
      <c r="X495" s="499">
        <f t="shared" si="228"/>
        <v>0</v>
      </c>
      <c r="Y495" s="500">
        <f t="shared" si="229"/>
        <v>0</v>
      </c>
      <c r="Z495" s="501">
        <v>0</v>
      </c>
      <c r="AA495" s="502">
        <f t="shared" si="230"/>
        <v>0</v>
      </c>
      <c r="AB495" s="503">
        <f t="shared" si="231"/>
        <v>0</v>
      </c>
      <c r="AC495" s="504">
        <f t="shared" si="232"/>
        <v>0</v>
      </c>
      <c r="AD495" s="277">
        <f t="shared" si="233"/>
        <v>0</v>
      </c>
      <c r="AE495" s="505">
        <f t="shared" si="234"/>
        <v>0</v>
      </c>
      <c r="AF495" s="279">
        <v>0</v>
      </c>
      <c r="AG495" s="280">
        <v>0</v>
      </c>
      <c r="AH495" s="1">
        <f t="shared" si="235"/>
        <v>0</v>
      </c>
      <c r="AI495" s="1">
        <v>1.1640999999999999</v>
      </c>
      <c r="AJ495" s="2">
        <v>0.8276</v>
      </c>
      <c r="AK495" s="281">
        <f t="shared" si="236"/>
        <v>0</v>
      </c>
      <c r="AL495" s="3">
        <f t="shared" si="237"/>
        <v>1.4066000000000001</v>
      </c>
      <c r="AM495" s="307">
        <v>1.6808000000000001</v>
      </c>
      <c r="AN495" s="283">
        <v>0.8276</v>
      </c>
      <c r="AO495" s="283" t="s">
        <v>1652</v>
      </c>
      <c r="AP495" s="284">
        <v>1.4066000000000001</v>
      </c>
      <c r="AQ495" s="28">
        <v>1.6808000000000001</v>
      </c>
      <c r="AR495" s="267">
        <f t="shared" si="238"/>
        <v>0</v>
      </c>
      <c r="AS495" s="267">
        <f t="shared" si="239"/>
        <v>0</v>
      </c>
      <c r="AT495" s="4">
        <v>0.8276</v>
      </c>
      <c r="AU495" s="4">
        <f t="shared" si="240"/>
        <v>0</v>
      </c>
      <c r="AV495" s="5">
        <v>1.4066000000000001</v>
      </c>
      <c r="AW495" s="404">
        <f t="shared" si="241"/>
        <v>0</v>
      </c>
      <c r="AX495" s="405">
        <v>1</v>
      </c>
      <c r="AY495" s="1">
        <f t="shared" si="242"/>
        <v>1.1640999999999999</v>
      </c>
      <c r="AZ495" s="28">
        <f t="shared" si="243"/>
        <v>1.4066000000000001</v>
      </c>
      <c r="BA495" s="5">
        <f t="shared" si="243"/>
        <v>1.6808000000000001</v>
      </c>
      <c r="BB495" s="277">
        <f t="shared" si="244"/>
        <v>0</v>
      </c>
      <c r="BC495" s="492">
        <f t="shared" si="245"/>
        <v>0</v>
      </c>
      <c r="BD495" s="492">
        <f t="shared" si="246"/>
        <v>0</v>
      </c>
      <c r="BE495" s="286">
        <f t="shared" si="247"/>
        <v>2.0500000000000001E-2</v>
      </c>
      <c r="BF495" s="286">
        <v>2.0500000000000001E-2</v>
      </c>
      <c r="BG495" s="308">
        <f t="shared" si="219"/>
        <v>0</v>
      </c>
      <c r="BH495" s="287">
        <f t="shared" si="248"/>
        <v>0</v>
      </c>
      <c r="BI495" s="287">
        <f t="shared" si="220"/>
        <v>1</v>
      </c>
      <c r="BJ495" s="453"/>
    </row>
    <row r="496" spans="1:62" x14ac:dyDescent="0.2">
      <c r="A496" s="297" t="s">
        <v>1020</v>
      </c>
      <c r="B496" s="298" t="s">
        <v>1021</v>
      </c>
      <c r="C496" s="299" t="s">
        <v>1020</v>
      </c>
      <c r="D496" s="300" t="s">
        <v>1021</v>
      </c>
      <c r="E496" s="301" t="s">
        <v>1022</v>
      </c>
      <c r="F496" s="302" t="s">
        <v>571</v>
      </c>
      <c r="G496" s="519">
        <v>61</v>
      </c>
      <c r="H496" s="233"/>
      <c r="I496" s="304">
        <v>0</v>
      </c>
      <c r="J496" s="304">
        <v>0</v>
      </c>
      <c r="K496" s="304">
        <v>0</v>
      </c>
      <c r="L496" s="304">
        <v>0</v>
      </c>
      <c r="M496" s="304">
        <f t="shared" si="221"/>
        <v>0</v>
      </c>
      <c r="N496" s="304">
        <f t="shared" si="222"/>
        <v>0</v>
      </c>
      <c r="O496" s="496">
        <f t="shared" si="223"/>
        <v>0</v>
      </c>
      <c r="P496" s="496">
        <f t="shared" si="224"/>
        <v>0</v>
      </c>
      <c r="Q496" s="497">
        <v>0</v>
      </c>
      <c r="R496" s="497">
        <v>0</v>
      </c>
      <c r="S496" s="266">
        <f t="shared" si="225"/>
        <v>0</v>
      </c>
      <c r="T496" s="265">
        <v>0</v>
      </c>
      <c r="U496" s="305">
        <f t="shared" si="226"/>
        <v>0</v>
      </c>
      <c r="V496" s="306">
        <f t="shared" si="227"/>
        <v>0</v>
      </c>
      <c r="W496" s="498">
        <v>0</v>
      </c>
      <c r="X496" s="499">
        <f t="shared" si="228"/>
        <v>0</v>
      </c>
      <c r="Y496" s="500">
        <f t="shared" si="229"/>
        <v>0</v>
      </c>
      <c r="Z496" s="501">
        <v>0</v>
      </c>
      <c r="AA496" s="502">
        <f t="shared" si="230"/>
        <v>0</v>
      </c>
      <c r="AB496" s="503">
        <f t="shared" si="231"/>
        <v>0</v>
      </c>
      <c r="AC496" s="504">
        <f t="shared" si="232"/>
        <v>0</v>
      </c>
      <c r="AD496" s="277">
        <f t="shared" si="233"/>
        <v>0</v>
      </c>
      <c r="AE496" s="505">
        <f t="shared" si="234"/>
        <v>0</v>
      </c>
      <c r="AF496" s="279">
        <v>0</v>
      </c>
      <c r="AG496" s="280">
        <v>0</v>
      </c>
      <c r="AH496" s="1">
        <f t="shared" si="235"/>
        <v>0</v>
      </c>
      <c r="AI496" s="1">
        <v>1.1640999999999999</v>
      </c>
      <c r="AJ496" s="2">
        <v>0.9587</v>
      </c>
      <c r="AK496" s="281">
        <f t="shared" si="236"/>
        <v>0</v>
      </c>
      <c r="AL496" s="3">
        <f t="shared" si="237"/>
        <v>1.2141999999999999</v>
      </c>
      <c r="AM496" s="307">
        <v>1.4509000000000001</v>
      </c>
      <c r="AN496" s="283">
        <v>0.9587</v>
      </c>
      <c r="AO496" s="283" t="s">
        <v>1652</v>
      </c>
      <c r="AP496" s="284">
        <v>1.2141999999999999</v>
      </c>
      <c r="AQ496" s="28">
        <v>1.4509000000000001</v>
      </c>
      <c r="AR496" s="267">
        <f t="shared" si="238"/>
        <v>0</v>
      </c>
      <c r="AS496" s="267">
        <f t="shared" si="239"/>
        <v>0</v>
      </c>
      <c r="AT496" s="4">
        <v>0.9587</v>
      </c>
      <c r="AU496" s="4">
        <f t="shared" si="240"/>
        <v>0</v>
      </c>
      <c r="AV496" s="5">
        <v>1.2141999999999999</v>
      </c>
      <c r="AW496" s="404">
        <f t="shared" si="241"/>
        <v>0</v>
      </c>
      <c r="AX496" s="405">
        <v>1</v>
      </c>
      <c r="AY496" s="1">
        <f t="shared" si="242"/>
        <v>1.1640999999999999</v>
      </c>
      <c r="AZ496" s="28">
        <f t="shared" si="243"/>
        <v>1.2141999999999999</v>
      </c>
      <c r="BA496" s="5">
        <f t="shared" si="243"/>
        <v>1.4509000000000001</v>
      </c>
      <c r="BB496" s="277">
        <f t="shared" si="244"/>
        <v>0</v>
      </c>
      <c r="BC496" s="492">
        <f t="shared" si="245"/>
        <v>0</v>
      </c>
      <c r="BD496" s="492">
        <f t="shared" si="246"/>
        <v>0</v>
      </c>
      <c r="BE496" s="286">
        <f t="shared" si="247"/>
        <v>2.0500000000000001E-2</v>
      </c>
      <c r="BF496" s="286">
        <v>2.0500000000000001E-2</v>
      </c>
      <c r="BG496" s="308">
        <f t="shared" si="219"/>
        <v>0</v>
      </c>
      <c r="BH496" s="287">
        <f t="shared" si="248"/>
        <v>0</v>
      </c>
      <c r="BI496" s="287">
        <f t="shared" si="220"/>
        <v>1</v>
      </c>
      <c r="BJ496" s="453"/>
    </row>
    <row r="497" spans="1:62" x14ac:dyDescent="0.2">
      <c r="A497" s="397" t="s">
        <v>1017</v>
      </c>
      <c r="B497" s="398" t="s">
        <v>1018</v>
      </c>
      <c r="C497" s="521" t="s">
        <v>1522</v>
      </c>
      <c r="D497" s="523" t="s">
        <v>1569</v>
      </c>
      <c r="E497" s="522" t="s">
        <v>1524</v>
      </c>
      <c r="F497" s="313" t="s">
        <v>571</v>
      </c>
      <c r="G497" s="314">
        <v>61</v>
      </c>
      <c r="H497" s="315"/>
      <c r="I497" s="316">
        <v>0</v>
      </c>
      <c r="J497" s="316">
        <v>0</v>
      </c>
      <c r="K497" s="316">
        <v>0</v>
      </c>
      <c r="L497" s="316">
        <v>0</v>
      </c>
      <c r="M497" s="316">
        <f t="shared" si="221"/>
        <v>0</v>
      </c>
      <c r="N497" s="316">
        <f t="shared" si="222"/>
        <v>0</v>
      </c>
      <c r="O497" s="508">
        <f t="shared" si="223"/>
        <v>0</v>
      </c>
      <c r="P497" s="508">
        <f t="shared" si="224"/>
        <v>0</v>
      </c>
      <c r="Q497" s="509">
        <v>0</v>
      </c>
      <c r="R497" s="509">
        <v>0</v>
      </c>
      <c r="S497" s="318">
        <f t="shared" si="225"/>
        <v>0</v>
      </c>
      <c r="T497" s="317">
        <v>0</v>
      </c>
      <c r="U497" s="319">
        <f t="shared" si="226"/>
        <v>0</v>
      </c>
      <c r="V497" s="320">
        <f t="shared" si="227"/>
        <v>0</v>
      </c>
      <c r="W497" s="498">
        <v>0</v>
      </c>
      <c r="X497" s="499">
        <f t="shared" si="228"/>
        <v>0</v>
      </c>
      <c r="Y497" s="500">
        <f t="shared" si="229"/>
        <v>0</v>
      </c>
      <c r="Z497" s="501">
        <v>0</v>
      </c>
      <c r="AA497" s="502">
        <f t="shared" si="230"/>
        <v>0</v>
      </c>
      <c r="AB497" s="503">
        <f t="shared" si="231"/>
        <v>0</v>
      </c>
      <c r="AC497" s="510">
        <f t="shared" si="232"/>
        <v>0</v>
      </c>
      <c r="AD497" s="321">
        <f t="shared" si="233"/>
        <v>0</v>
      </c>
      <c r="AE497" s="278">
        <f t="shared" si="234"/>
        <v>0</v>
      </c>
      <c r="AF497" s="322">
        <v>0</v>
      </c>
      <c r="AG497" s="323">
        <v>1</v>
      </c>
      <c r="AH497" s="6">
        <f t="shared" si="235"/>
        <v>1.1640999999999999</v>
      </c>
      <c r="AI497" s="6">
        <v>0</v>
      </c>
      <c r="AJ497" s="2">
        <v>0</v>
      </c>
      <c r="AK497" s="281">
        <f t="shared" si="236"/>
        <v>1.4066000000000001</v>
      </c>
      <c r="AL497" s="3">
        <f t="shared" si="237"/>
        <v>0</v>
      </c>
      <c r="AM497" s="307">
        <v>0</v>
      </c>
      <c r="AN497" s="283">
        <v>0</v>
      </c>
      <c r="AO497" s="283" t="s">
        <v>1316</v>
      </c>
      <c r="AP497" s="284">
        <v>0</v>
      </c>
      <c r="AQ497" s="28">
        <v>0</v>
      </c>
      <c r="AR497" s="267">
        <f t="shared" si="238"/>
        <v>0</v>
      </c>
      <c r="AS497" s="267">
        <f t="shared" si="239"/>
        <v>0</v>
      </c>
      <c r="AT497" s="4">
        <v>0</v>
      </c>
      <c r="AU497" s="4">
        <f t="shared" si="240"/>
        <v>0</v>
      </c>
      <c r="AV497" s="5">
        <v>0</v>
      </c>
      <c r="AW497" s="404">
        <f t="shared" si="241"/>
        <v>0</v>
      </c>
      <c r="AX497" s="405">
        <v>0</v>
      </c>
      <c r="AY497" s="6">
        <f t="shared" si="242"/>
        <v>0</v>
      </c>
      <c r="AZ497" s="28">
        <f t="shared" si="243"/>
        <v>0</v>
      </c>
      <c r="BA497" s="5">
        <f t="shared" si="243"/>
        <v>0</v>
      </c>
      <c r="BB497" s="321">
        <f t="shared" si="244"/>
        <v>0</v>
      </c>
      <c r="BC497" s="511">
        <f t="shared" si="245"/>
        <v>0</v>
      </c>
      <c r="BD497" s="511">
        <f t="shared" si="246"/>
        <v>2.0500000000000001E-2</v>
      </c>
      <c r="BE497" s="286">
        <f t="shared" si="247"/>
        <v>0</v>
      </c>
      <c r="BF497" s="286">
        <v>0</v>
      </c>
      <c r="BG497" s="308">
        <f t="shared" si="219"/>
        <v>0</v>
      </c>
      <c r="BH497" s="512">
        <f t="shared" si="248"/>
        <v>1</v>
      </c>
      <c r="BI497" s="512">
        <f t="shared" si="220"/>
        <v>0</v>
      </c>
      <c r="BJ497" s="453"/>
    </row>
    <row r="498" spans="1:62" x14ac:dyDescent="0.2">
      <c r="A498" s="397" t="s">
        <v>1020</v>
      </c>
      <c r="B498" s="398" t="s">
        <v>1021</v>
      </c>
      <c r="C498" s="521" t="s">
        <v>1522</v>
      </c>
      <c r="D498" s="523" t="s">
        <v>1569</v>
      </c>
      <c r="E498" s="522" t="s">
        <v>1525</v>
      </c>
      <c r="F498" s="313" t="s">
        <v>571</v>
      </c>
      <c r="G498" s="314">
        <v>61</v>
      </c>
      <c r="H498" s="315"/>
      <c r="I498" s="316">
        <v>0</v>
      </c>
      <c r="J498" s="316">
        <v>0</v>
      </c>
      <c r="K498" s="316">
        <v>0</v>
      </c>
      <c r="L498" s="316">
        <v>0</v>
      </c>
      <c r="M498" s="316">
        <f t="shared" si="221"/>
        <v>0</v>
      </c>
      <c r="N498" s="316">
        <f t="shared" si="222"/>
        <v>0</v>
      </c>
      <c r="O498" s="508">
        <f t="shared" si="223"/>
        <v>0</v>
      </c>
      <c r="P498" s="508">
        <f t="shared" si="224"/>
        <v>0</v>
      </c>
      <c r="Q498" s="509">
        <v>0</v>
      </c>
      <c r="R498" s="509">
        <v>0</v>
      </c>
      <c r="S498" s="318">
        <f t="shared" si="225"/>
        <v>0</v>
      </c>
      <c r="T498" s="317">
        <v>0</v>
      </c>
      <c r="U498" s="319">
        <f t="shared" si="226"/>
        <v>0</v>
      </c>
      <c r="V498" s="320">
        <f t="shared" si="227"/>
        <v>0</v>
      </c>
      <c r="W498" s="498">
        <v>0</v>
      </c>
      <c r="X498" s="499">
        <f t="shared" si="228"/>
        <v>0</v>
      </c>
      <c r="Y498" s="500">
        <f t="shared" si="229"/>
        <v>0</v>
      </c>
      <c r="Z498" s="501">
        <v>0</v>
      </c>
      <c r="AA498" s="502">
        <f t="shared" si="230"/>
        <v>0</v>
      </c>
      <c r="AB498" s="503">
        <f t="shared" si="231"/>
        <v>0</v>
      </c>
      <c r="AC498" s="510">
        <f t="shared" si="232"/>
        <v>0</v>
      </c>
      <c r="AD498" s="375">
        <f t="shared" si="233"/>
        <v>0</v>
      </c>
      <c r="AE498" s="278">
        <f t="shared" si="234"/>
        <v>0</v>
      </c>
      <c r="AF498" s="322">
        <v>0</v>
      </c>
      <c r="AG498" s="323">
        <v>1</v>
      </c>
      <c r="AH498" s="6">
        <f t="shared" si="235"/>
        <v>1.1640999999999999</v>
      </c>
      <c r="AI498" s="6">
        <v>0</v>
      </c>
      <c r="AJ498" s="2">
        <v>0</v>
      </c>
      <c r="AK498" s="281">
        <f t="shared" si="236"/>
        <v>1.2141999999999999</v>
      </c>
      <c r="AL498" s="3">
        <f t="shared" si="237"/>
        <v>0</v>
      </c>
      <c r="AM498" s="307">
        <v>0</v>
      </c>
      <c r="AN498" s="283">
        <v>0</v>
      </c>
      <c r="AO498" s="283" t="s">
        <v>1316</v>
      </c>
      <c r="AP498" s="284">
        <v>0</v>
      </c>
      <c r="AQ498" s="28">
        <v>0</v>
      </c>
      <c r="AR498" s="267">
        <f t="shared" si="238"/>
        <v>0</v>
      </c>
      <c r="AS498" s="267">
        <f t="shared" si="239"/>
        <v>0</v>
      </c>
      <c r="AT498" s="4">
        <v>0</v>
      </c>
      <c r="AU498" s="4">
        <f t="shared" si="240"/>
        <v>0</v>
      </c>
      <c r="AV498" s="5">
        <v>0</v>
      </c>
      <c r="AW498" s="404">
        <f t="shared" si="241"/>
        <v>0</v>
      </c>
      <c r="AX498" s="405">
        <v>0</v>
      </c>
      <c r="AY498" s="6">
        <f t="shared" si="242"/>
        <v>0</v>
      </c>
      <c r="AZ498" s="28">
        <f t="shared" si="243"/>
        <v>0</v>
      </c>
      <c r="BA498" s="5">
        <f t="shared" si="243"/>
        <v>0</v>
      </c>
      <c r="BB498" s="375">
        <f t="shared" si="244"/>
        <v>0</v>
      </c>
      <c r="BC498" s="566">
        <f t="shared" si="245"/>
        <v>0</v>
      </c>
      <c r="BD498" s="566">
        <f t="shared" si="246"/>
        <v>2.0500000000000001E-2</v>
      </c>
      <c r="BE498" s="286">
        <f t="shared" si="247"/>
        <v>0</v>
      </c>
      <c r="BF498" s="286">
        <v>0</v>
      </c>
      <c r="BG498" s="308">
        <f t="shared" si="219"/>
        <v>0</v>
      </c>
      <c r="BH498" s="567">
        <f t="shared" si="248"/>
        <v>1</v>
      </c>
      <c r="BI498" s="567">
        <f t="shared" si="220"/>
        <v>0</v>
      </c>
      <c r="BJ498" s="453"/>
    </row>
    <row r="499" spans="1:62" x14ac:dyDescent="0.2">
      <c r="A499" s="358" t="s">
        <v>1522</v>
      </c>
      <c r="B499" s="359" t="s">
        <v>1526</v>
      </c>
      <c r="C499" s="471" t="s">
        <v>1522</v>
      </c>
      <c r="D499" s="472" t="s">
        <v>1569</v>
      </c>
      <c r="E499" s="473" t="s">
        <v>1527</v>
      </c>
      <c r="F499" s="363" t="s">
        <v>571</v>
      </c>
      <c r="G499" s="513">
        <v>61</v>
      </c>
      <c r="H499" s="233"/>
      <c r="I499" s="364">
        <v>49615634</v>
      </c>
      <c r="J499" s="364">
        <v>9970237</v>
      </c>
      <c r="K499" s="364">
        <v>0</v>
      </c>
      <c r="L499" s="364">
        <v>0</v>
      </c>
      <c r="M499" s="364">
        <f t="shared" si="221"/>
        <v>0</v>
      </c>
      <c r="N499" s="364">
        <f t="shared" si="222"/>
        <v>49615634</v>
      </c>
      <c r="O499" s="514">
        <f t="shared" si="223"/>
        <v>9970237</v>
      </c>
      <c r="P499" s="514">
        <f t="shared" si="224"/>
        <v>39645397</v>
      </c>
      <c r="Q499" s="515">
        <v>2205.25</v>
      </c>
      <c r="R499" s="515">
        <v>65.47</v>
      </c>
      <c r="S499" s="366">
        <f t="shared" si="225"/>
        <v>712052</v>
      </c>
      <c r="T499" s="365">
        <v>0</v>
      </c>
      <c r="U499" s="367">
        <f t="shared" si="226"/>
        <v>39645397</v>
      </c>
      <c r="V499" s="368">
        <f t="shared" si="227"/>
        <v>17977.73</v>
      </c>
      <c r="W499" s="498">
        <v>63948</v>
      </c>
      <c r="X499" s="499">
        <f t="shared" si="228"/>
        <v>29</v>
      </c>
      <c r="Y499" s="500">
        <f t="shared" si="229"/>
        <v>17948.73</v>
      </c>
      <c r="Z499" s="501">
        <v>0</v>
      </c>
      <c r="AA499" s="502">
        <f t="shared" si="230"/>
        <v>0</v>
      </c>
      <c r="AB499" s="503">
        <f t="shared" si="231"/>
        <v>39645397</v>
      </c>
      <c r="AC499" s="516">
        <f t="shared" si="232"/>
        <v>17977.73</v>
      </c>
      <c r="AD499" s="369">
        <f t="shared" si="233"/>
        <v>1.1641300000000001</v>
      </c>
      <c r="AE499" s="370">
        <f t="shared" si="234"/>
        <v>1.1640999999999999</v>
      </c>
      <c r="AF499" s="371">
        <v>1.1640999999999999</v>
      </c>
      <c r="AG499" s="372">
        <v>0</v>
      </c>
      <c r="AH499" s="373">
        <f t="shared" si="235"/>
        <v>0</v>
      </c>
      <c r="AI499" s="373">
        <v>0</v>
      </c>
      <c r="AJ499" s="2">
        <v>0</v>
      </c>
      <c r="AK499" s="281">
        <f t="shared" si="236"/>
        <v>0</v>
      </c>
      <c r="AL499" s="3">
        <f t="shared" si="237"/>
        <v>0</v>
      </c>
      <c r="AM499" s="307">
        <v>0</v>
      </c>
      <c r="AN499" s="283">
        <v>0</v>
      </c>
      <c r="AO499" s="283" t="s">
        <v>1316</v>
      </c>
      <c r="AP499" s="284">
        <v>0</v>
      </c>
      <c r="AQ499" s="28">
        <v>0</v>
      </c>
      <c r="AR499" s="267">
        <f t="shared" si="238"/>
        <v>0</v>
      </c>
      <c r="AS499" s="267">
        <f t="shared" si="239"/>
        <v>0</v>
      </c>
      <c r="AT499" s="4">
        <v>0</v>
      </c>
      <c r="AU499" s="4">
        <f t="shared" si="240"/>
        <v>0</v>
      </c>
      <c r="AV499" s="5">
        <v>0</v>
      </c>
      <c r="AW499" s="404">
        <f t="shared" si="241"/>
        <v>0</v>
      </c>
      <c r="AX499" s="405">
        <v>0</v>
      </c>
      <c r="AY499" s="373">
        <f t="shared" si="242"/>
        <v>0</v>
      </c>
      <c r="AZ499" s="28">
        <f t="shared" si="243"/>
        <v>0</v>
      </c>
      <c r="BA499" s="5">
        <f t="shared" si="243"/>
        <v>0</v>
      </c>
      <c r="BB499" s="369">
        <f t="shared" si="244"/>
        <v>1.0251300000000001</v>
      </c>
      <c r="BC499" s="517">
        <f t="shared" si="245"/>
        <v>2.0500000000000001E-2</v>
      </c>
      <c r="BD499" s="517">
        <f t="shared" si="246"/>
        <v>0</v>
      </c>
      <c r="BE499" s="286">
        <f t="shared" si="247"/>
        <v>0</v>
      </c>
      <c r="BF499" s="286">
        <v>0</v>
      </c>
      <c r="BG499" s="308">
        <f t="shared" si="219"/>
        <v>0</v>
      </c>
      <c r="BH499" s="518">
        <f t="shared" si="248"/>
        <v>0</v>
      </c>
      <c r="BI499" s="518">
        <f t="shared" si="220"/>
        <v>0</v>
      </c>
      <c r="BJ499" s="453"/>
    </row>
    <row r="500" spans="1:62" x14ac:dyDescent="0.2">
      <c r="A500" s="297" t="s">
        <v>1025</v>
      </c>
      <c r="B500" s="298" t="s">
        <v>1026</v>
      </c>
      <c r="C500" s="299" t="s">
        <v>1025</v>
      </c>
      <c r="D500" s="300" t="s">
        <v>1026</v>
      </c>
      <c r="E500" s="301" t="s">
        <v>1027</v>
      </c>
      <c r="F500" s="302" t="s">
        <v>283</v>
      </c>
      <c r="G500" s="519">
        <v>63</v>
      </c>
      <c r="H500" s="9"/>
      <c r="I500" s="304">
        <v>0</v>
      </c>
      <c r="J500" s="304">
        <v>0</v>
      </c>
      <c r="K500" s="304">
        <v>0</v>
      </c>
      <c r="L500" s="304">
        <v>0</v>
      </c>
      <c r="M500" s="304">
        <f t="shared" si="221"/>
        <v>0</v>
      </c>
      <c r="N500" s="304">
        <f t="shared" si="222"/>
        <v>0</v>
      </c>
      <c r="O500" s="496">
        <f t="shared" si="223"/>
        <v>0</v>
      </c>
      <c r="P500" s="496">
        <f t="shared" si="224"/>
        <v>0</v>
      </c>
      <c r="Q500" s="497">
        <v>0</v>
      </c>
      <c r="R500" s="497">
        <v>0</v>
      </c>
      <c r="S500" s="266">
        <f t="shared" si="225"/>
        <v>0</v>
      </c>
      <c r="T500" s="265">
        <v>0</v>
      </c>
      <c r="U500" s="305">
        <f t="shared" si="226"/>
        <v>0</v>
      </c>
      <c r="V500" s="306">
        <f t="shared" si="227"/>
        <v>0</v>
      </c>
      <c r="W500" s="498">
        <v>0</v>
      </c>
      <c r="X500" s="499">
        <f t="shared" si="228"/>
        <v>0</v>
      </c>
      <c r="Y500" s="500">
        <f t="shared" si="229"/>
        <v>0</v>
      </c>
      <c r="Z500" s="501">
        <v>0</v>
      </c>
      <c r="AA500" s="502">
        <f t="shared" si="230"/>
        <v>0</v>
      </c>
      <c r="AB500" s="503">
        <f t="shared" si="231"/>
        <v>0</v>
      </c>
      <c r="AC500" s="504">
        <f t="shared" si="232"/>
        <v>0</v>
      </c>
      <c r="AD500" s="277">
        <f t="shared" si="233"/>
        <v>0</v>
      </c>
      <c r="AE500" s="505">
        <f t="shared" si="234"/>
        <v>0</v>
      </c>
      <c r="AF500" s="279">
        <v>0</v>
      </c>
      <c r="AG500" s="280">
        <v>0</v>
      </c>
      <c r="AH500" s="1">
        <f t="shared" si="235"/>
        <v>0</v>
      </c>
      <c r="AI500" s="1">
        <v>1.3431999999999999</v>
      </c>
      <c r="AJ500" s="2">
        <v>0.80959999999999999</v>
      </c>
      <c r="AK500" s="281">
        <f t="shared" si="236"/>
        <v>0</v>
      </c>
      <c r="AL500" s="3">
        <f t="shared" si="237"/>
        <v>1.6591</v>
      </c>
      <c r="AM500" s="307">
        <v>1.7181</v>
      </c>
      <c r="AN500" s="283">
        <v>0.80959999999999999</v>
      </c>
      <c r="AO500" s="283" t="s">
        <v>1652</v>
      </c>
      <c r="AP500" s="284">
        <v>1.6591</v>
      </c>
      <c r="AQ500" s="28">
        <v>1.7181</v>
      </c>
      <c r="AR500" s="267">
        <f t="shared" si="238"/>
        <v>0</v>
      </c>
      <c r="AS500" s="267">
        <f t="shared" si="239"/>
        <v>0</v>
      </c>
      <c r="AT500" s="4">
        <v>0.80959999999999999</v>
      </c>
      <c r="AU500" s="4">
        <f t="shared" si="240"/>
        <v>0</v>
      </c>
      <c r="AV500" s="5">
        <v>1.6591</v>
      </c>
      <c r="AW500" s="404">
        <f t="shared" si="241"/>
        <v>0</v>
      </c>
      <c r="AX500" s="405">
        <v>1</v>
      </c>
      <c r="AY500" s="1">
        <f t="shared" si="242"/>
        <v>1.3431999999999999</v>
      </c>
      <c r="AZ500" s="28">
        <f t="shared" si="243"/>
        <v>1.6591</v>
      </c>
      <c r="BA500" s="5">
        <f t="shared" si="243"/>
        <v>1.7181</v>
      </c>
      <c r="BB500" s="277">
        <f t="shared" si="244"/>
        <v>0</v>
      </c>
      <c r="BC500" s="492">
        <f t="shared" si="245"/>
        <v>0</v>
      </c>
      <c r="BD500" s="492">
        <f t="shared" si="246"/>
        <v>0</v>
      </c>
      <c r="BE500" s="286">
        <f t="shared" si="247"/>
        <v>2.3699999999999999E-2</v>
      </c>
      <c r="BF500" s="286">
        <v>2.3699999999999999E-2</v>
      </c>
      <c r="BG500" s="308">
        <f t="shared" si="219"/>
        <v>0</v>
      </c>
      <c r="BH500" s="287">
        <f t="shared" si="248"/>
        <v>0</v>
      </c>
      <c r="BI500" s="287">
        <f t="shared" si="220"/>
        <v>1</v>
      </c>
      <c r="BJ500" s="453"/>
    </row>
    <row r="501" spans="1:62" x14ac:dyDescent="0.2">
      <c r="A501" s="297" t="s">
        <v>1028</v>
      </c>
      <c r="B501" s="298" t="s">
        <v>1029</v>
      </c>
      <c r="C501" s="299" t="s">
        <v>1028</v>
      </c>
      <c r="D501" s="300" t="s">
        <v>1029</v>
      </c>
      <c r="E501" s="301" t="s">
        <v>1030</v>
      </c>
      <c r="F501" s="302" t="s">
        <v>283</v>
      </c>
      <c r="G501" s="519">
        <v>63</v>
      </c>
      <c r="H501" s="233"/>
      <c r="I501" s="304">
        <v>0</v>
      </c>
      <c r="J501" s="304">
        <v>0</v>
      </c>
      <c r="K501" s="304">
        <v>0</v>
      </c>
      <c r="L501" s="304">
        <v>0</v>
      </c>
      <c r="M501" s="304">
        <f t="shared" si="221"/>
        <v>0</v>
      </c>
      <c r="N501" s="304">
        <f t="shared" si="222"/>
        <v>0</v>
      </c>
      <c r="O501" s="496">
        <f t="shared" si="223"/>
        <v>0</v>
      </c>
      <c r="P501" s="496">
        <f t="shared" si="224"/>
        <v>0</v>
      </c>
      <c r="Q501" s="497">
        <v>0</v>
      </c>
      <c r="R501" s="497">
        <v>0</v>
      </c>
      <c r="S501" s="266">
        <f t="shared" si="225"/>
        <v>0</v>
      </c>
      <c r="T501" s="265">
        <v>0</v>
      </c>
      <c r="U501" s="305">
        <f t="shared" si="226"/>
        <v>0</v>
      </c>
      <c r="V501" s="306">
        <f t="shared" si="227"/>
        <v>0</v>
      </c>
      <c r="W501" s="498">
        <v>0</v>
      </c>
      <c r="X501" s="499">
        <f t="shared" si="228"/>
        <v>0</v>
      </c>
      <c r="Y501" s="500">
        <f t="shared" si="229"/>
        <v>0</v>
      </c>
      <c r="Z501" s="501">
        <v>0</v>
      </c>
      <c r="AA501" s="502">
        <f t="shared" si="230"/>
        <v>0</v>
      </c>
      <c r="AB501" s="503">
        <f t="shared" si="231"/>
        <v>0</v>
      </c>
      <c r="AC501" s="504">
        <f t="shared" si="232"/>
        <v>0</v>
      </c>
      <c r="AD501" s="277">
        <f t="shared" si="233"/>
        <v>0</v>
      </c>
      <c r="AE501" s="505">
        <f t="shared" si="234"/>
        <v>0</v>
      </c>
      <c r="AF501" s="279">
        <v>0</v>
      </c>
      <c r="AG501" s="280">
        <v>0</v>
      </c>
      <c r="AH501" s="1">
        <f t="shared" si="235"/>
        <v>0</v>
      </c>
      <c r="AI501" s="1">
        <v>1.3431999999999999</v>
      </c>
      <c r="AJ501" s="2">
        <v>0.98599999999999999</v>
      </c>
      <c r="AK501" s="281">
        <f t="shared" si="236"/>
        <v>0</v>
      </c>
      <c r="AL501" s="3">
        <f t="shared" si="237"/>
        <v>1.3623000000000001</v>
      </c>
      <c r="AM501" s="307">
        <v>1.4108000000000001</v>
      </c>
      <c r="AN501" s="283">
        <v>0.98599999999999999</v>
      </c>
      <c r="AO501" s="283" t="s">
        <v>1653</v>
      </c>
      <c r="AP501" s="284">
        <v>1.3623000000000001</v>
      </c>
      <c r="AQ501" s="28">
        <v>1.4108000000000001</v>
      </c>
      <c r="AR501" s="267">
        <f t="shared" si="238"/>
        <v>0</v>
      </c>
      <c r="AS501" s="267">
        <f t="shared" si="239"/>
        <v>0</v>
      </c>
      <c r="AT501" s="4">
        <v>0.98599999999999999</v>
      </c>
      <c r="AU501" s="4">
        <f t="shared" si="240"/>
        <v>0</v>
      </c>
      <c r="AV501" s="5">
        <v>1.3623000000000001</v>
      </c>
      <c r="AW501" s="404">
        <f t="shared" si="241"/>
        <v>0</v>
      </c>
      <c r="AX501" s="405">
        <v>1</v>
      </c>
      <c r="AY501" s="1">
        <f t="shared" si="242"/>
        <v>1.3431999999999999</v>
      </c>
      <c r="AZ501" s="28">
        <f t="shared" si="243"/>
        <v>1.3623000000000001</v>
      </c>
      <c r="BA501" s="5">
        <f t="shared" si="243"/>
        <v>1.4108000000000001</v>
      </c>
      <c r="BB501" s="277">
        <f t="shared" si="244"/>
        <v>0</v>
      </c>
      <c r="BC501" s="492">
        <f t="shared" si="245"/>
        <v>0</v>
      </c>
      <c r="BD501" s="492">
        <f t="shared" si="246"/>
        <v>0</v>
      </c>
      <c r="BE501" s="286">
        <f t="shared" si="247"/>
        <v>2.3699999999999999E-2</v>
      </c>
      <c r="BF501" s="286">
        <v>2.3699999999999999E-2</v>
      </c>
      <c r="BG501" s="308">
        <f t="shared" si="219"/>
        <v>0</v>
      </c>
      <c r="BH501" s="287">
        <f t="shared" si="248"/>
        <v>0</v>
      </c>
      <c r="BI501" s="287">
        <f t="shared" si="220"/>
        <v>1</v>
      </c>
      <c r="BJ501" s="453"/>
    </row>
    <row r="502" spans="1:62" x14ac:dyDescent="0.2">
      <c r="A502" s="297" t="s">
        <v>1031</v>
      </c>
      <c r="B502" s="298" t="s">
        <v>1032</v>
      </c>
      <c r="C502" s="299" t="s">
        <v>1031</v>
      </c>
      <c r="D502" s="300" t="s">
        <v>1032</v>
      </c>
      <c r="E502" s="301" t="s">
        <v>1033</v>
      </c>
      <c r="F502" s="302" t="s">
        <v>283</v>
      </c>
      <c r="G502" s="519">
        <v>63</v>
      </c>
      <c r="H502" s="233"/>
      <c r="I502" s="304">
        <v>0</v>
      </c>
      <c r="J502" s="304">
        <v>0</v>
      </c>
      <c r="K502" s="304">
        <v>0</v>
      </c>
      <c r="L502" s="304">
        <v>0</v>
      </c>
      <c r="M502" s="304">
        <f t="shared" si="221"/>
        <v>0</v>
      </c>
      <c r="N502" s="304">
        <f t="shared" si="222"/>
        <v>0</v>
      </c>
      <c r="O502" s="496">
        <f t="shared" si="223"/>
        <v>0</v>
      </c>
      <c r="P502" s="496">
        <f t="shared" si="224"/>
        <v>0</v>
      </c>
      <c r="Q502" s="497">
        <v>0</v>
      </c>
      <c r="R502" s="497">
        <v>0</v>
      </c>
      <c r="S502" s="266">
        <f t="shared" si="225"/>
        <v>0</v>
      </c>
      <c r="T502" s="265">
        <v>0</v>
      </c>
      <c r="U502" s="305">
        <f t="shared" si="226"/>
        <v>0</v>
      </c>
      <c r="V502" s="306">
        <f t="shared" si="227"/>
        <v>0</v>
      </c>
      <c r="W502" s="498">
        <v>0</v>
      </c>
      <c r="X502" s="499">
        <f t="shared" si="228"/>
        <v>0</v>
      </c>
      <c r="Y502" s="500">
        <f t="shared" si="229"/>
        <v>0</v>
      </c>
      <c r="Z502" s="501">
        <v>0</v>
      </c>
      <c r="AA502" s="502">
        <f t="shared" si="230"/>
        <v>0</v>
      </c>
      <c r="AB502" s="503">
        <f t="shared" si="231"/>
        <v>0</v>
      </c>
      <c r="AC502" s="504">
        <f t="shared" si="232"/>
        <v>0</v>
      </c>
      <c r="AD502" s="277">
        <f t="shared" si="233"/>
        <v>0</v>
      </c>
      <c r="AE502" s="505">
        <f t="shared" si="234"/>
        <v>0</v>
      </c>
      <c r="AF502" s="279">
        <v>0</v>
      </c>
      <c r="AG502" s="280">
        <v>0</v>
      </c>
      <c r="AH502" s="1">
        <f t="shared" si="235"/>
        <v>0</v>
      </c>
      <c r="AI502" s="1">
        <v>1.3431999999999999</v>
      </c>
      <c r="AJ502" s="2">
        <v>0.82079999999999997</v>
      </c>
      <c r="AK502" s="281">
        <f t="shared" si="236"/>
        <v>0</v>
      </c>
      <c r="AL502" s="3">
        <f t="shared" si="237"/>
        <v>1.6365000000000001</v>
      </c>
      <c r="AM502" s="307">
        <v>1.6947000000000001</v>
      </c>
      <c r="AN502" s="283">
        <v>0.82079999999999997</v>
      </c>
      <c r="AO502" s="283" t="s">
        <v>1652</v>
      </c>
      <c r="AP502" s="284">
        <v>1.6365000000000001</v>
      </c>
      <c r="AQ502" s="28">
        <v>1.6947000000000001</v>
      </c>
      <c r="AR502" s="267">
        <f t="shared" si="238"/>
        <v>0</v>
      </c>
      <c r="AS502" s="267">
        <f t="shared" si="239"/>
        <v>0</v>
      </c>
      <c r="AT502" s="4">
        <v>0.82079999999999997</v>
      </c>
      <c r="AU502" s="4">
        <f t="shared" si="240"/>
        <v>0</v>
      </c>
      <c r="AV502" s="5">
        <v>1.6365000000000001</v>
      </c>
      <c r="AW502" s="404">
        <f t="shared" si="241"/>
        <v>0</v>
      </c>
      <c r="AX502" s="405">
        <v>1</v>
      </c>
      <c r="AY502" s="1">
        <f t="shared" si="242"/>
        <v>1.3431999999999999</v>
      </c>
      <c r="AZ502" s="28">
        <f t="shared" si="243"/>
        <v>1.6365000000000001</v>
      </c>
      <c r="BA502" s="5">
        <f t="shared" si="243"/>
        <v>1.6947000000000001</v>
      </c>
      <c r="BB502" s="277">
        <f t="shared" si="244"/>
        <v>0</v>
      </c>
      <c r="BC502" s="492">
        <f t="shared" si="245"/>
        <v>0</v>
      </c>
      <c r="BD502" s="492">
        <f t="shared" si="246"/>
        <v>0</v>
      </c>
      <c r="BE502" s="286">
        <f t="shared" si="247"/>
        <v>2.3699999999999999E-2</v>
      </c>
      <c r="BF502" s="286">
        <v>2.3699999999999999E-2</v>
      </c>
      <c r="BG502" s="308">
        <f t="shared" si="219"/>
        <v>0</v>
      </c>
      <c r="BH502" s="287">
        <f t="shared" si="248"/>
        <v>0</v>
      </c>
      <c r="BI502" s="287">
        <f t="shared" si="220"/>
        <v>1</v>
      </c>
      <c r="BJ502" s="453"/>
    </row>
    <row r="503" spans="1:62" x14ac:dyDescent="0.2">
      <c r="A503" s="297" t="s">
        <v>1034</v>
      </c>
      <c r="B503" s="298" t="s">
        <v>1035</v>
      </c>
      <c r="C503" s="299" t="s">
        <v>1034</v>
      </c>
      <c r="D503" s="300" t="s">
        <v>1035</v>
      </c>
      <c r="E503" s="301" t="s">
        <v>1036</v>
      </c>
      <c r="F503" s="302" t="s">
        <v>283</v>
      </c>
      <c r="G503" s="519">
        <v>63</v>
      </c>
      <c r="H503" s="9"/>
      <c r="I503" s="304">
        <v>0</v>
      </c>
      <c r="J503" s="304">
        <v>0</v>
      </c>
      <c r="K503" s="304">
        <v>0</v>
      </c>
      <c r="L503" s="304">
        <v>0</v>
      </c>
      <c r="M503" s="304">
        <f t="shared" si="221"/>
        <v>0</v>
      </c>
      <c r="N503" s="304">
        <f t="shared" si="222"/>
        <v>0</v>
      </c>
      <c r="O503" s="496">
        <f t="shared" si="223"/>
        <v>0</v>
      </c>
      <c r="P503" s="496">
        <f t="shared" si="224"/>
        <v>0</v>
      </c>
      <c r="Q503" s="497">
        <v>0</v>
      </c>
      <c r="R503" s="497">
        <v>0</v>
      </c>
      <c r="S503" s="266">
        <f t="shared" si="225"/>
        <v>0</v>
      </c>
      <c r="T503" s="265">
        <v>0</v>
      </c>
      <c r="U503" s="305">
        <f t="shared" si="226"/>
        <v>0</v>
      </c>
      <c r="V503" s="306">
        <f t="shared" si="227"/>
        <v>0</v>
      </c>
      <c r="W503" s="498">
        <v>0</v>
      </c>
      <c r="X503" s="499">
        <f t="shared" si="228"/>
        <v>0</v>
      </c>
      <c r="Y503" s="500">
        <f t="shared" si="229"/>
        <v>0</v>
      </c>
      <c r="Z503" s="501">
        <v>0</v>
      </c>
      <c r="AA503" s="502">
        <f t="shared" si="230"/>
        <v>0</v>
      </c>
      <c r="AB503" s="503">
        <f t="shared" si="231"/>
        <v>0</v>
      </c>
      <c r="AC503" s="504">
        <f t="shared" si="232"/>
        <v>0</v>
      </c>
      <c r="AD503" s="277">
        <f t="shared" si="233"/>
        <v>0</v>
      </c>
      <c r="AE503" s="505">
        <f t="shared" si="234"/>
        <v>0</v>
      </c>
      <c r="AF503" s="279">
        <v>0</v>
      </c>
      <c r="AG503" s="280">
        <v>0</v>
      </c>
      <c r="AH503" s="1">
        <f t="shared" si="235"/>
        <v>0</v>
      </c>
      <c r="AI503" s="1">
        <v>1.3431999999999999</v>
      </c>
      <c r="AJ503" s="2">
        <v>0.87620000000000009</v>
      </c>
      <c r="AK503" s="281">
        <f t="shared" si="236"/>
        <v>0</v>
      </c>
      <c r="AL503" s="3">
        <f t="shared" si="237"/>
        <v>1.5329999999999999</v>
      </c>
      <c r="AM503" s="307">
        <v>1.5874999999999999</v>
      </c>
      <c r="AN503" s="283">
        <v>0.87619999999999998</v>
      </c>
      <c r="AO503" s="283" t="s">
        <v>1652</v>
      </c>
      <c r="AP503" s="284">
        <v>1.5329999999999999</v>
      </c>
      <c r="AQ503" s="28">
        <v>1.5874999999999999</v>
      </c>
      <c r="AR503" s="267">
        <f t="shared" si="238"/>
        <v>0</v>
      </c>
      <c r="AS503" s="267">
        <f t="shared" si="239"/>
        <v>0</v>
      </c>
      <c r="AT503" s="4">
        <v>0.87620000000000009</v>
      </c>
      <c r="AU503" s="4">
        <f t="shared" si="240"/>
        <v>0</v>
      </c>
      <c r="AV503" s="5">
        <v>1.5329999999999999</v>
      </c>
      <c r="AW503" s="404">
        <f t="shared" si="241"/>
        <v>0</v>
      </c>
      <c r="AX503" s="405">
        <v>1</v>
      </c>
      <c r="AY503" s="1">
        <f t="shared" si="242"/>
        <v>1.3431999999999999</v>
      </c>
      <c r="AZ503" s="28">
        <f t="shared" si="243"/>
        <v>1.5329999999999999</v>
      </c>
      <c r="BA503" s="5">
        <f t="shared" si="243"/>
        <v>1.5874999999999999</v>
      </c>
      <c r="BB503" s="277">
        <f t="shared" si="244"/>
        <v>0</v>
      </c>
      <c r="BC503" s="492">
        <f t="shared" si="245"/>
        <v>0</v>
      </c>
      <c r="BD503" s="492">
        <f t="shared" si="246"/>
        <v>0</v>
      </c>
      <c r="BE503" s="286">
        <f t="shared" si="247"/>
        <v>2.3699999999999999E-2</v>
      </c>
      <c r="BF503" s="286">
        <v>2.3699999999999999E-2</v>
      </c>
      <c r="BG503" s="308">
        <f t="shared" si="219"/>
        <v>0</v>
      </c>
      <c r="BH503" s="287">
        <f t="shared" si="248"/>
        <v>0</v>
      </c>
      <c r="BI503" s="287">
        <f t="shared" si="220"/>
        <v>1</v>
      </c>
      <c r="BJ503" s="453"/>
    </row>
    <row r="504" spans="1:62" x14ac:dyDescent="0.2">
      <c r="A504" s="297" t="s">
        <v>1037</v>
      </c>
      <c r="B504" s="298" t="s">
        <v>1038</v>
      </c>
      <c r="C504" s="299" t="s">
        <v>1037</v>
      </c>
      <c r="D504" s="300" t="s">
        <v>1038</v>
      </c>
      <c r="E504" s="301" t="s">
        <v>1039</v>
      </c>
      <c r="F504" s="302" t="s">
        <v>283</v>
      </c>
      <c r="G504" s="519">
        <v>63</v>
      </c>
      <c r="H504" s="233"/>
      <c r="I504" s="304">
        <v>0</v>
      </c>
      <c r="J504" s="304">
        <v>0</v>
      </c>
      <c r="K504" s="304">
        <v>0</v>
      </c>
      <c r="L504" s="304">
        <v>0</v>
      </c>
      <c r="M504" s="304">
        <f t="shared" si="221"/>
        <v>0</v>
      </c>
      <c r="N504" s="304">
        <f t="shared" si="222"/>
        <v>0</v>
      </c>
      <c r="O504" s="496">
        <f t="shared" si="223"/>
        <v>0</v>
      </c>
      <c r="P504" s="496">
        <f t="shared" si="224"/>
        <v>0</v>
      </c>
      <c r="Q504" s="497">
        <v>0</v>
      </c>
      <c r="R504" s="497">
        <v>0</v>
      </c>
      <c r="S504" s="266">
        <f t="shared" si="225"/>
        <v>0</v>
      </c>
      <c r="T504" s="265">
        <v>0</v>
      </c>
      <c r="U504" s="305">
        <f t="shared" si="226"/>
        <v>0</v>
      </c>
      <c r="V504" s="306">
        <f t="shared" si="227"/>
        <v>0</v>
      </c>
      <c r="W504" s="498">
        <v>0</v>
      </c>
      <c r="X504" s="499">
        <f t="shared" si="228"/>
        <v>0</v>
      </c>
      <c r="Y504" s="500">
        <f t="shared" si="229"/>
        <v>0</v>
      </c>
      <c r="Z504" s="501">
        <v>0</v>
      </c>
      <c r="AA504" s="502">
        <f t="shared" si="230"/>
        <v>0</v>
      </c>
      <c r="AB504" s="503">
        <f t="shared" si="231"/>
        <v>0</v>
      </c>
      <c r="AC504" s="504">
        <f t="shared" si="232"/>
        <v>0</v>
      </c>
      <c r="AD504" s="277">
        <f t="shared" si="233"/>
        <v>0</v>
      </c>
      <c r="AE504" s="505">
        <f t="shared" si="234"/>
        <v>0</v>
      </c>
      <c r="AF504" s="279">
        <v>0</v>
      </c>
      <c r="AG504" s="280">
        <v>0</v>
      </c>
      <c r="AH504" s="1">
        <f t="shared" si="235"/>
        <v>0</v>
      </c>
      <c r="AI504" s="1">
        <v>1.4378</v>
      </c>
      <c r="AJ504" s="2">
        <v>0.87360000000000004</v>
      </c>
      <c r="AK504" s="281">
        <f t="shared" si="236"/>
        <v>0</v>
      </c>
      <c r="AL504" s="3">
        <f t="shared" si="237"/>
        <v>1.6457999999999999</v>
      </c>
      <c r="AM504" s="307">
        <v>1.5923</v>
      </c>
      <c r="AN504" s="283">
        <v>0.87360000000000004</v>
      </c>
      <c r="AO504" s="283" t="s">
        <v>1652</v>
      </c>
      <c r="AP504" s="284">
        <v>1.6457999999999999</v>
      </c>
      <c r="AQ504" s="28">
        <v>1.5923</v>
      </c>
      <c r="AR504" s="267">
        <f t="shared" si="238"/>
        <v>0</v>
      </c>
      <c r="AS504" s="267">
        <f t="shared" si="239"/>
        <v>0</v>
      </c>
      <c r="AT504" s="4">
        <v>0.87360000000000004</v>
      </c>
      <c r="AU504" s="4">
        <f t="shared" si="240"/>
        <v>0</v>
      </c>
      <c r="AV504" s="5">
        <v>1.6457999999999999</v>
      </c>
      <c r="AW504" s="404">
        <f t="shared" si="241"/>
        <v>0</v>
      </c>
      <c r="AX504" s="405">
        <v>1</v>
      </c>
      <c r="AY504" s="1">
        <f t="shared" si="242"/>
        <v>1.4378</v>
      </c>
      <c r="AZ504" s="28">
        <f t="shared" si="243"/>
        <v>1.6457999999999999</v>
      </c>
      <c r="BA504" s="5">
        <f t="shared" si="243"/>
        <v>1.5923</v>
      </c>
      <c r="BB504" s="277">
        <f t="shared" si="244"/>
        <v>0</v>
      </c>
      <c r="BC504" s="492">
        <f t="shared" si="245"/>
        <v>0</v>
      </c>
      <c r="BD504" s="492">
        <f t="shared" si="246"/>
        <v>0</v>
      </c>
      <c r="BE504" s="286">
        <f t="shared" si="247"/>
        <v>2.53E-2</v>
      </c>
      <c r="BF504" s="286">
        <v>2.53E-2</v>
      </c>
      <c r="BG504" s="308">
        <f t="shared" si="219"/>
        <v>0</v>
      </c>
      <c r="BH504" s="287">
        <f t="shared" si="248"/>
        <v>0</v>
      </c>
      <c r="BI504" s="287">
        <f t="shared" si="220"/>
        <v>1</v>
      </c>
      <c r="BJ504" s="453"/>
    </row>
    <row r="505" spans="1:62" x14ac:dyDescent="0.2">
      <c r="A505" s="297" t="s">
        <v>1040</v>
      </c>
      <c r="B505" s="298" t="s">
        <v>1041</v>
      </c>
      <c r="C505" s="299" t="s">
        <v>1040</v>
      </c>
      <c r="D505" s="300" t="s">
        <v>1041</v>
      </c>
      <c r="E505" s="301" t="s">
        <v>1042</v>
      </c>
      <c r="F505" s="302" t="s">
        <v>201</v>
      </c>
      <c r="G505" s="519">
        <v>63</v>
      </c>
      <c r="H505" s="233"/>
      <c r="I505" s="304">
        <v>0</v>
      </c>
      <c r="J505" s="304">
        <v>0</v>
      </c>
      <c r="K505" s="304">
        <v>0</v>
      </c>
      <c r="L505" s="304">
        <v>0</v>
      </c>
      <c r="M505" s="304">
        <f t="shared" si="221"/>
        <v>0</v>
      </c>
      <c r="N505" s="304">
        <f t="shared" si="222"/>
        <v>0</v>
      </c>
      <c r="O505" s="496">
        <f t="shared" si="223"/>
        <v>0</v>
      </c>
      <c r="P505" s="496">
        <f t="shared" si="224"/>
        <v>0</v>
      </c>
      <c r="Q505" s="497">
        <v>0</v>
      </c>
      <c r="R505" s="497">
        <v>0</v>
      </c>
      <c r="S505" s="266">
        <f t="shared" si="225"/>
        <v>0</v>
      </c>
      <c r="T505" s="265">
        <v>0</v>
      </c>
      <c r="U505" s="305">
        <f t="shared" si="226"/>
        <v>0</v>
      </c>
      <c r="V505" s="306">
        <f t="shared" si="227"/>
        <v>0</v>
      </c>
      <c r="W505" s="498">
        <v>0</v>
      </c>
      <c r="X505" s="499">
        <f t="shared" si="228"/>
        <v>0</v>
      </c>
      <c r="Y505" s="500">
        <f t="shared" si="229"/>
        <v>0</v>
      </c>
      <c r="Z505" s="501">
        <v>0</v>
      </c>
      <c r="AA505" s="502">
        <f t="shared" si="230"/>
        <v>0</v>
      </c>
      <c r="AB505" s="503">
        <f t="shared" si="231"/>
        <v>0</v>
      </c>
      <c r="AC505" s="504">
        <f t="shared" si="232"/>
        <v>0</v>
      </c>
      <c r="AD505" s="277">
        <f t="shared" si="233"/>
        <v>0</v>
      </c>
      <c r="AE505" s="505">
        <f t="shared" si="234"/>
        <v>0</v>
      </c>
      <c r="AF505" s="279">
        <v>0</v>
      </c>
      <c r="AG505" s="280">
        <v>0</v>
      </c>
      <c r="AH505" s="1">
        <f t="shared" si="235"/>
        <v>0</v>
      </c>
      <c r="AI505" s="1">
        <v>1.4378</v>
      </c>
      <c r="AJ505" s="2">
        <v>0.88790000000000002</v>
      </c>
      <c r="AK505" s="281">
        <f t="shared" si="236"/>
        <v>0</v>
      </c>
      <c r="AL505" s="3">
        <f t="shared" si="237"/>
        <v>1.6193</v>
      </c>
      <c r="AM505" s="307">
        <v>1.5666</v>
      </c>
      <c r="AN505" s="283">
        <v>0.88790000000000002</v>
      </c>
      <c r="AO505" s="283" t="s">
        <v>1652</v>
      </c>
      <c r="AP505" s="284">
        <v>1.6193</v>
      </c>
      <c r="AQ505" s="28">
        <v>1.5666</v>
      </c>
      <c r="AR505" s="267">
        <f t="shared" si="238"/>
        <v>0</v>
      </c>
      <c r="AS505" s="267">
        <f t="shared" si="239"/>
        <v>0</v>
      </c>
      <c r="AT505" s="4">
        <v>0.88790000000000002</v>
      </c>
      <c r="AU505" s="4">
        <f t="shared" si="240"/>
        <v>0</v>
      </c>
      <c r="AV505" s="5">
        <v>1.6193</v>
      </c>
      <c r="AW505" s="404">
        <f t="shared" si="241"/>
        <v>0</v>
      </c>
      <c r="AX505" s="405">
        <v>1</v>
      </c>
      <c r="AY505" s="1">
        <f t="shared" si="242"/>
        <v>1.4378</v>
      </c>
      <c r="AZ505" s="28">
        <f t="shared" si="243"/>
        <v>1.6193</v>
      </c>
      <c r="BA505" s="5">
        <f t="shared" si="243"/>
        <v>1.5666</v>
      </c>
      <c r="BB505" s="277">
        <f t="shared" si="244"/>
        <v>0</v>
      </c>
      <c r="BC505" s="492">
        <f t="shared" si="245"/>
        <v>0</v>
      </c>
      <c r="BD505" s="492">
        <f t="shared" si="246"/>
        <v>0</v>
      </c>
      <c r="BE505" s="286">
        <f t="shared" si="247"/>
        <v>2.53E-2</v>
      </c>
      <c r="BF505" s="286">
        <v>2.53E-2</v>
      </c>
      <c r="BG505" s="308">
        <f t="shared" si="219"/>
        <v>0</v>
      </c>
      <c r="BH505" s="287">
        <f t="shared" si="248"/>
        <v>0</v>
      </c>
      <c r="BI505" s="287">
        <f t="shared" si="220"/>
        <v>1</v>
      </c>
      <c r="BJ505" s="453"/>
    </row>
    <row r="506" spans="1:62" x14ac:dyDescent="0.2">
      <c r="A506" s="32" t="s">
        <v>1025</v>
      </c>
      <c r="B506" s="309" t="s">
        <v>1026</v>
      </c>
      <c r="C506" s="310" t="s">
        <v>1528</v>
      </c>
      <c r="D506" s="311" t="s">
        <v>1529</v>
      </c>
      <c r="E506" s="312" t="str">
        <f t="shared" ref="E506:E513" si="250">C506&amp;A506</f>
        <v>U077T004</v>
      </c>
      <c r="F506" s="313" t="s">
        <v>283</v>
      </c>
      <c r="G506" s="520">
        <v>63</v>
      </c>
      <c r="H506" s="315"/>
      <c r="I506" s="316">
        <v>0</v>
      </c>
      <c r="J506" s="316">
        <v>0</v>
      </c>
      <c r="K506" s="316">
        <v>0</v>
      </c>
      <c r="L506" s="316">
        <v>0</v>
      </c>
      <c r="M506" s="316">
        <f t="shared" si="221"/>
        <v>0</v>
      </c>
      <c r="N506" s="316">
        <f t="shared" si="222"/>
        <v>0</v>
      </c>
      <c r="O506" s="508">
        <f t="shared" si="223"/>
        <v>0</v>
      </c>
      <c r="P506" s="508">
        <f t="shared" si="224"/>
        <v>0</v>
      </c>
      <c r="Q506" s="509">
        <v>0</v>
      </c>
      <c r="R506" s="509">
        <v>0</v>
      </c>
      <c r="S506" s="318">
        <f t="shared" si="225"/>
        <v>0</v>
      </c>
      <c r="T506" s="317">
        <v>0</v>
      </c>
      <c r="U506" s="319">
        <f t="shared" si="226"/>
        <v>0</v>
      </c>
      <c r="V506" s="320">
        <f t="shared" si="227"/>
        <v>0</v>
      </c>
      <c r="W506" s="498">
        <v>0</v>
      </c>
      <c r="X506" s="499">
        <f t="shared" si="228"/>
        <v>0</v>
      </c>
      <c r="Y506" s="500">
        <f t="shared" si="229"/>
        <v>0</v>
      </c>
      <c r="Z506" s="501">
        <v>0</v>
      </c>
      <c r="AA506" s="502">
        <f t="shared" si="230"/>
        <v>0</v>
      </c>
      <c r="AB506" s="503">
        <f t="shared" si="231"/>
        <v>0</v>
      </c>
      <c r="AC506" s="510">
        <f t="shared" si="232"/>
        <v>0</v>
      </c>
      <c r="AD506" s="321">
        <f t="shared" si="233"/>
        <v>0</v>
      </c>
      <c r="AE506" s="278">
        <f t="shared" si="234"/>
        <v>0</v>
      </c>
      <c r="AF506" s="322">
        <v>0</v>
      </c>
      <c r="AG506" s="323">
        <v>1</v>
      </c>
      <c r="AH506" s="6">
        <f t="shared" si="235"/>
        <v>1.3431999999999999</v>
      </c>
      <c r="AI506" s="6">
        <v>0</v>
      </c>
      <c r="AJ506" s="2">
        <v>0</v>
      </c>
      <c r="AK506" s="281">
        <f t="shared" si="236"/>
        <v>1.6591</v>
      </c>
      <c r="AL506" s="3">
        <f t="shared" si="237"/>
        <v>0</v>
      </c>
      <c r="AM506" s="307">
        <v>0</v>
      </c>
      <c r="AN506" s="283">
        <v>0</v>
      </c>
      <c r="AO506" s="283" t="s">
        <v>1316</v>
      </c>
      <c r="AP506" s="284">
        <v>0</v>
      </c>
      <c r="AQ506" s="28">
        <v>0</v>
      </c>
      <c r="AR506" s="267">
        <f t="shared" si="238"/>
        <v>0</v>
      </c>
      <c r="AS506" s="267">
        <f t="shared" si="239"/>
        <v>0</v>
      </c>
      <c r="AT506" s="4">
        <v>0</v>
      </c>
      <c r="AU506" s="4">
        <f t="shared" si="240"/>
        <v>0</v>
      </c>
      <c r="AV506" s="5">
        <v>0</v>
      </c>
      <c r="AW506" s="404">
        <f t="shared" si="241"/>
        <v>0</v>
      </c>
      <c r="AX506" s="405">
        <v>0</v>
      </c>
      <c r="AY506" s="6">
        <f t="shared" si="242"/>
        <v>0</v>
      </c>
      <c r="AZ506" s="28">
        <f t="shared" si="243"/>
        <v>0</v>
      </c>
      <c r="BA506" s="5">
        <f t="shared" si="243"/>
        <v>0</v>
      </c>
      <c r="BB506" s="321">
        <f t="shared" si="244"/>
        <v>0</v>
      </c>
      <c r="BC506" s="511">
        <f t="shared" si="245"/>
        <v>0</v>
      </c>
      <c r="BD506" s="511">
        <f t="shared" si="246"/>
        <v>2.3699999999999999E-2</v>
      </c>
      <c r="BE506" s="286">
        <f t="shared" si="247"/>
        <v>0</v>
      </c>
      <c r="BF506" s="286">
        <v>0</v>
      </c>
      <c r="BG506" s="308">
        <f t="shared" si="219"/>
        <v>0</v>
      </c>
      <c r="BH506" s="512">
        <f t="shared" si="248"/>
        <v>1</v>
      </c>
      <c r="BI506" s="512">
        <f t="shared" si="220"/>
        <v>0</v>
      </c>
      <c r="BJ506" s="453"/>
    </row>
    <row r="507" spans="1:62" x14ac:dyDescent="0.2">
      <c r="A507" s="32" t="s">
        <v>1028</v>
      </c>
      <c r="B507" s="309" t="s">
        <v>1029</v>
      </c>
      <c r="C507" s="310" t="s">
        <v>1528</v>
      </c>
      <c r="D507" s="311" t="s">
        <v>1529</v>
      </c>
      <c r="E507" s="312" t="str">
        <f t="shared" si="250"/>
        <v>U077T008</v>
      </c>
      <c r="F507" s="313" t="s">
        <v>283</v>
      </c>
      <c r="G507" s="520">
        <v>63</v>
      </c>
      <c r="H507" s="315"/>
      <c r="I507" s="316">
        <v>0</v>
      </c>
      <c r="J507" s="316">
        <v>0</v>
      </c>
      <c r="K507" s="316">
        <v>0</v>
      </c>
      <c r="L507" s="316">
        <v>0</v>
      </c>
      <c r="M507" s="316">
        <f t="shared" si="221"/>
        <v>0</v>
      </c>
      <c r="N507" s="316">
        <f t="shared" si="222"/>
        <v>0</v>
      </c>
      <c r="O507" s="508">
        <f t="shared" si="223"/>
        <v>0</v>
      </c>
      <c r="P507" s="508">
        <f t="shared" si="224"/>
        <v>0</v>
      </c>
      <c r="Q507" s="509">
        <v>0</v>
      </c>
      <c r="R507" s="509">
        <v>0</v>
      </c>
      <c r="S507" s="318">
        <f t="shared" si="225"/>
        <v>0</v>
      </c>
      <c r="T507" s="317">
        <v>0</v>
      </c>
      <c r="U507" s="319">
        <f t="shared" si="226"/>
        <v>0</v>
      </c>
      <c r="V507" s="320">
        <f t="shared" si="227"/>
        <v>0</v>
      </c>
      <c r="W507" s="498">
        <v>0</v>
      </c>
      <c r="X507" s="499">
        <f t="shared" si="228"/>
        <v>0</v>
      </c>
      <c r="Y507" s="500">
        <f t="shared" si="229"/>
        <v>0</v>
      </c>
      <c r="Z507" s="501">
        <v>0</v>
      </c>
      <c r="AA507" s="502">
        <f t="shared" si="230"/>
        <v>0</v>
      </c>
      <c r="AB507" s="503">
        <f t="shared" si="231"/>
        <v>0</v>
      </c>
      <c r="AC507" s="510">
        <f t="shared" si="232"/>
        <v>0</v>
      </c>
      <c r="AD507" s="321">
        <f t="shared" si="233"/>
        <v>0</v>
      </c>
      <c r="AE507" s="278">
        <f t="shared" si="234"/>
        <v>0</v>
      </c>
      <c r="AF507" s="322">
        <v>0</v>
      </c>
      <c r="AG507" s="323">
        <v>1</v>
      </c>
      <c r="AH507" s="6">
        <f t="shared" si="235"/>
        <v>1.3431999999999999</v>
      </c>
      <c r="AI507" s="6">
        <v>0</v>
      </c>
      <c r="AJ507" s="2">
        <v>0</v>
      </c>
      <c r="AK507" s="281">
        <f t="shared" si="236"/>
        <v>1.3623000000000001</v>
      </c>
      <c r="AL507" s="3">
        <f t="shared" si="237"/>
        <v>0</v>
      </c>
      <c r="AM507" s="307">
        <v>0</v>
      </c>
      <c r="AN507" s="283">
        <v>0</v>
      </c>
      <c r="AO507" s="283" t="s">
        <v>1316</v>
      </c>
      <c r="AP507" s="284">
        <v>0</v>
      </c>
      <c r="AQ507" s="28">
        <v>0</v>
      </c>
      <c r="AR507" s="267">
        <f t="shared" si="238"/>
        <v>0</v>
      </c>
      <c r="AS507" s="267">
        <f t="shared" si="239"/>
        <v>0</v>
      </c>
      <c r="AT507" s="4">
        <v>0</v>
      </c>
      <c r="AU507" s="4">
        <f t="shared" si="240"/>
        <v>0</v>
      </c>
      <c r="AV507" s="5">
        <v>0</v>
      </c>
      <c r="AW507" s="404">
        <f t="shared" si="241"/>
        <v>0</v>
      </c>
      <c r="AX507" s="405">
        <v>0</v>
      </c>
      <c r="AY507" s="6">
        <f t="shared" si="242"/>
        <v>0</v>
      </c>
      <c r="AZ507" s="28">
        <f t="shared" si="243"/>
        <v>0</v>
      </c>
      <c r="BA507" s="5">
        <f t="shared" si="243"/>
        <v>0</v>
      </c>
      <c r="BB507" s="321">
        <f t="shared" si="244"/>
        <v>0</v>
      </c>
      <c r="BC507" s="511">
        <f t="shared" si="245"/>
        <v>0</v>
      </c>
      <c r="BD507" s="511">
        <f t="shared" si="246"/>
        <v>2.3699999999999999E-2</v>
      </c>
      <c r="BE507" s="286">
        <f t="shared" si="247"/>
        <v>0</v>
      </c>
      <c r="BF507" s="286">
        <v>0</v>
      </c>
      <c r="BG507" s="308">
        <f t="shared" si="219"/>
        <v>0</v>
      </c>
      <c r="BH507" s="512">
        <f t="shared" si="248"/>
        <v>1</v>
      </c>
      <c r="BI507" s="512">
        <f t="shared" si="220"/>
        <v>0</v>
      </c>
      <c r="BJ507" s="453"/>
    </row>
    <row r="508" spans="1:62" x14ac:dyDescent="0.2">
      <c r="A508" s="32" t="s">
        <v>1031</v>
      </c>
      <c r="B508" s="309" t="s">
        <v>1032</v>
      </c>
      <c r="C508" s="310" t="s">
        <v>1528</v>
      </c>
      <c r="D508" s="311" t="s">
        <v>1529</v>
      </c>
      <c r="E508" s="312" t="str">
        <f t="shared" si="250"/>
        <v>U077T043</v>
      </c>
      <c r="F508" s="313" t="s">
        <v>283</v>
      </c>
      <c r="G508" s="520">
        <v>63</v>
      </c>
      <c r="H508" s="315"/>
      <c r="I508" s="316">
        <v>0</v>
      </c>
      <c r="J508" s="316">
        <v>0</v>
      </c>
      <c r="K508" s="316">
        <v>0</v>
      </c>
      <c r="L508" s="316">
        <v>0</v>
      </c>
      <c r="M508" s="316">
        <f t="shared" si="221"/>
        <v>0</v>
      </c>
      <c r="N508" s="316">
        <f t="shared" si="222"/>
        <v>0</v>
      </c>
      <c r="O508" s="508">
        <f t="shared" si="223"/>
        <v>0</v>
      </c>
      <c r="P508" s="508">
        <f t="shared" si="224"/>
        <v>0</v>
      </c>
      <c r="Q508" s="509">
        <v>0</v>
      </c>
      <c r="R508" s="509">
        <v>0</v>
      </c>
      <c r="S508" s="318">
        <f t="shared" si="225"/>
        <v>0</v>
      </c>
      <c r="T508" s="317">
        <v>0</v>
      </c>
      <c r="U508" s="319">
        <f t="shared" si="226"/>
        <v>0</v>
      </c>
      <c r="V508" s="320">
        <f t="shared" si="227"/>
        <v>0</v>
      </c>
      <c r="W508" s="498">
        <v>0</v>
      </c>
      <c r="X508" s="499">
        <f t="shared" si="228"/>
        <v>0</v>
      </c>
      <c r="Y508" s="500">
        <f t="shared" si="229"/>
        <v>0</v>
      </c>
      <c r="Z508" s="501">
        <v>0</v>
      </c>
      <c r="AA508" s="502">
        <f t="shared" si="230"/>
        <v>0</v>
      </c>
      <c r="AB508" s="503">
        <f t="shared" si="231"/>
        <v>0</v>
      </c>
      <c r="AC508" s="510">
        <f t="shared" si="232"/>
        <v>0</v>
      </c>
      <c r="AD508" s="321">
        <f t="shared" si="233"/>
        <v>0</v>
      </c>
      <c r="AE508" s="278">
        <f t="shared" si="234"/>
        <v>0</v>
      </c>
      <c r="AF508" s="322">
        <v>0</v>
      </c>
      <c r="AG508" s="323">
        <v>1</v>
      </c>
      <c r="AH508" s="6">
        <f t="shared" si="235"/>
        <v>1.3431999999999999</v>
      </c>
      <c r="AI508" s="6">
        <v>0</v>
      </c>
      <c r="AJ508" s="2">
        <v>0</v>
      </c>
      <c r="AK508" s="281">
        <f t="shared" si="236"/>
        <v>1.6365000000000001</v>
      </c>
      <c r="AL508" s="3">
        <f t="shared" si="237"/>
        <v>0</v>
      </c>
      <c r="AM508" s="307">
        <v>0</v>
      </c>
      <c r="AN508" s="283">
        <v>0</v>
      </c>
      <c r="AO508" s="283" t="s">
        <v>1316</v>
      </c>
      <c r="AP508" s="284">
        <v>0</v>
      </c>
      <c r="AQ508" s="28">
        <v>0</v>
      </c>
      <c r="AR508" s="267">
        <f t="shared" si="238"/>
        <v>0</v>
      </c>
      <c r="AS508" s="267">
        <f t="shared" si="239"/>
        <v>0</v>
      </c>
      <c r="AT508" s="4">
        <v>0</v>
      </c>
      <c r="AU508" s="4">
        <f t="shared" si="240"/>
        <v>0</v>
      </c>
      <c r="AV508" s="5">
        <v>0</v>
      </c>
      <c r="AW508" s="404">
        <f t="shared" si="241"/>
        <v>0</v>
      </c>
      <c r="AX508" s="405">
        <v>0</v>
      </c>
      <c r="AY508" s="6">
        <f t="shared" si="242"/>
        <v>0</v>
      </c>
      <c r="AZ508" s="28">
        <f t="shared" si="243"/>
        <v>0</v>
      </c>
      <c r="BA508" s="5">
        <f t="shared" si="243"/>
        <v>0</v>
      </c>
      <c r="BB508" s="321">
        <f t="shared" si="244"/>
        <v>0</v>
      </c>
      <c r="BC508" s="511">
        <f t="shared" si="245"/>
        <v>0</v>
      </c>
      <c r="BD508" s="511">
        <f t="shared" si="246"/>
        <v>2.3699999999999999E-2</v>
      </c>
      <c r="BE508" s="286">
        <f t="shared" si="247"/>
        <v>0</v>
      </c>
      <c r="BF508" s="286">
        <v>0</v>
      </c>
      <c r="BG508" s="308">
        <f t="shared" si="219"/>
        <v>0</v>
      </c>
      <c r="BH508" s="512">
        <f t="shared" si="248"/>
        <v>1</v>
      </c>
      <c r="BI508" s="512">
        <f t="shared" si="220"/>
        <v>0</v>
      </c>
      <c r="BJ508" s="453"/>
    </row>
    <row r="509" spans="1:62" x14ac:dyDescent="0.2">
      <c r="A509" s="32" t="s">
        <v>1034</v>
      </c>
      <c r="B509" s="309" t="s">
        <v>1035</v>
      </c>
      <c r="C509" s="310" t="s">
        <v>1528</v>
      </c>
      <c r="D509" s="311" t="s">
        <v>1529</v>
      </c>
      <c r="E509" s="312" t="str">
        <f t="shared" si="250"/>
        <v>U077T047</v>
      </c>
      <c r="F509" s="313" t="s">
        <v>283</v>
      </c>
      <c r="G509" s="520">
        <v>63</v>
      </c>
      <c r="H509" s="315"/>
      <c r="I509" s="316">
        <v>0</v>
      </c>
      <c r="J509" s="316">
        <v>0</v>
      </c>
      <c r="K509" s="316">
        <v>0</v>
      </c>
      <c r="L509" s="316">
        <v>0</v>
      </c>
      <c r="M509" s="316">
        <f t="shared" si="221"/>
        <v>0</v>
      </c>
      <c r="N509" s="316">
        <f t="shared" si="222"/>
        <v>0</v>
      </c>
      <c r="O509" s="508">
        <f t="shared" si="223"/>
        <v>0</v>
      </c>
      <c r="P509" s="508">
        <f t="shared" si="224"/>
        <v>0</v>
      </c>
      <c r="Q509" s="509">
        <v>0</v>
      </c>
      <c r="R509" s="509">
        <v>0</v>
      </c>
      <c r="S509" s="318">
        <f t="shared" si="225"/>
        <v>0</v>
      </c>
      <c r="T509" s="317">
        <v>0</v>
      </c>
      <c r="U509" s="319">
        <f t="shared" si="226"/>
        <v>0</v>
      </c>
      <c r="V509" s="320">
        <f t="shared" si="227"/>
        <v>0</v>
      </c>
      <c r="W509" s="498">
        <v>0</v>
      </c>
      <c r="X509" s="499">
        <f t="shared" si="228"/>
        <v>0</v>
      </c>
      <c r="Y509" s="500">
        <f t="shared" si="229"/>
        <v>0</v>
      </c>
      <c r="Z509" s="501">
        <v>0</v>
      </c>
      <c r="AA509" s="502">
        <f t="shared" si="230"/>
        <v>0</v>
      </c>
      <c r="AB509" s="503">
        <f t="shared" si="231"/>
        <v>0</v>
      </c>
      <c r="AC509" s="510">
        <f t="shared" si="232"/>
        <v>0</v>
      </c>
      <c r="AD509" s="321">
        <f t="shared" si="233"/>
        <v>0</v>
      </c>
      <c r="AE509" s="278">
        <f t="shared" si="234"/>
        <v>0</v>
      </c>
      <c r="AF509" s="322">
        <v>0</v>
      </c>
      <c r="AG509" s="323">
        <v>1</v>
      </c>
      <c r="AH509" s="6">
        <f t="shared" si="235"/>
        <v>1.3431999999999999</v>
      </c>
      <c r="AI509" s="6">
        <v>0</v>
      </c>
      <c r="AJ509" s="2">
        <v>0</v>
      </c>
      <c r="AK509" s="281">
        <f t="shared" si="236"/>
        <v>1.5329999999999999</v>
      </c>
      <c r="AL509" s="3">
        <f t="shared" si="237"/>
        <v>0</v>
      </c>
      <c r="AM509" s="307">
        <v>0</v>
      </c>
      <c r="AN509" s="283">
        <v>0</v>
      </c>
      <c r="AO509" s="283" t="s">
        <v>1316</v>
      </c>
      <c r="AP509" s="284">
        <v>0</v>
      </c>
      <c r="AQ509" s="28">
        <v>0</v>
      </c>
      <c r="AR509" s="267">
        <f t="shared" si="238"/>
        <v>0</v>
      </c>
      <c r="AS509" s="267">
        <f t="shared" si="239"/>
        <v>0</v>
      </c>
      <c r="AT509" s="4">
        <v>0</v>
      </c>
      <c r="AU509" s="4">
        <f t="shared" si="240"/>
        <v>0</v>
      </c>
      <c r="AV509" s="5">
        <v>0</v>
      </c>
      <c r="AW509" s="404">
        <f t="shared" si="241"/>
        <v>0</v>
      </c>
      <c r="AX509" s="405">
        <v>0</v>
      </c>
      <c r="AY509" s="6">
        <f t="shared" si="242"/>
        <v>0</v>
      </c>
      <c r="AZ509" s="28">
        <f t="shared" si="243"/>
        <v>0</v>
      </c>
      <c r="BA509" s="5">
        <f t="shared" si="243"/>
        <v>0</v>
      </c>
      <c r="BB509" s="321">
        <f t="shared" si="244"/>
        <v>0</v>
      </c>
      <c r="BC509" s="511">
        <f t="shared" si="245"/>
        <v>0</v>
      </c>
      <c r="BD509" s="511">
        <f t="shared" si="246"/>
        <v>2.3699999999999999E-2</v>
      </c>
      <c r="BE509" s="286">
        <f t="shared" si="247"/>
        <v>0</v>
      </c>
      <c r="BF509" s="286">
        <v>0</v>
      </c>
      <c r="BG509" s="308">
        <f t="shared" si="219"/>
        <v>0</v>
      </c>
      <c r="BH509" s="512">
        <f t="shared" si="248"/>
        <v>1</v>
      </c>
      <c r="BI509" s="512">
        <f t="shared" si="220"/>
        <v>0</v>
      </c>
      <c r="BJ509" s="453"/>
    </row>
    <row r="510" spans="1:62" x14ac:dyDescent="0.2">
      <c r="A510" s="358" t="s">
        <v>1528</v>
      </c>
      <c r="B510" s="359" t="s">
        <v>1529</v>
      </c>
      <c r="C510" s="471" t="s">
        <v>1528</v>
      </c>
      <c r="D510" s="472" t="s">
        <v>1529</v>
      </c>
      <c r="E510" s="362" t="str">
        <f t="shared" si="250"/>
        <v>U077U077</v>
      </c>
      <c r="F510" s="363" t="s">
        <v>283</v>
      </c>
      <c r="G510" s="513">
        <v>63</v>
      </c>
      <c r="H510" s="315"/>
      <c r="I510" s="364">
        <v>15837173</v>
      </c>
      <c r="J510" s="364">
        <v>1977595</v>
      </c>
      <c r="K510" s="364">
        <v>0</v>
      </c>
      <c r="L510" s="364">
        <v>0</v>
      </c>
      <c r="M510" s="364">
        <f t="shared" si="221"/>
        <v>0</v>
      </c>
      <c r="N510" s="364">
        <f t="shared" si="222"/>
        <v>15837173</v>
      </c>
      <c r="O510" s="514">
        <f t="shared" si="223"/>
        <v>1977595</v>
      </c>
      <c r="P510" s="514">
        <f t="shared" si="224"/>
        <v>13859578</v>
      </c>
      <c r="Q510" s="515">
        <v>668.16</v>
      </c>
      <c r="R510" s="515">
        <v>20.910000000000004</v>
      </c>
      <c r="S510" s="366">
        <f t="shared" si="225"/>
        <v>227417</v>
      </c>
      <c r="T510" s="365">
        <v>0</v>
      </c>
      <c r="U510" s="367">
        <f t="shared" si="226"/>
        <v>13859578</v>
      </c>
      <c r="V510" s="368">
        <f t="shared" si="227"/>
        <v>20742.900000000001</v>
      </c>
      <c r="W510" s="498">
        <v>193714</v>
      </c>
      <c r="X510" s="499">
        <f t="shared" si="228"/>
        <v>289.92</v>
      </c>
      <c r="Y510" s="500">
        <f t="shared" si="229"/>
        <v>20452.980000000003</v>
      </c>
      <c r="Z510" s="501">
        <v>475.9800000000032</v>
      </c>
      <c r="AA510" s="502">
        <f t="shared" si="230"/>
        <v>318031</v>
      </c>
      <c r="AB510" s="503">
        <f t="shared" si="231"/>
        <v>14177609</v>
      </c>
      <c r="AC510" s="516">
        <f t="shared" si="232"/>
        <v>21218.880000000001</v>
      </c>
      <c r="AD510" s="369">
        <f t="shared" si="233"/>
        <v>1.3431900000000001</v>
      </c>
      <c r="AE510" s="370">
        <f t="shared" si="234"/>
        <v>1.3431999999999999</v>
      </c>
      <c r="AF510" s="371">
        <v>1.3431999999999999</v>
      </c>
      <c r="AG510" s="372">
        <v>0</v>
      </c>
      <c r="AH510" s="373">
        <f t="shared" si="235"/>
        <v>0</v>
      </c>
      <c r="AI510" s="373">
        <v>0</v>
      </c>
      <c r="AJ510" s="2">
        <v>0</v>
      </c>
      <c r="AK510" s="281">
        <f t="shared" si="236"/>
        <v>0</v>
      </c>
      <c r="AL510" s="3">
        <f t="shared" si="237"/>
        <v>0</v>
      </c>
      <c r="AM510" s="307">
        <v>0</v>
      </c>
      <c r="AN510" s="283">
        <v>0</v>
      </c>
      <c r="AO510" s="283" t="s">
        <v>1316</v>
      </c>
      <c r="AP510" s="284">
        <v>0</v>
      </c>
      <c r="AQ510" s="28">
        <v>0</v>
      </c>
      <c r="AR510" s="267">
        <f t="shared" si="238"/>
        <v>0</v>
      </c>
      <c r="AS510" s="267">
        <f t="shared" si="239"/>
        <v>0</v>
      </c>
      <c r="AT510" s="4">
        <v>0</v>
      </c>
      <c r="AU510" s="4">
        <f t="shared" si="240"/>
        <v>0</v>
      </c>
      <c r="AV510" s="5">
        <v>0</v>
      </c>
      <c r="AW510" s="404">
        <f t="shared" si="241"/>
        <v>0</v>
      </c>
      <c r="AX510" s="405">
        <v>0</v>
      </c>
      <c r="AY510" s="373">
        <f t="shared" si="242"/>
        <v>0</v>
      </c>
      <c r="AZ510" s="28">
        <f t="shared" si="243"/>
        <v>0</v>
      </c>
      <c r="BA510" s="5">
        <f t="shared" si="243"/>
        <v>0</v>
      </c>
      <c r="BB510" s="369">
        <f t="shared" si="244"/>
        <v>1.1828099999999999</v>
      </c>
      <c r="BC510" s="517">
        <f t="shared" si="245"/>
        <v>2.3699999999999999E-2</v>
      </c>
      <c r="BD510" s="517">
        <f t="shared" si="246"/>
        <v>0</v>
      </c>
      <c r="BE510" s="286">
        <f t="shared" si="247"/>
        <v>0</v>
      </c>
      <c r="BF510" s="286">
        <v>0</v>
      </c>
      <c r="BG510" s="308">
        <f t="shared" si="219"/>
        <v>0</v>
      </c>
      <c r="BH510" s="518">
        <f t="shared" si="248"/>
        <v>0</v>
      </c>
      <c r="BI510" s="518">
        <f t="shared" si="220"/>
        <v>0</v>
      </c>
      <c r="BJ510" s="453"/>
    </row>
    <row r="511" spans="1:62" x14ac:dyDescent="0.2">
      <c r="A511" s="32" t="s">
        <v>1037</v>
      </c>
      <c r="B511" s="309" t="s">
        <v>1038</v>
      </c>
      <c r="C511" s="310" t="s">
        <v>1531</v>
      </c>
      <c r="D511" s="311" t="s">
        <v>1532</v>
      </c>
      <c r="E511" s="312" t="str">
        <f t="shared" si="250"/>
        <v>U083T115</v>
      </c>
      <c r="F511" s="313" t="s">
        <v>283</v>
      </c>
      <c r="G511" s="520">
        <v>63</v>
      </c>
      <c r="H511" s="315"/>
      <c r="I511" s="316">
        <v>0</v>
      </c>
      <c r="J511" s="316">
        <v>0</v>
      </c>
      <c r="K511" s="316">
        <v>0</v>
      </c>
      <c r="L511" s="316">
        <v>0</v>
      </c>
      <c r="M511" s="316">
        <f t="shared" si="221"/>
        <v>0</v>
      </c>
      <c r="N511" s="316">
        <f t="shared" si="222"/>
        <v>0</v>
      </c>
      <c r="O511" s="508">
        <f t="shared" si="223"/>
        <v>0</v>
      </c>
      <c r="P511" s="508">
        <f t="shared" si="224"/>
        <v>0</v>
      </c>
      <c r="Q511" s="509">
        <v>0</v>
      </c>
      <c r="R511" s="509">
        <v>0</v>
      </c>
      <c r="S511" s="318">
        <f t="shared" si="225"/>
        <v>0</v>
      </c>
      <c r="T511" s="317">
        <v>0</v>
      </c>
      <c r="U511" s="319">
        <f t="shared" si="226"/>
        <v>0</v>
      </c>
      <c r="V511" s="320">
        <f t="shared" si="227"/>
        <v>0</v>
      </c>
      <c r="W511" s="498">
        <v>0</v>
      </c>
      <c r="X511" s="499">
        <f t="shared" si="228"/>
        <v>0</v>
      </c>
      <c r="Y511" s="500">
        <f t="shared" si="229"/>
        <v>0</v>
      </c>
      <c r="Z511" s="501">
        <v>0</v>
      </c>
      <c r="AA511" s="502">
        <f t="shared" si="230"/>
        <v>0</v>
      </c>
      <c r="AB511" s="503">
        <f t="shared" si="231"/>
        <v>0</v>
      </c>
      <c r="AC511" s="510">
        <f t="shared" si="232"/>
        <v>0</v>
      </c>
      <c r="AD511" s="321">
        <f t="shared" si="233"/>
        <v>0</v>
      </c>
      <c r="AE511" s="278">
        <f t="shared" si="234"/>
        <v>0</v>
      </c>
      <c r="AF511" s="322">
        <v>0</v>
      </c>
      <c r="AG511" s="323">
        <v>1</v>
      </c>
      <c r="AH511" s="6">
        <f t="shared" si="235"/>
        <v>1.4378</v>
      </c>
      <c r="AI511" s="6">
        <v>0</v>
      </c>
      <c r="AJ511" s="2">
        <v>0</v>
      </c>
      <c r="AK511" s="281">
        <f t="shared" si="236"/>
        <v>1.6457999999999999</v>
      </c>
      <c r="AL511" s="3">
        <f t="shared" si="237"/>
        <v>0</v>
      </c>
      <c r="AM511" s="307">
        <v>0</v>
      </c>
      <c r="AN511" s="283">
        <v>0</v>
      </c>
      <c r="AO511" s="283" t="s">
        <v>1316</v>
      </c>
      <c r="AP511" s="284">
        <v>0</v>
      </c>
      <c r="AQ511" s="28">
        <v>0</v>
      </c>
      <c r="AR511" s="267">
        <f t="shared" si="238"/>
        <v>0</v>
      </c>
      <c r="AS511" s="267">
        <f t="shared" si="239"/>
        <v>0</v>
      </c>
      <c r="AT511" s="4">
        <v>0</v>
      </c>
      <c r="AU511" s="4">
        <f t="shared" si="240"/>
        <v>0</v>
      </c>
      <c r="AV511" s="5">
        <v>0</v>
      </c>
      <c r="AW511" s="404">
        <f t="shared" si="241"/>
        <v>0</v>
      </c>
      <c r="AX511" s="405">
        <v>0</v>
      </c>
      <c r="AY511" s="6">
        <f t="shared" si="242"/>
        <v>0</v>
      </c>
      <c r="AZ511" s="28">
        <f t="shared" si="243"/>
        <v>0</v>
      </c>
      <c r="BA511" s="5">
        <f t="shared" si="243"/>
        <v>0</v>
      </c>
      <c r="BB511" s="321">
        <f t="shared" si="244"/>
        <v>0</v>
      </c>
      <c r="BC511" s="511">
        <f t="shared" si="245"/>
        <v>0</v>
      </c>
      <c r="BD511" s="511">
        <f t="shared" si="246"/>
        <v>2.53E-2</v>
      </c>
      <c r="BE511" s="286">
        <f t="shared" si="247"/>
        <v>0</v>
      </c>
      <c r="BF511" s="286">
        <v>0</v>
      </c>
      <c r="BG511" s="308">
        <f t="shared" si="219"/>
        <v>0</v>
      </c>
      <c r="BH511" s="512">
        <f t="shared" si="248"/>
        <v>1</v>
      </c>
      <c r="BI511" s="512">
        <f t="shared" si="220"/>
        <v>0</v>
      </c>
      <c r="BJ511" s="453"/>
    </row>
    <row r="512" spans="1:62" x14ac:dyDescent="0.2">
      <c r="A512" s="32" t="s">
        <v>1040</v>
      </c>
      <c r="B512" s="309" t="s">
        <v>1041</v>
      </c>
      <c r="C512" s="310" t="s">
        <v>1531</v>
      </c>
      <c r="D512" s="311" t="s">
        <v>1532</v>
      </c>
      <c r="E512" s="312" t="str">
        <f t="shared" si="250"/>
        <v>U083T133</v>
      </c>
      <c r="F512" s="313" t="s">
        <v>201</v>
      </c>
      <c r="G512" s="520">
        <v>63</v>
      </c>
      <c r="H512" s="315"/>
      <c r="I512" s="316">
        <v>0</v>
      </c>
      <c r="J512" s="316">
        <v>0</v>
      </c>
      <c r="K512" s="316">
        <v>0</v>
      </c>
      <c r="L512" s="316">
        <v>0</v>
      </c>
      <c r="M512" s="316">
        <f t="shared" si="221"/>
        <v>0</v>
      </c>
      <c r="N512" s="316">
        <f t="shared" si="222"/>
        <v>0</v>
      </c>
      <c r="O512" s="508">
        <f t="shared" si="223"/>
        <v>0</v>
      </c>
      <c r="P512" s="508">
        <f t="shared" si="224"/>
        <v>0</v>
      </c>
      <c r="Q512" s="509">
        <v>0</v>
      </c>
      <c r="R512" s="509">
        <v>0</v>
      </c>
      <c r="S512" s="318">
        <f t="shared" si="225"/>
        <v>0</v>
      </c>
      <c r="T512" s="317">
        <v>0</v>
      </c>
      <c r="U512" s="319">
        <f t="shared" si="226"/>
        <v>0</v>
      </c>
      <c r="V512" s="320">
        <f t="shared" si="227"/>
        <v>0</v>
      </c>
      <c r="W512" s="498">
        <v>0</v>
      </c>
      <c r="X512" s="499">
        <f t="shared" si="228"/>
        <v>0</v>
      </c>
      <c r="Y512" s="500">
        <f t="shared" si="229"/>
        <v>0</v>
      </c>
      <c r="Z512" s="501">
        <v>0</v>
      </c>
      <c r="AA512" s="502">
        <f t="shared" si="230"/>
        <v>0</v>
      </c>
      <c r="AB512" s="503">
        <f t="shared" si="231"/>
        <v>0</v>
      </c>
      <c r="AC512" s="510">
        <f t="shared" si="232"/>
        <v>0</v>
      </c>
      <c r="AD512" s="321">
        <f t="shared" si="233"/>
        <v>0</v>
      </c>
      <c r="AE512" s="278">
        <f t="shared" si="234"/>
        <v>0</v>
      </c>
      <c r="AF512" s="322">
        <v>0</v>
      </c>
      <c r="AG512" s="323">
        <v>1</v>
      </c>
      <c r="AH512" s="6">
        <f t="shared" si="235"/>
        <v>1.4378</v>
      </c>
      <c r="AI512" s="6">
        <v>0</v>
      </c>
      <c r="AJ512" s="2">
        <v>0</v>
      </c>
      <c r="AK512" s="281">
        <f t="shared" si="236"/>
        <v>1.6193</v>
      </c>
      <c r="AL512" s="3">
        <f t="shared" si="237"/>
        <v>0</v>
      </c>
      <c r="AM512" s="307">
        <v>0</v>
      </c>
      <c r="AN512" s="283">
        <v>0</v>
      </c>
      <c r="AO512" s="283" t="s">
        <v>1316</v>
      </c>
      <c r="AP512" s="284">
        <v>0</v>
      </c>
      <c r="AQ512" s="28">
        <v>0</v>
      </c>
      <c r="AR512" s="267">
        <f t="shared" si="238"/>
        <v>0</v>
      </c>
      <c r="AS512" s="267">
        <f t="shared" si="239"/>
        <v>0</v>
      </c>
      <c r="AT512" s="4">
        <v>0</v>
      </c>
      <c r="AU512" s="4">
        <f t="shared" si="240"/>
        <v>0</v>
      </c>
      <c r="AV512" s="5">
        <v>0</v>
      </c>
      <c r="AW512" s="404">
        <f t="shared" si="241"/>
        <v>0</v>
      </c>
      <c r="AX512" s="405">
        <v>0</v>
      </c>
      <c r="AY512" s="6">
        <f t="shared" si="242"/>
        <v>0</v>
      </c>
      <c r="AZ512" s="28">
        <f t="shared" si="243"/>
        <v>0</v>
      </c>
      <c r="BA512" s="5">
        <f t="shared" si="243"/>
        <v>0</v>
      </c>
      <c r="BB512" s="321">
        <f t="shared" si="244"/>
        <v>0</v>
      </c>
      <c r="BC512" s="511">
        <f t="shared" si="245"/>
        <v>0</v>
      </c>
      <c r="BD512" s="511">
        <f t="shared" si="246"/>
        <v>2.53E-2</v>
      </c>
      <c r="BE512" s="286">
        <f t="shared" si="247"/>
        <v>0</v>
      </c>
      <c r="BF512" s="286">
        <v>0</v>
      </c>
      <c r="BG512" s="308">
        <f t="shared" si="219"/>
        <v>0</v>
      </c>
      <c r="BH512" s="512">
        <f t="shared" si="248"/>
        <v>1</v>
      </c>
      <c r="BI512" s="512">
        <f t="shared" si="220"/>
        <v>0</v>
      </c>
      <c r="BJ512" s="453"/>
    </row>
    <row r="513" spans="1:62" x14ac:dyDescent="0.2">
      <c r="A513" s="358" t="s">
        <v>1531</v>
      </c>
      <c r="B513" s="359" t="s">
        <v>1532</v>
      </c>
      <c r="C513" s="471" t="s">
        <v>1531</v>
      </c>
      <c r="D513" s="472" t="s">
        <v>1532</v>
      </c>
      <c r="E513" s="362" t="str">
        <f t="shared" si="250"/>
        <v>U083U083</v>
      </c>
      <c r="F513" s="363" t="s">
        <v>283</v>
      </c>
      <c r="G513" s="513">
        <v>63</v>
      </c>
      <c r="H513" s="315"/>
      <c r="I513" s="364">
        <v>7668103</v>
      </c>
      <c r="J513" s="364">
        <v>378602</v>
      </c>
      <c r="K513" s="364">
        <v>0</v>
      </c>
      <c r="L513" s="364">
        <v>0</v>
      </c>
      <c r="M513" s="364">
        <f t="shared" si="221"/>
        <v>0</v>
      </c>
      <c r="N513" s="364">
        <f t="shared" si="222"/>
        <v>7668103</v>
      </c>
      <c r="O513" s="514">
        <f t="shared" si="223"/>
        <v>378602</v>
      </c>
      <c r="P513" s="514">
        <f t="shared" si="224"/>
        <v>7289501</v>
      </c>
      <c r="Q513" s="515">
        <v>328.28999999999996</v>
      </c>
      <c r="R513" s="515">
        <v>5.78</v>
      </c>
      <c r="S513" s="366">
        <f t="shared" si="225"/>
        <v>62863</v>
      </c>
      <c r="T513" s="365">
        <v>0</v>
      </c>
      <c r="U513" s="367">
        <f t="shared" si="226"/>
        <v>7289501</v>
      </c>
      <c r="V513" s="368">
        <f t="shared" si="227"/>
        <v>22204.46</v>
      </c>
      <c r="W513" s="498">
        <v>52562</v>
      </c>
      <c r="X513" s="499">
        <f t="shared" si="228"/>
        <v>160.11000000000001</v>
      </c>
      <c r="Y513" s="500">
        <f t="shared" si="229"/>
        <v>22044.35</v>
      </c>
      <c r="Z513" s="501">
        <v>2067.3499999999985</v>
      </c>
      <c r="AA513" s="502">
        <f t="shared" si="230"/>
        <v>678690</v>
      </c>
      <c r="AB513" s="503">
        <f t="shared" si="231"/>
        <v>7968191</v>
      </c>
      <c r="AC513" s="516">
        <f t="shared" si="232"/>
        <v>24271.81</v>
      </c>
      <c r="AD513" s="369">
        <f t="shared" si="233"/>
        <v>1.4378299999999999</v>
      </c>
      <c r="AE513" s="370">
        <f t="shared" si="234"/>
        <v>1.4378</v>
      </c>
      <c r="AF513" s="371">
        <v>1.4378</v>
      </c>
      <c r="AG513" s="372">
        <v>0</v>
      </c>
      <c r="AH513" s="373">
        <f t="shared" si="235"/>
        <v>0</v>
      </c>
      <c r="AI513" s="373">
        <v>0</v>
      </c>
      <c r="AJ513" s="2">
        <v>0</v>
      </c>
      <c r="AK513" s="281">
        <f t="shared" si="236"/>
        <v>0</v>
      </c>
      <c r="AL513" s="3">
        <f t="shared" si="237"/>
        <v>0</v>
      </c>
      <c r="AM513" s="307">
        <v>0</v>
      </c>
      <c r="AN513" s="283">
        <v>0</v>
      </c>
      <c r="AO513" s="283" t="s">
        <v>1316</v>
      </c>
      <c r="AP513" s="284">
        <v>0</v>
      </c>
      <c r="AQ513" s="28">
        <v>0</v>
      </c>
      <c r="AR513" s="267">
        <f t="shared" si="238"/>
        <v>0</v>
      </c>
      <c r="AS513" s="267">
        <f t="shared" si="239"/>
        <v>0</v>
      </c>
      <c r="AT513" s="4">
        <v>0</v>
      </c>
      <c r="AU513" s="4">
        <f t="shared" si="240"/>
        <v>0</v>
      </c>
      <c r="AV513" s="5">
        <v>0</v>
      </c>
      <c r="AW513" s="404">
        <f t="shared" si="241"/>
        <v>0</v>
      </c>
      <c r="AX513" s="405">
        <v>0</v>
      </c>
      <c r="AY513" s="373">
        <f t="shared" si="242"/>
        <v>0</v>
      </c>
      <c r="AZ513" s="28">
        <f t="shared" si="243"/>
        <v>0</v>
      </c>
      <c r="BA513" s="5">
        <f t="shared" si="243"/>
        <v>0</v>
      </c>
      <c r="BB513" s="369">
        <f t="shared" si="244"/>
        <v>1.2661500000000001</v>
      </c>
      <c r="BC513" s="517">
        <f t="shared" si="245"/>
        <v>2.53E-2</v>
      </c>
      <c r="BD513" s="517">
        <f t="shared" si="246"/>
        <v>0</v>
      </c>
      <c r="BE513" s="286">
        <f t="shared" si="247"/>
        <v>0</v>
      </c>
      <c r="BF513" s="286">
        <v>0</v>
      </c>
      <c r="BG513" s="308">
        <f t="shared" si="219"/>
        <v>0</v>
      </c>
      <c r="BH513" s="518">
        <f t="shared" si="248"/>
        <v>0</v>
      </c>
      <c r="BI513" s="518">
        <f t="shared" si="220"/>
        <v>0</v>
      </c>
      <c r="BJ513" s="453"/>
    </row>
    <row r="514" spans="1:62" x14ac:dyDescent="0.2">
      <c r="A514" s="297" t="s">
        <v>1052</v>
      </c>
      <c r="B514" s="298" t="s">
        <v>1053</v>
      </c>
      <c r="C514" s="357" t="s">
        <v>1052</v>
      </c>
      <c r="D514" s="300" t="s">
        <v>1053</v>
      </c>
      <c r="E514" s="301" t="s">
        <v>1054</v>
      </c>
      <c r="F514" s="302" t="s">
        <v>539</v>
      </c>
      <c r="G514" s="519">
        <v>64</v>
      </c>
      <c r="H514" s="233"/>
      <c r="I514" s="304">
        <v>0</v>
      </c>
      <c r="J514" s="304">
        <v>0</v>
      </c>
      <c r="K514" s="304">
        <v>0</v>
      </c>
      <c r="L514" s="304">
        <v>0</v>
      </c>
      <c r="M514" s="304">
        <f t="shared" si="221"/>
        <v>0</v>
      </c>
      <c r="N514" s="304">
        <f t="shared" si="222"/>
        <v>0</v>
      </c>
      <c r="O514" s="496">
        <f t="shared" si="223"/>
        <v>0</v>
      </c>
      <c r="P514" s="496">
        <f t="shared" si="224"/>
        <v>0</v>
      </c>
      <c r="Q514" s="497">
        <v>0</v>
      </c>
      <c r="R514" s="497">
        <v>0</v>
      </c>
      <c r="S514" s="266">
        <f t="shared" si="225"/>
        <v>0</v>
      </c>
      <c r="T514" s="265">
        <v>0</v>
      </c>
      <c r="U514" s="305">
        <f t="shared" si="226"/>
        <v>0</v>
      </c>
      <c r="V514" s="306">
        <f t="shared" si="227"/>
        <v>0</v>
      </c>
      <c r="W514" s="498">
        <v>0</v>
      </c>
      <c r="X514" s="499">
        <f t="shared" si="228"/>
        <v>0</v>
      </c>
      <c r="Y514" s="500">
        <f t="shared" si="229"/>
        <v>0</v>
      </c>
      <c r="Z514" s="501">
        <v>0</v>
      </c>
      <c r="AA514" s="502">
        <f t="shared" si="230"/>
        <v>0</v>
      </c>
      <c r="AB514" s="503">
        <f t="shared" si="231"/>
        <v>0</v>
      </c>
      <c r="AC514" s="504">
        <f t="shared" si="232"/>
        <v>0</v>
      </c>
      <c r="AD514" s="277">
        <f t="shared" si="233"/>
        <v>0</v>
      </c>
      <c r="AE514" s="505">
        <f t="shared" si="234"/>
        <v>0</v>
      </c>
      <c r="AF514" s="279">
        <v>0</v>
      </c>
      <c r="AG514" s="280">
        <v>0</v>
      </c>
      <c r="AH514" s="1">
        <f t="shared" si="235"/>
        <v>0</v>
      </c>
      <c r="AI514" s="1">
        <v>1.8633999999999999</v>
      </c>
      <c r="AJ514" s="2">
        <v>1.0931</v>
      </c>
      <c r="AK514" s="281">
        <f t="shared" si="236"/>
        <v>0</v>
      </c>
      <c r="AL514" s="3">
        <f t="shared" si="237"/>
        <v>1.7047000000000001</v>
      </c>
      <c r="AM514" s="307">
        <v>1.2725</v>
      </c>
      <c r="AN514" s="283">
        <v>1.0931</v>
      </c>
      <c r="AO514" s="283" t="s">
        <v>1653</v>
      </c>
      <c r="AP514" s="284">
        <v>1.7047000000000001</v>
      </c>
      <c r="AQ514" s="28">
        <v>1.2725</v>
      </c>
      <c r="AR514" s="267">
        <f t="shared" si="238"/>
        <v>0</v>
      </c>
      <c r="AS514" s="267">
        <f t="shared" si="239"/>
        <v>0</v>
      </c>
      <c r="AT514" s="4">
        <v>1.0931</v>
      </c>
      <c r="AU514" s="4">
        <f t="shared" si="240"/>
        <v>0</v>
      </c>
      <c r="AV514" s="5">
        <v>1.7047000000000001</v>
      </c>
      <c r="AW514" s="404">
        <f t="shared" si="241"/>
        <v>0</v>
      </c>
      <c r="AX514" s="405">
        <v>0</v>
      </c>
      <c r="AY514" s="1">
        <f t="shared" si="242"/>
        <v>1.8633999999999999</v>
      </c>
      <c r="AZ514" s="28">
        <f t="shared" si="243"/>
        <v>1.7047000000000001</v>
      </c>
      <c r="BA514" s="5">
        <f t="shared" si="243"/>
        <v>1.2725</v>
      </c>
      <c r="BB514" s="277">
        <f t="shared" si="244"/>
        <v>0</v>
      </c>
      <c r="BC514" s="492">
        <f t="shared" si="245"/>
        <v>0</v>
      </c>
      <c r="BD514" s="492">
        <f t="shared" si="246"/>
        <v>0</v>
      </c>
      <c r="BE514" s="286">
        <f t="shared" si="247"/>
        <v>3.2800000000000003E-2</v>
      </c>
      <c r="BF514" s="286">
        <v>3.2800000000000003E-2</v>
      </c>
      <c r="BG514" s="308">
        <f t="shared" ref="BG514:BG574" si="251">IF(AND($A514=$C514,LEFT($C514,1)="T"),IF(SUMIF($A$17:$A$574,$C514,$BH$17:$BH$574)&gt;0,0,1),0)+IF(AND(LEFT($C514,1)="T",$BI514&lt;&gt;1),IF(SUMIF($A$17:$A$574,$C514,$I$17:$I$574)&gt;0,0,1),0)</f>
        <v>0</v>
      </c>
      <c r="BH514" s="287">
        <f t="shared" si="248"/>
        <v>0</v>
      </c>
      <c r="BI514" s="287">
        <f t="shared" si="220"/>
        <v>1</v>
      </c>
      <c r="BJ514" s="453"/>
    </row>
    <row r="515" spans="1:62" x14ac:dyDescent="0.2">
      <c r="A515" s="297" t="s">
        <v>1055</v>
      </c>
      <c r="B515" s="298" t="s">
        <v>1056</v>
      </c>
      <c r="C515" s="357" t="s">
        <v>1055</v>
      </c>
      <c r="D515" s="300" t="s">
        <v>1056</v>
      </c>
      <c r="E515" s="301" t="s">
        <v>1057</v>
      </c>
      <c r="F515" s="302" t="s">
        <v>539</v>
      </c>
      <c r="G515" s="519">
        <v>64</v>
      </c>
      <c r="H515" s="233"/>
      <c r="I515" s="304">
        <v>0</v>
      </c>
      <c r="J515" s="304">
        <v>0</v>
      </c>
      <c r="K515" s="304">
        <v>0</v>
      </c>
      <c r="L515" s="304">
        <v>0</v>
      </c>
      <c r="M515" s="304">
        <f t="shared" si="221"/>
        <v>0</v>
      </c>
      <c r="N515" s="304">
        <f t="shared" si="222"/>
        <v>0</v>
      </c>
      <c r="O515" s="496">
        <f t="shared" si="223"/>
        <v>0</v>
      </c>
      <c r="P515" s="496">
        <f t="shared" si="224"/>
        <v>0</v>
      </c>
      <c r="Q515" s="497">
        <v>0</v>
      </c>
      <c r="R515" s="497">
        <v>0</v>
      </c>
      <c r="S515" s="266">
        <f t="shared" si="225"/>
        <v>0</v>
      </c>
      <c r="T515" s="265">
        <v>0</v>
      </c>
      <c r="U515" s="305">
        <f t="shared" si="226"/>
        <v>0</v>
      </c>
      <c r="V515" s="306">
        <f t="shared" si="227"/>
        <v>0</v>
      </c>
      <c r="W515" s="498">
        <v>0</v>
      </c>
      <c r="X515" s="499">
        <f t="shared" si="228"/>
        <v>0</v>
      </c>
      <c r="Y515" s="500">
        <f t="shared" si="229"/>
        <v>0</v>
      </c>
      <c r="Z515" s="501">
        <v>0</v>
      </c>
      <c r="AA515" s="502">
        <f t="shared" si="230"/>
        <v>0</v>
      </c>
      <c r="AB515" s="503">
        <f t="shared" si="231"/>
        <v>0</v>
      </c>
      <c r="AC515" s="504">
        <f t="shared" si="232"/>
        <v>0</v>
      </c>
      <c r="AD515" s="277">
        <f t="shared" si="233"/>
        <v>0</v>
      </c>
      <c r="AE515" s="505">
        <f t="shared" si="234"/>
        <v>0</v>
      </c>
      <c r="AF515" s="279">
        <v>0</v>
      </c>
      <c r="AG515" s="280">
        <v>0</v>
      </c>
      <c r="AH515" s="1">
        <f t="shared" si="235"/>
        <v>0</v>
      </c>
      <c r="AI515" s="1">
        <v>1.8633999999999999</v>
      </c>
      <c r="AJ515" s="2">
        <v>0.83989999999999998</v>
      </c>
      <c r="AK515" s="281">
        <f t="shared" si="236"/>
        <v>0</v>
      </c>
      <c r="AL515" s="3">
        <f t="shared" si="237"/>
        <v>2.2185999999999999</v>
      </c>
      <c r="AM515" s="307">
        <v>1.6560999999999999</v>
      </c>
      <c r="AN515" s="283">
        <v>0.83989999999999998</v>
      </c>
      <c r="AO515" s="283" t="s">
        <v>1652</v>
      </c>
      <c r="AP515" s="284">
        <v>2.2185999999999999</v>
      </c>
      <c r="AQ515" s="28">
        <v>1.6560999999999999</v>
      </c>
      <c r="AR515" s="267">
        <f t="shared" si="238"/>
        <v>0</v>
      </c>
      <c r="AS515" s="267">
        <f t="shared" si="239"/>
        <v>0</v>
      </c>
      <c r="AT515" s="4">
        <v>0.83989999999999998</v>
      </c>
      <c r="AU515" s="4">
        <f t="shared" si="240"/>
        <v>0</v>
      </c>
      <c r="AV515" s="5">
        <v>2.2185999999999999</v>
      </c>
      <c r="AW515" s="404">
        <f t="shared" si="241"/>
        <v>0</v>
      </c>
      <c r="AX515" s="405">
        <v>0</v>
      </c>
      <c r="AY515" s="1">
        <f t="shared" si="242"/>
        <v>1.8633999999999999</v>
      </c>
      <c r="AZ515" s="28">
        <f t="shared" si="243"/>
        <v>2.2185999999999999</v>
      </c>
      <c r="BA515" s="5">
        <f t="shared" si="243"/>
        <v>1.6560999999999999</v>
      </c>
      <c r="BB515" s="277">
        <f t="shared" si="244"/>
        <v>0</v>
      </c>
      <c r="BC515" s="492">
        <f t="shared" si="245"/>
        <v>0</v>
      </c>
      <c r="BD515" s="492">
        <f t="shared" si="246"/>
        <v>0</v>
      </c>
      <c r="BE515" s="286">
        <f t="shared" si="247"/>
        <v>3.2800000000000003E-2</v>
      </c>
      <c r="BF515" s="286">
        <v>3.2800000000000003E-2</v>
      </c>
      <c r="BG515" s="308">
        <f t="shared" si="251"/>
        <v>0</v>
      </c>
      <c r="BH515" s="287">
        <f t="shared" si="248"/>
        <v>0</v>
      </c>
      <c r="BI515" s="287">
        <f t="shared" si="220"/>
        <v>1</v>
      </c>
      <c r="BJ515" s="453"/>
    </row>
    <row r="516" spans="1:62" x14ac:dyDescent="0.2">
      <c r="A516" s="297" t="s">
        <v>1058</v>
      </c>
      <c r="B516" s="298" t="s">
        <v>1059</v>
      </c>
      <c r="C516" s="357" t="s">
        <v>1058</v>
      </c>
      <c r="D516" s="300" t="s">
        <v>1059</v>
      </c>
      <c r="E516" s="301" t="s">
        <v>1060</v>
      </c>
      <c r="F516" s="302" t="s">
        <v>539</v>
      </c>
      <c r="G516" s="519">
        <v>64</v>
      </c>
      <c r="H516" s="233"/>
      <c r="I516" s="304">
        <v>0</v>
      </c>
      <c r="J516" s="304">
        <v>0</v>
      </c>
      <c r="K516" s="304">
        <v>0</v>
      </c>
      <c r="L516" s="304">
        <v>0</v>
      </c>
      <c r="M516" s="304">
        <f t="shared" si="221"/>
        <v>0</v>
      </c>
      <c r="N516" s="304">
        <f t="shared" si="222"/>
        <v>0</v>
      </c>
      <c r="O516" s="496">
        <f t="shared" si="223"/>
        <v>0</v>
      </c>
      <c r="P516" s="496">
        <f t="shared" si="224"/>
        <v>0</v>
      </c>
      <c r="Q516" s="497">
        <v>0</v>
      </c>
      <c r="R516" s="497">
        <v>0</v>
      </c>
      <c r="S516" s="266">
        <f t="shared" si="225"/>
        <v>0</v>
      </c>
      <c r="T516" s="265">
        <v>0</v>
      </c>
      <c r="U516" s="305">
        <f t="shared" si="226"/>
        <v>0</v>
      </c>
      <c r="V516" s="306">
        <f t="shared" si="227"/>
        <v>0</v>
      </c>
      <c r="W516" s="498">
        <v>0</v>
      </c>
      <c r="X516" s="499">
        <f t="shared" si="228"/>
        <v>0</v>
      </c>
      <c r="Y516" s="500">
        <f t="shared" si="229"/>
        <v>0</v>
      </c>
      <c r="Z516" s="501">
        <v>0</v>
      </c>
      <c r="AA516" s="502">
        <f t="shared" si="230"/>
        <v>0</v>
      </c>
      <c r="AB516" s="503">
        <f t="shared" si="231"/>
        <v>0</v>
      </c>
      <c r="AC516" s="504">
        <f t="shared" si="232"/>
        <v>0</v>
      </c>
      <c r="AD516" s="277">
        <f t="shared" si="233"/>
        <v>0</v>
      </c>
      <c r="AE516" s="505">
        <f t="shared" si="234"/>
        <v>0</v>
      </c>
      <c r="AF516" s="279">
        <v>0</v>
      </c>
      <c r="AG516" s="280">
        <v>0</v>
      </c>
      <c r="AH516" s="1">
        <f t="shared" si="235"/>
        <v>0</v>
      </c>
      <c r="AI516" s="1">
        <v>1.8633999999999999</v>
      </c>
      <c r="AJ516" s="2">
        <v>0.82980000000000009</v>
      </c>
      <c r="AK516" s="281">
        <f t="shared" si="236"/>
        <v>0</v>
      </c>
      <c r="AL516" s="3">
        <f t="shared" si="237"/>
        <v>2.2456</v>
      </c>
      <c r="AM516" s="307">
        <v>1.6762999999999999</v>
      </c>
      <c r="AN516" s="283">
        <v>0.82979999999999998</v>
      </c>
      <c r="AO516" s="283" t="s">
        <v>1652</v>
      </c>
      <c r="AP516" s="284">
        <v>2.2456</v>
      </c>
      <c r="AQ516" s="28">
        <v>1.6762999999999999</v>
      </c>
      <c r="AR516" s="267">
        <f t="shared" si="238"/>
        <v>0</v>
      </c>
      <c r="AS516" s="267">
        <f t="shared" si="239"/>
        <v>0</v>
      </c>
      <c r="AT516" s="4">
        <v>0.82980000000000009</v>
      </c>
      <c r="AU516" s="4">
        <f t="shared" si="240"/>
        <v>0</v>
      </c>
      <c r="AV516" s="5">
        <v>2.2456</v>
      </c>
      <c r="AW516" s="404">
        <f t="shared" si="241"/>
        <v>0</v>
      </c>
      <c r="AX516" s="405">
        <v>0</v>
      </c>
      <c r="AY516" s="1">
        <f t="shared" si="242"/>
        <v>1.8633999999999999</v>
      </c>
      <c r="AZ516" s="28">
        <f t="shared" si="243"/>
        <v>2.2456</v>
      </c>
      <c r="BA516" s="5">
        <f t="shared" si="243"/>
        <v>1.6762999999999999</v>
      </c>
      <c r="BB516" s="277">
        <f t="shared" si="244"/>
        <v>0</v>
      </c>
      <c r="BC516" s="492">
        <f t="shared" si="245"/>
        <v>0</v>
      </c>
      <c r="BD516" s="492">
        <f t="shared" si="246"/>
        <v>0</v>
      </c>
      <c r="BE516" s="286">
        <f t="shared" si="247"/>
        <v>3.2800000000000003E-2</v>
      </c>
      <c r="BF516" s="286">
        <v>3.2800000000000003E-2</v>
      </c>
      <c r="BG516" s="308">
        <f t="shared" si="251"/>
        <v>0</v>
      </c>
      <c r="BH516" s="287">
        <f t="shared" si="248"/>
        <v>0</v>
      </c>
      <c r="BI516" s="287">
        <f t="shared" si="220"/>
        <v>1</v>
      </c>
      <c r="BJ516" s="453"/>
    </row>
    <row r="517" spans="1:62" x14ac:dyDescent="0.2">
      <c r="A517" s="32" t="s">
        <v>1052</v>
      </c>
      <c r="B517" s="309" t="s">
        <v>1053</v>
      </c>
      <c r="C517" s="310" t="s">
        <v>1061</v>
      </c>
      <c r="D517" s="311" t="s">
        <v>1062</v>
      </c>
      <c r="E517" s="312" t="s">
        <v>1063</v>
      </c>
      <c r="F517" s="313" t="s">
        <v>539</v>
      </c>
      <c r="G517" s="520">
        <v>64</v>
      </c>
      <c r="H517" s="315"/>
      <c r="I517" s="316">
        <v>0</v>
      </c>
      <c r="J517" s="316">
        <v>0</v>
      </c>
      <c r="K517" s="316">
        <v>0</v>
      </c>
      <c r="L517" s="316">
        <v>0</v>
      </c>
      <c r="M517" s="316">
        <f t="shared" si="221"/>
        <v>0</v>
      </c>
      <c r="N517" s="316">
        <f t="shared" si="222"/>
        <v>0</v>
      </c>
      <c r="O517" s="508">
        <f t="shared" si="223"/>
        <v>0</v>
      </c>
      <c r="P517" s="508">
        <f t="shared" si="224"/>
        <v>0</v>
      </c>
      <c r="Q517" s="509">
        <v>0</v>
      </c>
      <c r="R517" s="509">
        <v>0</v>
      </c>
      <c r="S517" s="318">
        <f t="shared" si="225"/>
        <v>0</v>
      </c>
      <c r="T517" s="317">
        <v>0</v>
      </c>
      <c r="U517" s="319">
        <f t="shared" si="226"/>
        <v>0</v>
      </c>
      <c r="V517" s="320">
        <f t="shared" si="227"/>
        <v>0</v>
      </c>
      <c r="W517" s="498">
        <v>0</v>
      </c>
      <c r="X517" s="499">
        <f t="shared" si="228"/>
        <v>0</v>
      </c>
      <c r="Y517" s="500">
        <f t="shared" si="229"/>
        <v>0</v>
      </c>
      <c r="Z517" s="501">
        <v>0</v>
      </c>
      <c r="AA517" s="502">
        <f t="shared" si="230"/>
        <v>0</v>
      </c>
      <c r="AB517" s="503">
        <f t="shared" si="231"/>
        <v>0</v>
      </c>
      <c r="AC517" s="510">
        <f t="shared" si="232"/>
        <v>0</v>
      </c>
      <c r="AD517" s="321">
        <f t="shared" si="233"/>
        <v>0</v>
      </c>
      <c r="AE517" s="278">
        <f t="shared" si="234"/>
        <v>0</v>
      </c>
      <c r="AF517" s="322">
        <v>0</v>
      </c>
      <c r="AG517" s="323">
        <v>1</v>
      </c>
      <c r="AH517" s="6">
        <f t="shared" si="235"/>
        <v>1.8633999999999999</v>
      </c>
      <c r="AI517" s="6">
        <v>0</v>
      </c>
      <c r="AJ517" s="2">
        <v>0</v>
      </c>
      <c r="AK517" s="281">
        <f t="shared" si="236"/>
        <v>1.7047000000000001</v>
      </c>
      <c r="AL517" s="3">
        <f t="shared" si="237"/>
        <v>0</v>
      </c>
      <c r="AM517" s="307">
        <v>0</v>
      </c>
      <c r="AN517" s="283">
        <v>0</v>
      </c>
      <c r="AO517" s="283" t="s">
        <v>1316</v>
      </c>
      <c r="AP517" s="284">
        <v>0</v>
      </c>
      <c r="AQ517" s="28">
        <v>0</v>
      </c>
      <c r="AR517" s="267">
        <f t="shared" si="238"/>
        <v>0</v>
      </c>
      <c r="AS517" s="267">
        <f t="shared" si="239"/>
        <v>0</v>
      </c>
      <c r="AT517" s="4">
        <v>0</v>
      </c>
      <c r="AU517" s="4">
        <f t="shared" si="240"/>
        <v>0</v>
      </c>
      <c r="AV517" s="5">
        <v>0</v>
      </c>
      <c r="AW517" s="404">
        <f t="shared" si="241"/>
        <v>0</v>
      </c>
      <c r="AX517" s="405">
        <v>0</v>
      </c>
      <c r="AY517" s="6">
        <f t="shared" si="242"/>
        <v>0</v>
      </c>
      <c r="AZ517" s="28">
        <f t="shared" si="243"/>
        <v>0</v>
      </c>
      <c r="BA517" s="5">
        <f t="shared" si="243"/>
        <v>0</v>
      </c>
      <c r="BB517" s="321">
        <f t="shared" si="244"/>
        <v>0</v>
      </c>
      <c r="BC517" s="511">
        <f t="shared" si="245"/>
        <v>0</v>
      </c>
      <c r="BD517" s="511">
        <f t="shared" si="246"/>
        <v>3.2800000000000003E-2</v>
      </c>
      <c r="BE517" s="286">
        <f t="shared" si="247"/>
        <v>0</v>
      </c>
      <c r="BF517" s="286">
        <v>0</v>
      </c>
      <c r="BG517" s="308">
        <f t="shared" si="251"/>
        <v>0</v>
      </c>
      <c r="BH517" s="512">
        <f t="shared" si="248"/>
        <v>1</v>
      </c>
      <c r="BI517" s="512">
        <f t="shared" si="220"/>
        <v>0</v>
      </c>
      <c r="BJ517" s="453"/>
    </row>
    <row r="518" spans="1:62" x14ac:dyDescent="0.2">
      <c r="A518" s="32" t="s">
        <v>1055</v>
      </c>
      <c r="B518" s="309" t="s">
        <v>1056</v>
      </c>
      <c r="C518" s="310" t="s">
        <v>1061</v>
      </c>
      <c r="D518" s="311" t="s">
        <v>1062</v>
      </c>
      <c r="E518" s="312" t="s">
        <v>1064</v>
      </c>
      <c r="F518" s="313" t="s">
        <v>539</v>
      </c>
      <c r="G518" s="520">
        <v>64</v>
      </c>
      <c r="H518" s="315"/>
      <c r="I518" s="316">
        <v>0</v>
      </c>
      <c r="J518" s="316">
        <v>0</v>
      </c>
      <c r="K518" s="316">
        <v>0</v>
      </c>
      <c r="L518" s="316">
        <v>0</v>
      </c>
      <c r="M518" s="316">
        <f t="shared" si="221"/>
        <v>0</v>
      </c>
      <c r="N518" s="316">
        <f t="shared" si="222"/>
        <v>0</v>
      </c>
      <c r="O518" s="508">
        <f t="shared" si="223"/>
        <v>0</v>
      </c>
      <c r="P518" s="508">
        <f t="shared" si="224"/>
        <v>0</v>
      </c>
      <c r="Q518" s="509">
        <v>0</v>
      </c>
      <c r="R518" s="509">
        <v>0</v>
      </c>
      <c r="S518" s="318">
        <f t="shared" si="225"/>
        <v>0</v>
      </c>
      <c r="T518" s="317">
        <v>0</v>
      </c>
      <c r="U518" s="319">
        <f t="shared" si="226"/>
        <v>0</v>
      </c>
      <c r="V518" s="320">
        <f t="shared" si="227"/>
        <v>0</v>
      </c>
      <c r="W518" s="498">
        <v>0</v>
      </c>
      <c r="X518" s="499">
        <f t="shared" si="228"/>
        <v>0</v>
      </c>
      <c r="Y518" s="500">
        <f t="shared" si="229"/>
        <v>0</v>
      </c>
      <c r="Z518" s="501">
        <v>0</v>
      </c>
      <c r="AA518" s="502">
        <f t="shared" si="230"/>
        <v>0</v>
      </c>
      <c r="AB518" s="503">
        <f t="shared" si="231"/>
        <v>0</v>
      </c>
      <c r="AC518" s="510">
        <f t="shared" si="232"/>
        <v>0</v>
      </c>
      <c r="AD518" s="321">
        <f t="shared" si="233"/>
        <v>0</v>
      </c>
      <c r="AE518" s="278">
        <f t="shared" si="234"/>
        <v>0</v>
      </c>
      <c r="AF518" s="322">
        <v>0</v>
      </c>
      <c r="AG518" s="323">
        <v>1</v>
      </c>
      <c r="AH518" s="6">
        <f t="shared" si="235"/>
        <v>1.8633999999999999</v>
      </c>
      <c r="AI518" s="6">
        <v>0</v>
      </c>
      <c r="AJ518" s="2">
        <v>0</v>
      </c>
      <c r="AK518" s="281">
        <f t="shared" si="236"/>
        <v>2.2185999999999999</v>
      </c>
      <c r="AL518" s="3">
        <f t="shared" si="237"/>
        <v>0</v>
      </c>
      <c r="AM518" s="307">
        <v>0</v>
      </c>
      <c r="AN518" s="283">
        <v>0</v>
      </c>
      <c r="AO518" s="283" t="s">
        <v>1316</v>
      </c>
      <c r="AP518" s="284">
        <v>0</v>
      </c>
      <c r="AQ518" s="28">
        <v>0</v>
      </c>
      <c r="AR518" s="267">
        <f t="shared" si="238"/>
        <v>0</v>
      </c>
      <c r="AS518" s="267">
        <f t="shared" si="239"/>
        <v>0</v>
      </c>
      <c r="AT518" s="4">
        <v>0</v>
      </c>
      <c r="AU518" s="4">
        <f t="shared" si="240"/>
        <v>0</v>
      </c>
      <c r="AV518" s="5">
        <v>0</v>
      </c>
      <c r="AW518" s="404">
        <f t="shared" si="241"/>
        <v>0</v>
      </c>
      <c r="AX518" s="405">
        <v>0</v>
      </c>
      <c r="AY518" s="6">
        <f t="shared" si="242"/>
        <v>0</v>
      </c>
      <c r="AZ518" s="28">
        <f t="shared" si="243"/>
        <v>0</v>
      </c>
      <c r="BA518" s="5">
        <f t="shared" si="243"/>
        <v>0</v>
      </c>
      <c r="BB518" s="321">
        <f t="shared" si="244"/>
        <v>0</v>
      </c>
      <c r="BC518" s="511">
        <f t="shared" si="245"/>
        <v>0</v>
      </c>
      <c r="BD518" s="511">
        <f t="shared" si="246"/>
        <v>3.2800000000000003E-2</v>
      </c>
      <c r="BE518" s="286">
        <f t="shared" si="247"/>
        <v>0</v>
      </c>
      <c r="BF518" s="286">
        <v>0</v>
      </c>
      <c r="BG518" s="308">
        <f t="shared" si="251"/>
        <v>0</v>
      </c>
      <c r="BH518" s="512">
        <f t="shared" si="248"/>
        <v>1</v>
      </c>
      <c r="BI518" s="512">
        <f t="shared" si="220"/>
        <v>0</v>
      </c>
      <c r="BJ518" s="453"/>
    </row>
    <row r="519" spans="1:62" x14ac:dyDescent="0.2">
      <c r="A519" s="32" t="s">
        <v>1058</v>
      </c>
      <c r="B519" s="309" t="s">
        <v>1059</v>
      </c>
      <c r="C519" s="310" t="s">
        <v>1061</v>
      </c>
      <c r="D519" s="311" t="s">
        <v>1062</v>
      </c>
      <c r="E519" s="312" t="s">
        <v>1065</v>
      </c>
      <c r="F519" s="313" t="s">
        <v>539</v>
      </c>
      <c r="G519" s="520">
        <v>64</v>
      </c>
      <c r="H519" s="315"/>
      <c r="I519" s="316">
        <v>0</v>
      </c>
      <c r="J519" s="316">
        <v>0</v>
      </c>
      <c r="K519" s="316">
        <v>0</v>
      </c>
      <c r="L519" s="316">
        <v>0</v>
      </c>
      <c r="M519" s="316">
        <f t="shared" si="221"/>
        <v>0</v>
      </c>
      <c r="N519" s="316">
        <f t="shared" si="222"/>
        <v>0</v>
      </c>
      <c r="O519" s="508">
        <f t="shared" si="223"/>
        <v>0</v>
      </c>
      <c r="P519" s="508">
        <f t="shared" si="224"/>
        <v>0</v>
      </c>
      <c r="Q519" s="509">
        <v>0</v>
      </c>
      <c r="R519" s="509">
        <v>0</v>
      </c>
      <c r="S519" s="318">
        <f t="shared" si="225"/>
        <v>0</v>
      </c>
      <c r="T519" s="317">
        <v>0</v>
      </c>
      <c r="U519" s="319">
        <f t="shared" si="226"/>
        <v>0</v>
      </c>
      <c r="V519" s="320">
        <f t="shared" si="227"/>
        <v>0</v>
      </c>
      <c r="W519" s="498">
        <v>0</v>
      </c>
      <c r="X519" s="499">
        <f t="shared" si="228"/>
        <v>0</v>
      </c>
      <c r="Y519" s="500">
        <f t="shared" si="229"/>
        <v>0</v>
      </c>
      <c r="Z519" s="501">
        <v>0</v>
      </c>
      <c r="AA519" s="502">
        <f t="shared" si="230"/>
        <v>0</v>
      </c>
      <c r="AB519" s="503">
        <f t="shared" si="231"/>
        <v>0</v>
      </c>
      <c r="AC519" s="510">
        <f t="shared" si="232"/>
        <v>0</v>
      </c>
      <c r="AD519" s="321">
        <f t="shared" si="233"/>
        <v>0</v>
      </c>
      <c r="AE519" s="278">
        <f t="shared" si="234"/>
        <v>0</v>
      </c>
      <c r="AF519" s="322">
        <v>0</v>
      </c>
      <c r="AG519" s="323">
        <v>1</v>
      </c>
      <c r="AH519" s="6">
        <f t="shared" si="235"/>
        <v>1.8633999999999999</v>
      </c>
      <c r="AI519" s="6">
        <v>0</v>
      </c>
      <c r="AJ519" s="2">
        <v>0</v>
      </c>
      <c r="AK519" s="281">
        <f t="shared" si="236"/>
        <v>2.2456</v>
      </c>
      <c r="AL519" s="3">
        <f t="shared" si="237"/>
        <v>0</v>
      </c>
      <c r="AM519" s="307">
        <v>0</v>
      </c>
      <c r="AN519" s="283">
        <v>0</v>
      </c>
      <c r="AO519" s="283" t="s">
        <v>1316</v>
      </c>
      <c r="AP519" s="284">
        <v>0</v>
      </c>
      <c r="AQ519" s="28">
        <v>0</v>
      </c>
      <c r="AR519" s="267">
        <f t="shared" si="238"/>
        <v>0</v>
      </c>
      <c r="AS519" s="267">
        <f t="shared" si="239"/>
        <v>0</v>
      </c>
      <c r="AT519" s="4">
        <v>0</v>
      </c>
      <c r="AU519" s="4">
        <f t="shared" si="240"/>
        <v>0</v>
      </c>
      <c r="AV519" s="5">
        <v>0</v>
      </c>
      <c r="AW519" s="404">
        <f t="shared" si="241"/>
        <v>0</v>
      </c>
      <c r="AX519" s="405">
        <v>0</v>
      </c>
      <c r="AY519" s="6">
        <f t="shared" si="242"/>
        <v>0</v>
      </c>
      <c r="AZ519" s="28">
        <f t="shared" si="243"/>
        <v>0</v>
      </c>
      <c r="BA519" s="5">
        <f t="shared" si="243"/>
        <v>0</v>
      </c>
      <c r="BB519" s="321">
        <f t="shared" si="244"/>
        <v>0</v>
      </c>
      <c r="BC519" s="511">
        <f t="shared" si="245"/>
        <v>0</v>
      </c>
      <c r="BD519" s="511">
        <f t="shared" si="246"/>
        <v>3.2800000000000003E-2</v>
      </c>
      <c r="BE519" s="286">
        <f t="shared" si="247"/>
        <v>0</v>
      </c>
      <c r="BF519" s="286">
        <v>0</v>
      </c>
      <c r="BG519" s="308">
        <f t="shared" si="251"/>
        <v>0</v>
      </c>
      <c r="BH519" s="512">
        <f t="shared" si="248"/>
        <v>1</v>
      </c>
      <c r="BI519" s="512">
        <f t="shared" si="220"/>
        <v>0</v>
      </c>
      <c r="BJ519" s="453"/>
    </row>
    <row r="520" spans="1:62" x14ac:dyDescent="0.2">
      <c r="A520" s="358" t="s">
        <v>1061</v>
      </c>
      <c r="B520" s="359" t="s">
        <v>1066</v>
      </c>
      <c r="C520" s="360" t="s">
        <v>1061</v>
      </c>
      <c r="D520" s="361" t="s">
        <v>1062</v>
      </c>
      <c r="E520" s="362" t="s">
        <v>1067</v>
      </c>
      <c r="F520" s="363" t="s">
        <v>539</v>
      </c>
      <c r="G520" s="513">
        <v>64</v>
      </c>
      <c r="H520" s="315"/>
      <c r="I520" s="364">
        <v>10756729</v>
      </c>
      <c r="J520" s="364">
        <v>2226693</v>
      </c>
      <c r="K520" s="364">
        <v>0</v>
      </c>
      <c r="L520" s="364">
        <v>0</v>
      </c>
      <c r="M520" s="364">
        <f t="shared" si="221"/>
        <v>0</v>
      </c>
      <c r="N520" s="364">
        <f t="shared" si="222"/>
        <v>10756729</v>
      </c>
      <c r="O520" s="514">
        <f t="shared" si="223"/>
        <v>2226693</v>
      </c>
      <c r="P520" s="514">
        <f t="shared" si="224"/>
        <v>8530036</v>
      </c>
      <c r="Q520" s="515">
        <v>296.43</v>
      </c>
      <c r="R520" s="515">
        <v>9.2200000000000006</v>
      </c>
      <c r="S520" s="366">
        <f t="shared" si="225"/>
        <v>100277</v>
      </c>
      <c r="T520" s="365">
        <v>0</v>
      </c>
      <c r="U520" s="367">
        <f t="shared" si="226"/>
        <v>8530036</v>
      </c>
      <c r="V520" s="368">
        <f t="shared" si="227"/>
        <v>28775.89</v>
      </c>
      <c r="W520" s="498">
        <v>330166</v>
      </c>
      <c r="X520" s="499">
        <f t="shared" si="228"/>
        <v>1113.81</v>
      </c>
      <c r="Y520" s="500">
        <f t="shared" si="229"/>
        <v>27662.079999999998</v>
      </c>
      <c r="Z520" s="501" t="s">
        <v>13</v>
      </c>
      <c r="AA520" s="502" t="str">
        <f t="shared" si="230"/>
        <v>Exempt</v>
      </c>
      <c r="AB520" s="503">
        <f t="shared" si="231"/>
        <v>8530036</v>
      </c>
      <c r="AC520" s="516">
        <f t="shared" si="232"/>
        <v>28775.89</v>
      </c>
      <c r="AD520" s="369">
        <f t="shared" si="233"/>
        <v>1.8633599999999999</v>
      </c>
      <c r="AE520" s="370">
        <f t="shared" si="234"/>
        <v>1.8633999999999999</v>
      </c>
      <c r="AF520" s="371">
        <v>1.8633999999999999</v>
      </c>
      <c r="AG520" s="372">
        <v>0</v>
      </c>
      <c r="AH520" s="373">
        <f t="shared" si="235"/>
        <v>0</v>
      </c>
      <c r="AI520" s="373">
        <v>0</v>
      </c>
      <c r="AJ520" s="2">
        <v>0</v>
      </c>
      <c r="AK520" s="281">
        <f t="shared" si="236"/>
        <v>0</v>
      </c>
      <c r="AL520" s="3">
        <f t="shared" si="237"/>
        <v>0</v>
      </c>
      <c r="AM520" s="307">
        <v>0</v>
      </c>
      <c r="AN520" s="283">
        <v>0</v>
      </c>
      <c r="AO520" s="283" t="s">
        <v>1316</v>
      </c>
      <c r="AP520" s="284">
        <v>0</v>
      </c>
      <c r="AQ520" s="28">
        <v>0</v>
      </c>
      <c r="AR520" s="267">
        <f t="shared" si="238"/>
        <v>0</v>
      </c>
      <c r="AS520" s="267">
        <f t="shared" si="239"/>
        <v>0</v>
      </c>
      <c r="AT520" s="4">
        <v>0</v>
      </c>
      <c r="AU520" s="4">
        <f t="shared" si="240"/>
        <v>0</v>
      </c>
      <c r="AV520" s="5">
        <v>0</v>
      </c>
      <c r="AW520" s="404">
        <f t="shared" si="241"/>
        <v>0</v>
      </c>
      <c r="AX520" s="405">
        <v>0</v>
      </c>
      <c r="AY520" s="373">
        <f t="shared" si="242"/>
        <v>0</v>
      </c>
      <c r="AZ520" s="28">
        <f t="shared" si="243"/>
        <v>0</v>
      </c>
      <c r="BA520" s="5">
        <f t="shared" si="243"/>
        <v>0</v>
      </c>
      <c r="BB520" s="369">
        <f t="shared" si="244"/>
        <v>1.6408700000000001</v>
      </c>
      <c r="BC520" s="517">
        <f t="shared" si="245"/>
        <v>3.2800000000000003E-2</v>
      </c>
      <c r="BD520" s="517">
        <f t="shared" si="246"/>
        <v>0</v>
      </c>
      <c r="BE520" s="286">
        <f t="shared" si="247"/>
        <v>0</v>
      </c>
      <c r="BF520" s="286">
        <v>0</v>
      </c>
      <c r="BG520" s="308">
        <f t="shared" si="251"/>
        <v>0</v>
      </c>
      <c r="BH520" s="518">
        <f t="shared" si="248"/>
        <v>0</v>
      </c>
      <c r="BI520" s="518">
        <f t="shared" si="220"/>
        <v>0</v>
      </c>
      <c r="BJ520" s="453"/>
    </row>
    <row r="521" spans="1:62" x14ac:dyDescent="0.2">
      <c r="A521" s="297" t="s">
        <v>360</v>
      </c>
      <c r="B521" s="298" t="s">
        <v>1100</v>
      </c>
      <c r="C521" s="299" t="s">
        <v>360</v>
      </c>
      <c r="D521" s="300" t="s">
        <v>1100</v>
      </c>
      <c r="E521" s="301" t="str">
        <f>C521&amp;A521</f>
        <v>T069T069</v>
      </c>
      <c r="F521" s="302" t="s">
        <v>295</v>
      </c>
      <c r="G521" s="519">
        <v>65</v>
      </c>
      <c r="H521" s="233"/>
      <c r="I521" s="304">
        <v>0</v>
      </c>
      <c r="J521" s="304">
        <v>0</v>
      </c>
      <c r="K521" s="304">
        <v>0</v>
      </c>
      <c r="L521" s="304">
        <v>0</v>
      </c>
      <c r="M521" s="304">
        <f t="shared" si="221"/>
        <v>0</v>
      </c>
      <c r="N521" s="304">
        <f t="shared" si="222"/>
        <v>0</v>
      </c>
      <c r="O521" s="496">
        <f t="shared" si="223"/>
        <v>0</v>
      </c>
      <c r="P521" s="496">
        <f t="shared" si="224"/>
        <v>0</v>
      </c>
      <c r="Q521" s="497">
        <v>0</v>
      </c>
      <c r="R521" s="497">
        <v>0</v>
      </c>
      <c r="S521" s="266">
        <f t="shared" si="225"/>
        <v>0</v>
      </c>
      <c r="T521" s="265">
        <v>0</v>
      </c>
      <c r="U521" s="305">
        <f t="shared" si="226"/>
        <v>0</v>
      </c>
      <c r="V521" s="306">
        <f t="shared" si="227"/>
        <v>0</v>
      </c>
      <c r="W521" s="498">
        <v>0</v>
      </c>
      <c r="X521" s="499">
        <f t="shared" si="228"/>
        <v>0</v>
      </c>
      <c r="Y521" s="500">
        <f t="shared" si="229"/>
        <v>0</v>
      </c>
      <c r="Z521" s="501">
        <v>0</v>
      </c>
      <c r="AA521" s="502">
        <f t="shared" si="230"/>
        <v>0</v>
      </c>
      <c r="AB521" s="503">
        <f t="shared" si="231"/>
        <v>0</v>
      </c>
      <c r="AC521" s="504">
        <f t="shared" si="232"/>
        <v>0</v>
      </c>
      <c r="AD521" s="277">
        <f t="shared" si="233"/>
        <v>0</v>
      </c>
      <c r="AE521" s="505">
        <f t="shared" si="234"/>
        <v>0</v>
      </c>
      <c r="AF521" s="279">
        <v>0</v>
      </c>
      <c r="AG521" s="280">
        <v>0</v>
      </c>
      <c r="AH521" s="1">
        <f t="shared" si="235"/>
        <v>0</v>
      </c>
      <c r="AI521" s="1">
        <v>1.3042</v>
      </c>
      <c r="AJ521" s="2">
        <v>0.78349999999999997</v>
      </c>
      <c r="AK521" s="281">
        <f t="shared" si="236"/>
        <v>0</v>
      </c>
      <c r="AL521" s="3">
        <f t="shared" si="237"/>
        <v>1.6646000000000001</v>
      </c>
      <c r="AM521" s="307">
        <v>1.7754000000000001</v>
      </c>
      <c r="AN521" s="283">
        <v>0.78349999999999997</v>
      </c>
      <c r="AO521" s="283" t="s">
        <v>1652</v>
      </c>
      <c r="AP521" s="284">
        <v>1.6646000000000001</v>
      </c>
      <c r="AQ521" s="28">
        <v>1.7754000000000001</v>
      </c>
      <c r="AR521" s="267">
        <f t="shared" si="238"/>
        <v>0</v>
      </c>
      <c r="AS521" s="267">
        <f t="shared" si="239"/>
        <v>0</v>
      </c>
      <c r="AT521" s="4">
        <v>0.78349999999999997</v>
      </c>
      <c r="AU521" s="4">
        <f t="shared" si="240"/>
        <v>0</v>
      </c>
      <c r="AV521" s="5">
        <v>1.6646000000000001</v>
      </c>
      <c r="AW521" s="404">
        <f t="shared" si="241"/>
        <v>0</v>
      </c>
      <c r="AX521" s="405">
        <v>0</v>
      </c>
      <c r="AY521" s="1">
        <f t="shared" si="242"/>
        <v>1.3042</v>
      </c>
      <c r="AZ521" s="28">
        <f t="shared" si="243"/>
        <v>1.6646000000000001</v>
      </c>
      <c r="BA521" s="5">
        <f t="shared" si="243"/>
        <v>1.7754000000000001</v>
      </c>
      <c r="BB521" s="277">
        <f t="shared" si="244"/>
        <v>0</v>
      </c>
      <c r="BC521" s="492">
        <f t="shared" si="245"/>
        <v>0</v>
      </c>
      <c r="BD521" s="492">
        <f t="shared" si="246"/>
        <v>0</v>
      </c>
      <c r="BE521" s="286">
        <f t="shared" si="247"/>
        <v>2.3E-2</v>
      </c>
      <c r="BF521" s="286">
        <v>2.3E-2</v>
      </c>
      <c r="BG521" s="308">
        <f t="shared" si="251"/>
        <v>0</v>
      </c>
      <c r="BH521" s="287">
        <f t="shared" si="248"/>
        <v>0</v>
      </c>
      <c r="BI521" s="287">
        <f t="shared" ref="BI521:BI574" si="252">IF($A521=$C521,SUMIF($A$17:$A$574,$C521,$BH$17:$BH$574),0)+IF(LEFT($C521,1)="T",IF(SUMIF($A$17:$A$574,$C521,$I$17:$I$574)&gt;0,1,0),0)</f>
        <v>1</v>
      </c>
      <c r="BJ521" s="453"/>
    </row>
    <row r="522" spans="1:62" x14ac:dyDescent="0.2">
      <c r="A522" s="297" t="s">
        <v>1008</v>
      </c>
      <c r="B522" s="298" t="s">
        <v>1009</v>
      </c>
      <c r="C522" s="299" t="s">
        <v>1008</v>
      </c>
      <c r="D522" s="300" t="s">
        <v>1009</v>
      </c>
      <c r="E522" s="301" t="s">
        <v>1010</v>
      </c>
      <c r="F522" s="302" t="s">
        <v>295</v>
      </c>
      <c r="G522" s="519">
        <v>65</v>
      </c>
      <c r="H522" s="233"/>
      <c r="I522" s="304">
        <v>0</v>
      </c>
      <c r="J522" s="304">
        <v>0</v>
      </c>
      <c r="K522" s="304">
        <v>0</v>
      </c>
      <c r="L522" s="304">
        <v>0</v>
      </c>
      <c r="M522" s="304">
        <f t="shared" si="221"/>
        <v>0</v>
      </c>
      <c r="N522" s="304">
        <f t="shared" si="222"/>
        <v>0</v>
      </c>
      <c r="O522" s="496">
        <f t="shared" si="223"/>
        <v>0</v>
      </c>
      <c r="P522" s="496">
        <f t="shared" si="224"/>
        <v>0</v>
      </c>
      <c r="Q522" s="497">
        <v>0</v>
      </c>
      <c r="R522" s="497">
        <v>0</v>
      </c>
      <c r="S522" s="266">
        <f t="shared" si="225"/>
        <v>0</v>
      </c>
      <c r="T522" s="265">
        <v>0</v>
      </c>
      <c r="U522" s="305">
        <f t="shared" si="226"/>
        <v>0</v>
      </c>
      <c r="V522" s="306">
        <f t="shared" si="227"/>
        <v>0</v>
      </c>
      <c r="W522" s="498">
        <v>0</v>
      </c>
      <c r="X522" s="499">
        <f t="shared" si="228"/>
        <v>0</v>
      </c>
      <c r="Y522" s="500">
        <f t="shared" si="229"/>
        <v>0</v>
      </c>
      <c r="Z522" s="501">
        <v>0</v>
      </c>
      <c r="AA522" s="502">
        <f t="shared" si="230"/>
        <v>0</v>
      </c>
      <c r="AB522" s="503">
        <f t="shared" si="231"/>
        <v>0</v>
      </c>
      <c r="AC522" s="504">
        <f t="shared" si="232"/>
        <v>0</v>
      </c>
      <c r="AD522" s="277">
        <f t="shared" si="233"/>
        <v>0</v>
      </c>
      <c r="AE522" s="505">
        <f t="shared" si="234"/>
        <v>0</v>
      </c>
      <c r="AF522" s="279">
        <v>0</v>
      </c>
      <c r="AG522" s="280">
        <v>0</v>
      </c>
      <c r="AH522" s="1">
        <f t="shared" si="235"/>
        <v>0</v>
      </c>
      <c r="AI522" s="1">
        <v>1.3042</v>
      </c>
      <c r="AJ522" s="2">
        <v>0.78349999999999997</v>
      </c>
      <c r="AK522" s="281">
        <f t="shared" si="236"/>
        <v>0</v>
      </c>
      <c r="AL522" s="3">
        <f t="shared" si="237"/>
        <v>1.6646000000000001</v>
      </c>
      <c r="AM522" s="307">
        <v>1.7754000000000001</v>
      </c>
      <c r="AN522" s="283">
        <v>0.78349999999999997</v>
      </c>
      <c r="AO522" s="283" t="s">
        <v>1652</v>
      </c>
      <c r="AP522" s="284">
        <v>1.6646000000000001</v>
      </c>
      <c r="AQ522" s="28">
        <v>1.7754000000000001</v>
      </c>
      <c r="AR522" s="267">
        <f t="shared" si="238"/>
        <v>0</v>
      </c>
      <c r="AS522" s="267">
        <f t="shared" si="239"/>
        <v>0</v>
      </c>
      <c r="AT522" s="4">
        <v>0.78349999999999997</v>
      </c>
      <c r="AU522" s="4">
        <f t="shared" si="240"/>
        <v>0</v>
      </c>
      <c r="AV522" s="5">
        <v>1.6646000000000001</v>
      </c>
      <c r="AW522" s="404">
        <f t="shared" si="241"/>
        <v>0</v>
      </c>
      <c r="AX522" s="405">
        <v>1</v>
      </c>
      <c r="AY522" s="1">
        <f t="shared" si="242"/>
        <v>1.3042</v>
      </c>
      <c r="AZ522" s="28">
        <f t="shared" si="243"/>
        <v>1.6646000000000001</v>
      </c>
      <c r="BA522" s="5">
        <f t="shared" si="243"/>
        <v>1.7754000000000001</v>
      </c>
      <c r="BB522" s="277">
        <f t="shared" si="244"/>
        <v>0</v>
      </c>
      <c r="BC522" s="492">
        <f t="shared" si="245"/>
        <v>0</v>
      </c>
      <c r="BD522" s="492">
        <f t="shared" si="246"/>
        <v>0</v>
      </c>
      <c r="BE522" s="286">
        <f t="shared" si="247"/>
        <v>2.3E-2</v>
      </c>
      <c r="BF522" s="286">
        <v>2.3E-2</v>
      </c>
      <c r="BG522" s="308">
        <f t="shared" si="251"/>
        <v>0</v>
      </c>
      <c r="BH522" s="287">
        <f t="shared" si="248"/>
        <v>0</v>
      </c>
      <c r="BI522" s="287">
        <f t="shared" si="252"/>
        <v>1</v>
      </c>
      <c r="BJ522" s="453"/>
    </row>
    <row r="523" spans="1:62" x14ac:dyDescent="0.2">
      <c r="A523" s="297" t="s">
        <v>363</v>
      </c>
      <c r="B523" s="298" t="s">
        <v>364</v>
      </c>
      <c r="C523" s="299" t="s">
        <v>363</v>
      </c>
      <c r="D523" s="300" t="s">
        <v>364</v>
      </c>
      <c r="E523" s="301" t="s">
        <v>365</v>
      </c>
      <c r="F523" s="302" t="s">
        <v>295</v>
      </c>
      <c r="G523" s="519">
        <v>65</v>
      </c>
      <c r="H523" s="233"/>
      <c r="I523" s="304">
        <v>0</v>
      </c>
      <c r="J523" s="304">
        <v>0</v>
      </c>
      <c r="K523" s="304">
        <v>0</v>
      </c>
      <c r="L523" s="304">
        <v>0</v>
      </c>
      <c r="M523" s="304">
        <f t="shared" si="221"/>
        <v>0</v>
      </c>
      <c r="N523" s="304">
        <f t="shared" si="222"/>
        <v>0</v>
      </c>
      <c r="O523" s="496">
        <f t="shared" si="223"/>
        <v>0</v>
      </c>
      <c r="P523" s="496">
        <f t="shared" si="224"/>
        <v>0</v>
      </c>
      <c r="Q523" s="497">
        <v>0</v>
      </c>
      <c r="R523" s="497">
        <v>0</v>
      </c>
      <c r="S523" s="266">
        <f t="shared" si="225"/>
        <v>0</v>
      </c>
      <c r="T523" s="265">
        <v>0</v>
      </c>
      <c r="U523" s="305">
        <f t="shared" si="226"/>
        <v>0</v>
      </c>
      <c r="V523" s="306">
        <f t="shared" si="227"/>
        <v>0</v>
      </c>
      <c r="W523" s="498">
        <v>0</v>
      </c>
      <c r="X523" s="499">
        <f t="shared" si="228"/>
        <v>0</v>
      </c>
      <c r="Y523" s="500">
        <f t="shared" si="229"/>
        <v>0</v>
      </c>
      <c r="Z523" s="501">
        <v>0</v>
      </c>
      <c r="AA523" s="502">
        <f t="shared" si="230"/>
        <v>0</v>
      </c>
      <c r="AB523" s="503">
        <f t="shared" si="231"/>
        <v>0</v>
      </c>
      <c r="AC523" s="504">
        <f t="shared" si="232"/>
        <v>0</v>
      </c>
      <c r="AD523" s="277">
        <f t="shared" si="233"/>
        <v>0</v>
      </c>
      <c r="AE523" s="505">
        <f t="shared" si="234"/>
        <v>0</v>
      </c>
      <c r="AF523" s="279">
        <v>0</v>
      </c>
      <c r="AG523" s="280">
        <v>0</v>
      </c>
      <c r="AH523" s="1">
        <f t="shared" si="235"/>
        <v>0</v>
      </c>
      <c r="AI523" s="1">
        <v>1.3042</v>
      </c>
      <c r="AJ523" s="2">
        <v>0.81510000000000005</v>
      </c>
      <c r="AK523" s="281">
        <f t="shared" si="236"/>
        <v>0</v>
      </c>
      <c r="AL523" s="3">
        <f t="shared" si="237"/>
        <v>1.6</v>
      </c>
      <c r="AM523" s="307">
        <v>1.7064999999999999</v>
      </c>
      <c r="AN523" s="283">
        <v>0.81510000000000005</v>
      </c>
      <c r="AO523" s="283" t="s">
        <v>1652</v>
      </c>
      <c r="AP523" s="284">
        <v>1.6</v>
      </c>
      <c r="AQ523" s="28">
        <v>1.7064999999999999</v>
      </c>
      <c r="AR523" s="267">
        <f t="shared" si="238"/>
        <v>0</v>
      </c>
      <c r="AS523" s="267">
        <f t="shared" si="239"/>
        <v>0</v>
      </c>
      <c r="AT523" s="4">
        <v>0.81510000000000005</v>
      </c>
      <c r="AU523" s="4">
        <f t="shared" si="240"/>
        <v>0</v>
      </c>
      <c r="AV523" s="5">
        <v>1.6</v>
      </c>
      <c r="AW523" s="404">
        <f t="shared" si="241"/>
        <v>0</v>
      </c>
      <c r="AX523" s="405">
        <v>1</v>
      </c>
      <c r="AY523" s="1">
        <f t="shared" si="242"/>
        <v>1.3042</v>
      </c>
      <c r="AZ523" s="28">
        <f t="shared" si="243"/>
        <v>1.6</v>
      </c>
      <c r="BA523" s="5">
        <f t="shared" si="243"/>
        <v>1.7064999999999999</v>
      </c>
      <c r="BB523" s="277">
        <f t="shared" si="244"/>
        <v>0</v>
      </c>
      <c r="BC523" s="492">
        <f t="shared" si="245"/>
        <v>0</v>
      </c>
      <c r="BD523" s="492">
        <f t="shared" si="246"/>
        <v>0</v>
      </c>
      <c r="BE523" s="286">
        <f t="shared" si="247"/>
        <v>2.3E-2</v>
      </c>
      <c r="BF523" s="286">
        <v>2.3E-2</v>
      </c>
      <c r="BG523" s="308">
        <f t="shared" si="251"/>
        <v>0</v>
      </c>
      <c r="BH523" s="287">
        <f t="shared" si="248"/>
        <v>0</v>
      </c>
      <c r="BI523" s="287">
        <f t="shared" si="252"/>
        <v>1</v>
      </c>
      <c r="BJ523" s="453"/>
    </row>
    <row r="524" spans="1:62" x14ac:dyDescent="0.2">
      <c r="A524" s="32" t="s">
        <v>360</v>
      </c>
      <c r="B524" s="309" t="s">
        <v>1100</v>
      </c>
      <c r="C524" s="310" t="s">
        <v>1216</v>
      </c>
      <c r="D524" s="311" t="s">
        <v>1647</v>
      </c>
      <c r="E524" s="312" t="str">
        <f>C524&amp;A524</f>
        <v>U051T069</v>
      </c>
      <c r="F524" s="313" t="s">
        <v>295</v>
      </c>
      <c r="G524" s="520">
        <v>65</v>
      </c>
      <c r="H524" s="315"/>
      <c r="I524" s="316">
        <v>0</v>
      </c>
      <c r="J524" s="316">
        <v>0</v>
      </c>
      <c r="K524" s="316">
        <v>0</v>
      </c>
      <c r="L524" s="316">
        <v>0</v>
      </c>
      <c r="M524" s="316">
        <f t="shared" si="221"/>
        <v>0</v>
      </c>
      <c r="N524" s="316">
        <f t="shared" si="222"/>
        <v>0</v>
      </c>
      <c r="O524" s="508">
        <f t="shared" si="223"/>
        <v>0</v>
      </c>
      <c r="P524" s="508">
        <f t="shared" si="224"/>
        <v>0</v>
      </c>
      <c r="Q524" s="509">
        <v>0</v>
      </c>
      <c r="R524" s="509">
        <v>0</v>
      </c>
      <c r="S524" s="318">
        <f t="shared" si="225"/>
        <v>0</v>
      </c>
      <c r="T524" s="317">
        <v>0</v>
      </c>
      <c r="U524" s="319">
        <f t="shared" si="226"/>
        <v>0</v>
      </c>
      <c r="V524" s="320">
        <f t="shared" si="227"/>
        <v>0</v>
      </c>
      <c r="W524" s="498">
        <v>0</v>
      </c>
      <c r="X524" s="499">
        <f t="shared" si="228"/>
        <v>0</v>
      </c>
      <c r="Y524" s="500">
        <f t="shared" si="229"/>
        <v>0</v>
      </c>
      <c r="Z524" s="501">
        <v>0</v>
      </c>
      <c r="AA524" s="502">
        <f t="shared" si="230"/>
        <v>0</v>
      </c>
      <c r="AB524" s="503">
        <f t="shared" si="231"/>
        <v>0</v>
      </c>
      <c r="AC524" s="510">
        <f t="shared" si="232"/>
        <v>0</v>
      </c>
      <c r="AD524" s="321">
        <f t="shared" si="233"/>
        <v>0</v>
      </c>
      <c r="AE524" s="278">
        <f t="shared" si="234"/>
        <v>0</v>
      </c>
      <c r="AF524" s="322">
        <v>0</v>
      </c>
      <c r="AG524" s="323">
        <v>1</v>
      </c>
      <c r="AH524" s="6">
        <f t="shared" si="235"/>
        <v>1.3042</v>
      </c>
      <c r="AI524" s="6">
        <v>0</v>
      </c>
      <c r="AJ524" s="2">
        <v>0</v>
      </c>
      <c r="AK524" s="281">
        <f t="shared" si="236"/>
        <v>1.6646000000000001</v>
      </c>
      <c r="AL524" s="3">
        <f t="shared" si="237"/>
        <v>0</v>
      </c>
      <c r="AM524" s="307">
        <v>0</v>
      </c>
      <c r="AN524" s="283">
        <v>0</v>
      </c>
      <c r="AO524" s="283" t="s">
        <v>1316</v>
      </c>
      <c r="AP524" s="284">
        <v>0</v>
      </c>
      <c r="AQ524" s="28">
        <v>0</v>
      </c>
      <c r="AR524" s="267">
        <f t="shared" si="238"/>
        <v>0</v>
      </c>
      <c r="AS524" s="267">
        <f t="shared" si="239"/>
        <v>0</v>
      </c>
      <c r="AT524" s="4">
        <v>0</v>
      </c>
      <c r="AU524" s="4">
        <f t="shared" si="240"/>
        <v>0</v>
      </c>
      <c r="AV524" s="5">
        <v>0</v>
      </c>
      <c r="AW524" s="404">
        <f t="shared" si="241"/>
        <v>0</v>
      </c>
      <c r="AX524" s="405">
        <v>0</v>
      </c>
      <c r="AY524" s="6">
        <f t="shared" si="242"/>
        <v>0</v>
      </c>
      <c r="AZ524" s="28">
        <f t="shared" si="243"/>
        <v>0</v>
      </c>
      <c r="BA524" s="5">
        <f t="shared" si="243"/>
        <v>0</v>
      </c>
      <c r="BB524" s="321">
        <f t="shared" si="244"/>
        <v>0</v>
      </c>
      <c r="BC524" s="511">
        <f t="shared" si="245"/>
        <v>0</v>
      </c>
      <c r="BD524" s="511">
        <f t="shared" si="246"/>
        <v>2.3E-2</v>
      </c>
      <c r="BE524" s="286">
        <f t="shared" si="247"/>
        <v>0</v>
      </c>
      <c r="BF524" s="286">
        <v>0</v>
      </c>
      <c r="BG524" s="308">
        <f t="shared" si="251"/>
        <v>0</v>
      </c>
      <c r="BH524" s="512">
        <f t="shared" si="248"/>
        <v>1</v>
      </c>
      <c r="BI524" s="512">
        <f t="shared" si="252"/>
        <v>0</v>
      </c>
      <c r="BJ524" s="453"/>
    </row>
    <row r="525" spans="1:62" x14ac:dyDescent="0.2">
      <c r="A525" s="32" t="s">
        <v>1008</v>
      </c>
      <c r="B525" s="309" t="s">
        <v>1009</v>
      </c>
      <c r="C525" s="310" t="s">
        <v>1216</v>
      </c>
      <c r="D525" s="311" t="s">
        <v>1647</v>
      </c>
      <c r="E525" s="312" t="s">
        <v>1256</v>
      </c>
      <c r="F525" s="313" t="s">
        <v>295</v>
      </c>
      <c r="G525" s="520">
        <v>65</v>
      </c>
      <c r="H525" s="315"/>
      <c r="I525" s="316">
        <v>0</v>
      </c>
      <c r="J525" s="316">
        <v>0</v>
      </c>
      <c r="K525" s="316">
        <v>0</v>
      </c>
      <c r="L525" s="316">
        <v>0</v>
      </c>
      <c r="M525" s="316">
        <f t="shared" si="221"/>
        <v>0</v>
      </c>
      <c r="N525" s="316">
        <f t="shared" si="222"/>
        <v>0</v>
      </c>
      <c r="O525" s="508">
        <f t="shared" si="223"/>
        <v>0</v>
      </c>
      <c r="P525" s="508">
        <f t="shared" si="224"/>
        <v>0</v>
      </c>
      <c r="Q525" s="509">
        <v>0</v>
      </c>
      <c r="R525" s="509">
        <v>0</v>
      </c>
      <c r="S525" s="318">
        <f t="shared" si="225"/>
        <v>0</v>
      </c>
      <c r="T525" s="317">
        <v>0</v>
      </c>
      <c r="U525" s="319">
        <f t="shared" si="226"/>
        <v>0</v>
      </c>
      <c r="V525" s="320">
        <f t="shared" si="227"/>
        <v>0</v>
      </c>
      <c r="W525" s="498">
        <v>0</v>
      </c>
      <c r="X525" s="499">
        <f t="shared" si="228"/>
        <v>0</v>
      </c>
      <c r="Y525" s="500">
        <f t="shared" si="229"/>
        <v>0</v>
      </c>
      <c r="Z525" s="501">
        <v>0</v>
      </c>
      <c r="AA525" s="502">
        <f t="shared" si="230"/>
        <v>0</v>
      </c>
      <c r="AB525" s="503">
        <f t="shared" si="231"/>
        <v>0</v>
      </c>
      <c r="AC525" s="510">
        <f t="shared" si="232"/>
        <v>0</v>
      </c>
      <c r="AD525" s="321">
        <f t="shared" si="233"/>
        <v>0</v>
      </c>
      <c r="AE525" s="278">
        <f t="shared" si="234"/>
        <v>0</v>
      </c>
      <c r="AF525" s="322">
        <v>0</v>
      </c>
      <c r="AG525" s="323">
        <v>1</v>
      </c>
      <c r="AH525" s="6">
        <f t="shared" si="235"/>
        <v>1.3042</v>
      </c>
      <c r="AI525" s="6">
        <v>0</v>
      </c>
      <c r="AJ525" s="2">
        <v>0</v>
      </c>
      <c r="AK525" s="281">
        <f t="shared" si="236"/>
        <v>1.6646000000000001</v>
      </c>
      <c r="AL525" s="3">
        <f t="shared" si="237"/>
        <v>0</v>
      </c>
      <c r="AM525" s="307">
        <v>0</v>
      </c>
      <c r="AN525" s="283">
        <v>0</v>
      </c>
      <c r="AO525" s="283" t="s">
        <v>1316</v>
      </c>
      <c r="AP525" s="284">
        <v>0</v>
      </c>
      <c r="AQ525" s="28">
        <v>0</v>
      </c>
      <c r="AR525" s="267">
        <f t="shared" si="238"/>
        <v>0</v>
      </c>
      <c r="AS525" s="267">
        <f t="shared" si="239"/>
        <v>0</v>
      </c>
      <c r="AT525" s="4">
        <v>0</v>
      </c>
      <c r="AU525" s="4">
        <f t="shared" si="240"/>
        <v>0</v>
      </c>
      <c r="AV525" s="5">
        <v>0</v>
      </c>
      <c r="AW525" s="404">
        <f t="shared" si="241"/>
        <v>0</v>
      </c>
      <c r="AX525" s="405">
        <v>0</v>
      </c>
      <c r="AY525" s="6">
        <f t="shared" si="242"/>
        <v>0</v>
      </c>
      <c r="AZ525" s="28">
        <f t="shared" si="243"/>
        <v>0</v>
      </c>
      <c r="BA525" s="5">
        <f t="shared" si="243"/>
        <v>0</v>
      </c>
      <c r="BB525" s="321">
        <f t="shared" si="244"/>
        <v>0</v>
      </c>
      <c r="BC525" s="511">
        <f t="shared" si="245"/>
        <v>0</v>
      </c>
      <c r="BD525" s="511">
        <f t="shared" si="246"/>
        <v>2.3E-2</v>
      </c>
      <c r="BE525" s="286">
        <f t="shared" si="247"/>
        <v>0</v>
      </c>
      <c r="BF525" s="286">
        <v>0</v>
      </c>
      <c r="BG525" s="308">
        <f t="shared" si="251"/>
        <v>0</v>
      </c>
      <c r="BH525" s="512">
        <f t="shared" si="248"/>
        <v>1</v>
      </c>
      <c r="BI525" s="512">
        <f t="shared" si="252"/>
        <v>0</v>
      </c>
      <c r="BJ525" s="453"/>
    </row>
    <row r="526" spans="1:62" x14ac:dyDescent="0.2">
      <c r="A526" s="32" t="s">
        <v>363</v>
      </c>
      <c r="B526" s="309" t="s">
        <v>364</v>
      </c>
      <c r="C526" s="310" t="s">
        <v>1216</v>
      </c>
      <c r="D526" s="311" t="s">
        <v>1647</v>
      </c>
      <c r="E526" s="312" t="s">
        <v>1257</v>
      </c>
      <c r="F526" s="313" t="s">
        <v>295</v>
      </c>
      <c r="G526" s="520">
        <v>65</v>
      </c>
      <c r="H526" s="315"/>
      <c r="I526" s="316">
        <v>0</v>
      </c>
      <c r="J526" s="316">
        <v>0</v>
      </c>
      <c r="K526" s="316">
        <v>0</v>
      </c>
      <c r="L526" s="316">
        <v>0</v>
      </c>
      <c r="M526" s="316">
        <f t="shared" si="221"/>
        <v>0</v>
      </c>
      <c r="N526" s="316">
        <f t="shared" si="222"/>
        <v>0</v>
      </c>
      <c r="O526" s="508">
        <f t="shared" si="223"/>
        <v>0</v>
      </c>
      <c r="P526" s="508">
        <f t="shared" si="224"/>
        <v>0</v>
      </c>
      <c r="Q526" s="509">
        <v>0</v>
      </c>
      <c r="R526" s="509">
        <v>0</v>
      </c>
      <c r="S526" s="318">
        <f t="shared" si="225"/>
        <v>0</v>
      </c>
      <c r="T526" s="317">
        <v>0</v>
      </c>
      <c r="U526" s="319">
        <f t="shared" si="226"/>
        <v>0</v>
      </c>
      <c r="V526" s="320">
        <f t="shared" si="227"/>
        <v>0</v>
      </c>
      <c r="W526" s="498">
        <v>0</v>
      </c>
      <c r="X526" s="499">
        <f t="shared" si="228"/>
        <v>0</v>
      </c>
      <c r="Y526" s="500">
        <f t="shared" si="229"/>
        <v>0</v>
      </c>
      <c r="Z526" s="501">
        <v>0</v>
      </c>
      <c r="AA526" s="502">
        <f t="shared" si="230"/>
        <v>0</v>
      </c>
      <c r="AB526" s="503">
        <f t="shared" si="231"/>
        <v>0</v>
      </c>
      <c r="AC526" s="510">
        <f t="shared" si="232"/>
        <v>0</v>
      </c>
      <c r="AD526" s="321">
        <f t="shared" si="233"/>
        <v>0</v>
      </c>
      <c r="AE526" s="278">
        <f t="shared" si="234"/>
        <v>0</v>
      </c>
      <c r="AF526" s="322">
        <v>0</v>
      </c>
      <c r="AG526" s="323">
        <v>1</v>
      </c>
      <c r="AH526" s="6">
        <f t="shared" si="235"/>
        <v>1.3042</v>
      </c>
      <c r="AI526" s="6">
        <v>0</v>
      </c>
      <c r="AJ526" s="2">
        <v>0</v>
      </c>
      <c r="AK526" s="281">
        <f t="shared" si="236"/>
        <v>1.6</v>
      </c>
      <c r="AL526" s="3">
        <f t="shared" si="237"/>
        <v>0</v>
      </c>
      <c r="AM526" s="307">
        <v>0</v>
      </c>
      <c r="AN526" s="283">
        <v>0</v>
      </c>
      <c r="AO526" s="283" t="s">
        <v>1316</v>
      </c>
      <c r="AP526" s="284">
        <v>0</v>
      </c>
      <c r="AQ526" s="28">
        <v>0</v>
      </c>
      <c r="AR526" s="267">
        <f t="shared" si="238"/>
        <v>0</v>
      </c>
      <c r="AS526" s="267">
        <f t="shared" si="239"/>
        <v>0</v>
      </c>
      <c r="AT526" s="4">
        <v>0</v>
      </c>
      <c r="AU526" s="4">
        <f t="shared" si="240"/>
        <v>0</v>
      </c>
      <c r="AV526" s="5">
        <v>0</v>
      </c>
      <c r="AW526" s="404">
        <f t="shared" si="241"/>
        <v>0</v>
      </c>
      <c r="AX526" s="405">
        <v>0</v>
      </c>
      <c r="AY526" s="6">
        <f t="shared" si="242"/>
        <v>0</v>
      </c>
      <c r="AZ526" s="28">
        <f t="shared" si="243"/>
        <v>0</v>
      </c>
      <c r="BA526" s="5">
        <f t="shared" si="243"/>
        <v>0</v>
      </c>
      <c r="BB526" s="321">
        <f t="shared" si="244"/>
        <v>0</v>
      </c>
      <c r="BC526" s="511">
        <f t="shared" si="245"/>
        <v>0</v>
      </c>
      <c r="BD526" s="511">
        <f t="shared" si="246"/>
        <v>2.3E-2</v>
      </c>
      <c r="BE526" s="286">
        <f t="shared" si="247"/>
        <v>0</v>
      </c>
      <c r="BF526" s="286">
        <v>0</v>
      </c>
      <c r="BG526" s="308">
        <f t="shared" si="251"/>
        <v>0</v>
      </c>
      <c r="BH526" s="512">
        <f t="shared" si="248"/>
        <v>1</v>
      </c>
      <c r="BI526" s="512">
        <f t="shared" si="252"/>
        <v>0</v>
      </c>
      <c r="BJ526" s="453"/>
    </row>
    <row r="527" spans="1:62" x14ac:dyDescent="0.2">
      <c r="A527" s="358" t="s">
        <v>1216</v>
      </c>
      <c r="B527" s="359" t="s">
        <v>1264</v>
      </c>
      <c r="C527" s="471" t="s">
        <v>1216</v>
      </c>
      <c r="D527" s="472" t="s">
        <v>1647</v>
      </c>
      <c r="E527" s="473" t="s">
        <v>1295</v>
      </c>
      <c r="F527" s="363" t="s">
        <v>295</v>
      </c>
      <c r="G527" s="513">
        <v>65</v>
      </c>
      <c r="H527" s="233"/>
      <c r="I527" s="364">
        <v>99694125</v>
      </c>
      <c r="J527" s="364">
        <v>26063475</v>
      </c>
      <c r="K527" s="364">
        <v>0</v>
      </c>
      <c r="L527" s="364">
        <v>0</v>
      </c>
      <c r="M527" s="364">
        <f t="shared" si="221"/>
        <v>0</v>
      </c>
      <c r="N527" s="364">
        <f t="shared" si="222"/>
        <v>99694125</v>
      </c>
      <c r="O527" s="514">
        <f t="shared" si="223"/>
        <v>26063475</v>
      </c>
      <c r="P527" s="514">
        <f t="shared" si="224"/>
        <v>73630650</v>
      </c>
      <c r="Q527" s="515">
        <v>3655.81</v>
      </c>
      <c r="R527" s="515">
        <v>83.509999999999991</v>
      </c>
      <c r="S527" s="366">
        <f t="shared" si="225"/>
        <v>908255</v>
      </c>
      <c r="T527" s="365">
        <v>0</v>
      </c>
      <c r="U527" s="367">
        <f t="shared" si="226"/>
        <v>73630650</v>
      </c>
      <c r="V527" s="368">
        <f t="shared" si="227"/>
        <v>20140.72</v>
      </c>
      <c r="W527" s="498">
        <v>248012</v>
      </c>
      <c r="X527" s="499">
        <f t="shared" si="228"/>
        <v>67.84</v>
      </c>
      <c r="Y527" s="500">
        <f t="shared" si="229"/>
        <v>20072.88</v>
      </c>
      <c r="Z527" s="501">
        <v>95.880000000001019</v>
      </c>
      <c r="AA527" s="502">
        <f t="shared" si="230"/>
        <v>350519</v>
      </c>
      <c r="AB527" s="503">
        <f t="shared" si="231"/>
        <v>73981169</v>
      </c>
      <c r="AC527" s="516">
        <f t="shared" si="232"/>
        <v>20236.599999999999</v>
      </c>
      <c r="AD527" s="369">
        <f t="shared" si="233"/>
        <v>1.3042</v>
      </c>
      <c r="AE527" s="370">
        <f t="shared" si="234"/>
        <v>1.3042</v>
      </c>
      <c r="AF527" s="371">
        <v>1.3042</v>
      </c>
      <c r="AG527" s="372">
        <v>0</v>
      </c>
      <c r="AH527" s="373">
        <f t="shared" si="235"/>
        <v>0</v>
      </c>
      <c r="AI527" s="373">
        <v>0</v>
      </c>
      <c r="AJ527" s="2">
        <v>0</v>
      </c>
      <c r="AK527" s="281">
        <f t="shared" si="236"/>
        <v>0</v>
      </c>
      <c r="AL527" s="3">
        <f t="shared" si="237"/>
        <v>0</v>
      </c>
      <c r="AM527" s="307">
        <v>0</v>
      </c>
      <c r="AN527" s="283">
        <v>0</v>
      </c>
      <c r="AO527" s="283" t="s">
        <v>1316</v>
      </c>
      <c r="AP527" s="284">
        <v>0</v>
      </c>
      <c r="AQ527" s="28">
        <v>0</v>
      </c>
      <c r="AR527" s="267">
        <f t="shared" si="238"/>
        <v>0</v>
      </c>
      <c r="AS527" s="267">
        <f t="shared" si="239"/>
        <v>0</v>
      </c>
      <c r="AT527" s="4">
        <v>0</v>
      </c>
      <c r="AU527" s="4">
        <f t="shared" si="240"/>
        <v>0</v>
      </c>
      <c r="AV527" s="5">
        <v>0</v>
      </c>
      <c r="AW527" s="404">
        <f t="shared" si="241"/>
        <v>0</v>
      </c>
      <c r="AX527" s="405">
        <v>0</v>
      </c>
      <c r="AY527" s="373">
        <f t="shared" si="242"/>
        <v>0</v>
      </c>
      <c r="AZ527" s="28">
        <f t="shared" si="243"/>
        <v>0</v>
      </c>
      <c r="BA527" s="5">
        <f t="shared" si="243"/>
        <v>0</v>
      </c>
      <c r="BB527" s="369">
        <f t="shared" si="244"/>
        <v>1.1484700000000001</v>
      </c>
      <c r="BC527" s="517">
        <f t="shared" si="245"/>
        <v>2.3E-2</v>
      </c>
      <c r="BD527" s="517">
        <f t="shared" si="246"/>
        <v>0</v>
      </c>
      <c r="BE527" s="286">
        <f t="shared" si="247"/>
        <v>0</v>
      </c>
      <c r="BF527" s="286">
        <v>0</v>
      </c>
      <c r="BG527" s="308">
        <f t="shared" si="251"/>
        <v>0</v>
      </c>
      <c r="BH527" s="518">
        <f t="shared" si="248"/>
        <v>0</v>
      </c>
      <c r="BI527" s="518">
        <f t="shared" si="252"/>
        <v>0</v>
      </c>
      <c r="BJ527" s="453"/>
    </row>
    <row r="528" spans="1:62" x14ac:dyDescent="0.2">
      <c r="A528" s="297" t="s">
        <v>808</v>
      </c>
      <c r="B528" s="298" t="s">
        <v>809</v>
      </c>
      <c r="C528" s="299" t="s">
        <v>808</v>
      </c>
      <c r="D528" s="300" t="s">
        <v>809</v>
      </c>
      <c r="E528" s="301" t="s">
        <v>810</v>
      </c>
      <c r="F528" s="302" t="s">
        <v>201</v>
      </c>
      <c r="G528" s="519">
        <v>66</v>
      </c>
      <c r="H528" s="233"/>
      <c r="I528" s="304">
        <v>790356</v>
      </c>
      <c r="J528" s="304">
        <v>3215</v>
      </c>
      <c r="K528" s="304">
        <v>0</v>
      </c>
      <c r="L528" s="304">
        <v>0</v>
      </c>
      <c r="M528" s="304">
        <f t="shared" si="221"/>
        <v>0</v>
      </c>
      <c r="N528" s="304">
        <f t="shared" si="222"/>
        <v>790356</v>
      </c>
      <c r="O528" s="496">
        <f t="shared" si="223"/>
        <v>3215</v>
      </c>
      <c r="P528" s="496">
        <f t="shared" si="224"/>
        <v>787141</v>
      </c>
      <c r="Q528" s="497">
        <v>42.78</v>
      </c>
      <c r="R528" s="497">
        <v>2.5</v>
      </c>
      <c r="S528" s="266">
        <f t="shared" si="225"/>
        <v>27190</v>
      </c>
      <c r="T528" s="265">
        <v>0</v>
      </c>
      <c r="U528" s="305">
        <f t="shared" si="226"/>
        <v>787141</v>
      </c>
      <c r="V528" s="306">
        <f t="shared" si="227"/>
        <v>18399.740000000002</v>
      </c>
      <c r="W528" s="498">
        <v>68</v>
      </c>
      <c r="X528" s="499">
        <f t="shared" si="228"/>
        <v>1.59</v>
      </c>
      <c r="Y528" s="500">
        <f t="shared" si="229"/>
        <v>18398.150000000001</v>
      </c>
      <c r="Z528" s="501" t="s">
        <v>13</v>
      </c>
      <c r="AA528" s="502" t="str">
        <f t="shared" si="230"/>
        <v>Exempt</v>
      </c>
      <c r="AB528" s="503">
        <f t="shared" si="231"/>
        <v>787141</v>
      </c>
      <c r="AC528" s="504">
        <f t="shared" si="232"/>
        <v>18399.740000000002</v>
      </c>
      <c r="AD528" s="277">
        <f t="shared" si="233"/>
        <v>1.19146</v>
      </c>
      <c r="AE528" s="505">
        <f t="shared" si="234"/>
        <v>1.1915</v>
      </c>
      <c r="AF528" s="279">
        <v>1.1915</v>
      </c>
      <c r="AG528" s="280">
        <v>1</v>
      </c>
      <c r="AH528" s="1">
        <f t="shared" si="235"/>
        <v>1.1915</v>
      </c>
      <c r="AI528" s="1">
        <v>1.1915</v>
      </c>
      <c r="AJ528" s="2">
        <v>0.85870000000000002</v>
      </c>
      <c r="AK528" s="281">
        <f t="shared" si="236"/>
        <v>1.3875999999999999</v>
      </c>
      <c r="AL528" s="3">
        <f t="shared" si="237"/>
        <v>1.3875999999999999</v>
      </c>
      <c r="AM528" s="307">
        <v>1.6198999999999999</v>
      </c>
      <c r="AN528" s="283">
        <v>0.85870000000000002</v>
      </c>
      <c r="AO528" s="283" t="s">
        <v>1652</v>
      </c>
      <c r="AP528" s="284">
        <v>1.3875999999999999</v>
      </c>
      <c r="AQ528" s="28">
        <v>1.6198999999999999</v>
      </c>
      <c r="AR528" s="267">
        <f t="shared" si="238"/>
        <v>0</v>
      </c>
      <c r="AS528" s="267">
        <f t="shared" si="239"/>
        <v>0</v>
      </c>
      <c r="AT528" s="4">
        <v>0.85870000000000002</v>
      </c>
      <c r="AU528" s="4">
        <f t="shared" si="240"/>
        <v>0</v>
      </c>
      <c r="AV528" s="5">
        <v>1.3875999999999999</v>
      </c>
      <c r="AW528" s="404">
        <f t="shared" si="241"/>
        <v>0</v>
      </c>
      <c r="AX528" s="405">
        <v>0</v>
      </c>
      <c r="AY528" s="1">
        <f t="shared" si="242"/>
        <v>1.1915</v>
      </c>
      <c r="AZ528" s="28">
        <f t="shared" si="243"/>
        <v>1.3875999999999999</v>
      </c>
      <c r="BA528" s="5">
        <f t="shared" si="243"/>
        <v>1.6198999999999999</v>
      </c>
      <c r="BB528" s="277">
        <f t="shared" si="244"/>
        <v>1.0491999999999999</v>
      </c>
      <c r="BC528" s="492">
        <f t="shared" si="245"/>
        <v>2.1000000000000001E-2</v>
      </c>
      <c r="BD528" s="492">
        <f t="shared" si="246"/>
        <v>2.1000000000000001E-2</v>
      </c>
      <c r="BE528" s="286">
        <f t="shared" si="247"/>
        <v>2.1000000000000001E-2</v>
      </c>
      <c r="BF528" s="286">
        <v>2.1000000000000001E-2</v>
      </c>
      <c r="BG528" s="308">
        <f t="shared" si="251"/>
        <v>1</v>
      </c>
      <c r="BH528" s="287">
        <f t="shared" si="248"/>
        <v>0</v>
      </c>
      <c r="BI528" s="287">
        <f t="shared" si="252"/>
        <v>1</v>
      </c>
      <c r="BJ528" s="453"/>
    </row>
    <row r="529" spans="1:62" x14ac:dyDescent="0.2">
      <c r="A529" s="297" t="s">
        <v>811</v>
      </c>
      <c r="B529" s="298" t="s">
        <v>812</v>
      </c>
      <c r="C529" s="299" t="s">
        <v>811</v>
      </c>
      <c r="D529" s="300" t="s">
        <v>812</v>
      </c>
      <c r="E529" s="301" t="s">
        <v>813</v>
      </c>
      <c r="F529" s="302" t="s">
        <v>201</v>
      </c>
      <c r="G529" s="519">
        <v>66</v>
      </c>
      <c r="H529" s="233"/>
      <c r="I529" s="304">
        <v>0</v>
      </c>
      <c r="J529" s="304">
        <v>0</v>
      </c>
      <c r="K529" s="304">
        <v>0</v>
      </c>
      <c r="L529" s="304">
        <v>0</v>
      </c>
      <c r="M529" s="304">
        <f t="shared" ref="M529:M574" si="253">K529-L529</f>
        <v>0</v>
      </c>
      <c r="N529" s="304">
        <f t="shared" ref="N529:N574" si="254">I529-K529</f>
        <v>0</v>
      </c>
      <c r="O529" s="496">
        <f t="shared" ref="O529:O574" si="255">J529-(L529+M529)</f>
        <v>0</v>
      </c>
      <c r="P529" s="496">
        <f t="shared" ref="P529:P574" si="256">I529-J529</f>
        <v>0</v>
      </c>
      <c r="Q529" s="497">
        <v>0</v>
      </c>
      <c r="R529" s="497">
        <v>0</v>
      </c>
      <c r="S529" s="266">
        <f t="shared" ref="S529:S574" si="257">IF($S$4&lt;&gt;0,0,ROUND($S$11*$R529,0))</f>
        <v>0</v>
      </c>
      <c r="T529" s="265">
        <v>0</v>
      </c>
      <c r="U529" s="305">
        <f t="shared" ref="U529:U574" si="258">IF(P529-T529&gt;0,P529-T529,0)</f>
        <v>0</v>
      </c>
      <c r="V529" s="306">
        <f t="shared" ref="V529:V575" si="259">IF($Q529&gt;0,ROUND(U529/$Q529,2),0)</f>
        <v>0</v>
      </c>
      <c r="W529" s="498">
        <v>0</v>
      </c>
      <c r="X529" s="499">
        <f t="shared" ref="X529:X575" si="260">IF(Q529&gt;0,ROUND(W529/Q529,2),0)</f>
        <v>0</v>
      </c>
      <c r="Y529" s="500">
        <f t="shared" ref="Y529:Y575" si="261">IF(U529&gt;0,V529-X529,0)</f>
        <v>0</v>
      </c>
      <c r="Z529" s="501">
        <v>0</v>
      </c>
      <c r="AA529" s="502">
        <f t="shared" ref="AA529:AA574" si="262">IF(Z529="Exempt","Exempt",ROUND(Z529*Q529,0))</f>
        <v>0</v>
      </c>
      <c r="AB529" s="503">
        <f t="shared" ref="AB529:AB574" si="263">IF(Z529="Exempt",U529,U529+AA529)</f>
        <v>0</v>
      </c>
      <c r="AC529" s="504">
        <f t="shared" ref="AC529:AC575" si="264">IF(Z529="Exempt",V529,IF($Q529&gt;0,ROUND(V529+Z529,2),0))</f>
        <v>0</v>
      </c>
      <c r="AD529" s="277">
        <f t="shared" ref="AD529:AD575" si="265">IF(AND($A529&gt;"T254",$A529&lt;"U001"),1,IF($V529&gt;0,MAX(1,ROUND(V529/$AD$12,5)),0))</f>
        <v>0</v>
      </c>
      <c r="AE529" s="505">
        <f t="shared" ref="AE529:AE575" si="266">ROUND(AD529*$AE$12,4)</f>
        <v>0</v>
      </c>
      <c r="AF529" s="279">
        <v>0</v>
      </c>
      <c r="AG529" s="280">
        <v>0</v>
      </c>
      <c r="AH529" s="1">
        <f t="shared" ref="AH529:AH575" si="267">IF(LEFT($C529,1)="T",ROUND(AF529*AG529,4),0)+IF(LEFT($C529,1)="U",IF(AND($A529&lt;&gt;"T099",SUMIF($C$17:$C$574,$A529,$V$17:$V$574)&gt;0),ROUND(AG529*SUMIF($C$17:$C$574,$C529,$AE$17:$AE$574),4),ROUND(AG529*SUMIF($C$17:$C$574,$C529,$AF$17:$AF$574),4)))</f>
        <v>0</v>
      </c>
      <c r="AI529" s="1">
        <v>1.3376999999999999</v>
      </c>
      <c r="AJ529" s="2">
        <v>0.85670000000000002</v>
      </c>
      <c r="AK529" s="281">
        <f t="shared" ref="AK529:AK574" si="268">IF($A529&lt;&gt;"T141",IF(AH529&gt;0,ROUND(AH529/SUMIF($C$17:$C$574,$A529,$AJ$17:$AJ$574),4),IF(LEFT(A529,1)="U",0,IF(A529&gt;"T254",ROUND(AF529/AJ529,4),0))),"NA")</f>
        <v>0</v>
      </c>
      <c r="AL529" s="3">
        <f t="shared" ref="AL529:AL574" si="269">IF($A529&lt;&gt;"T141",IF($AJ529&gt;0,ROUND(AI529/$AJ529,4),0),"NA")</f>
        <v>1.5615000000000001</v>
      </c>
      <c r="AM529" s="307">
        <v>1.6236999999999999</v>
      </c>
      <c r="AN529" s="283">
        <v>0.85670000000000002</v>
      </c>
      <c r="AO529" s="283" t="s">
        <v>1652</v>
      </c>
      <c r="AP529" s="284">
        <v>1.5615000000000001</v>
      </c>
      <c r="AQ529" s="28">
        <v>1.6236999999999999</v>
      </c>
      <c r="AR529" s="267">
        <f t="shared" ref="AR529:AR574" si="270">IF(OR(AP529=AL529,AP529+0.0001=AL529,AP529-0.0001=AL529),0,1)</f>
        <v>0</v>
      </c>
      <c r="AS529" s="267">
        <f t="shared" ref="AS529:AS574" si="271">IF(AQ529=AM529,0,1)</f>
        <v>0</v>
      </c>
      <c r="AT529" s="4">
        <v>0.85670000000000002</v>
      </c>
      <c r="AU529" s="4">
        <f t="shared" ref="AU529:AU574" si="272">IF(ISNUMBER(AJ529)=FALSE,0,AT529-AJ529)</f>
        <v>0</v>
      </c>
      <c r="AV529" s="5">
        <v>1.5615000000000001</v>
      </c>
      <c r="AW529" s="404">
        <f t="shared" ref="AW529:AW574" si="273">AV529-AL529</f>
        <v>0</v>
      </c>
      <c r="AX529" s="405">
        <v>1</v>
      </c>
      <c r="AY529" s="1">
        <f t="shared" ref="AY529:AY575" si="274">AI529</f>
        <v>1.3376999999999999</v>
      </c>
      <c r="AZ529" s="28">
        <f t="shared" ref="AZ529:BA574" si="275">AP529</f>
        <v>1.5615000000000001</v>
      </c>
      <c r="BA529" s="5">
        <f t="shared" si="275"/>
        <v>1.6236999999999999</v>
      </c>
      <c r="BB529" s="277">
        <f t="shared" ref="BB529:BB575" si="276">IF(AND($A529&gt;="T255",$A529&lt;="T263"),1,IF($A529="T086",ROUND($V529/$BA$4,5),IF($AF529&gt;0,MAX(1,ROUND($V529/$BA$4,5)),0)))</f>
        <v>0</v>
      </c>
      <c r="BC529" s="492">
        <f t="shared" ref="BC529:BC574" si="277">IF($AF529&lt;&gt;$AE529,ROUND($AF529*$BA$3/$BA$4*$BC$10,4),ROUND(BB529*$BC$10,4))</f>
        <v>0</v>
      </c>
      <c r="BD529" s="492">
        <f t="shared" ref="BD529:BD575" si="278">IF(LEFT($C529,1)="T",ROUND($AG529*$BC529,4),0)+IF(LEFT($C529,1)="U",IF(AND($A529&lt;&gt;"T099",SUMIF($C$17:$C$574,$A529,$V$17:$V$574)&gt;0),ROUND(ROUND(MAX(1,ROUND(SUMIF($C$17:$C$574,$C529,$V$17:$V$574)/$BA$4,5))*$BC$10,4)*$AG529,4),ROUND(SUMIF($C$17:$C$574,$C529,$BC$17:$BC$574)*$AG529,4)),0)</f>
        <v>0</v>
      </c>
      <c r="BE529" s="286">
        <f t="shared" ref="BE529:BE574" si="279">IF(AI529=0,0,SUMIF($A$17:$A$574,$C529,$BD$17:$BD$574))</f>
        <v>2.3599999999999999E-2</v>
      </c>
      <c r="BF529" s="286">
        <v>2.3599999999999999E-2</v>
      </c>
      <c r="BG529" s="308">
        <f t="shared" si="251"/>
        <v>0</v>
      </c>
      <c r="BH529" s="287">
        <f t="shared" ref="BH529:BH574" si="280">IF($A529&lt;&gt;$C529,IF(SUMIF($A$17:$A$574,$C529,$I$17:$I$574)&gt;0,1,0),0)</f>
        <v>0</v>
      </c>
      <c r="BI529" s="287">
        <f t="shared" si="252"/>
        <v>1</v>
      </c>
      <c r="BJ529" s="453"/>
    </row>
    <row r="530" spans="1:62" x14ac:dyDescent="0.2">
      <c r="A530" s="297" t="s">
        <v>814</v>
      </c>
      <c r="B530" s="298" t="s">
        <v>815</v>
      </c>
      <c r="C530" s="299" t="s">
        <v>814</v>
      </c>
      <c r="D530" s="300" t="s">
        <v>815</v>
      </c>
      <c r="E530" s="301" t="s">
        <v>816</v>
      </c>
      <c r="F530" s="302" t="s">
        <v>201</v>
      </c>
      <c r="G530" s="519">
        <v>66</v>
      </c>
      <c r="H530" s="233"/>
      <c r="I530" s="304">
        <v>0</v>
      </c>
      <c r="J530" s="304">
        <v>0</v>
      </c>
      <c r="K530" s="304">
        <v>0</v>
      </c>
      <c r="L530" s="304">
        <v>0</v>
      </c>
      <c r="M530" s="304">
        <f t="shared" si="253"/>
        <v>0</v>
      </c>
      <c r="N530" s="304">
        <f t="shared" si="254"/>
        <v>0</v>
      </c>
      <c r="O530" s="496">
        <f t="shared" si="255"/>
        <v>0</v>
      </c>
      <c r="P530" s="496">
        <f t="shared" si="256"/>
        <v>0</v>
      </c>
      <c r="Q530" s="497">
        <v>0</v>
      </c>
      <c r="R530" s="497">
        <v>0</v>
      </c>
      <c r="S530" s="266">
        <f t="shared" si="257"/>
        <v>0</v>
      </c>
      <c r="T530" s="265">
        <v>0</v>
      </c>
      <c r="U530" s="305">
        <f t="shared" si="258"/>
        <v>0</v>
      </c>
      <c r="V530" s="306">
        <f t="shared" si="259"/>
        <v>0</v>
      </c>
      <c r="W530" s="498">
        <v>0</v>
      </c>
      <c r="X530" s="499">
        <f t="shared" si="260"/>
        <v>0</v>
      </c>
      <c r="Y530" s="500">
        <f t="shared" si="261"/>
        <v>0</v>
      </c>
      <c r="Z530" s="501">
        <v>0</v>
      </c>
      <c r="AA530" s="502">
        <f t="shared" si="262"/>
        <v>0</v>
      </c>
      <c r="AB530" s="503">
        <f t="shared" si="263"/>
        <v>0</v>
      </c>
      <c r="AC530" s="504">
        <f t="shared" si="264"/>
        <v>0</v>
      </c>
      <c r="AD530" s="277">
        <f t="shared" si="265"/>
        <v>0</v>
      </c>
      <c r="AE530" s="505">
        <f t="shared" si="266"/>
        <v>0</v>
      </c>
      <c r="AF530" s="279">
        <v>0</v>
      </c>
      <c r="AG530" s="280">
        <v>0</v>
      </c>
      <c r="AH530" s="1">
        <f t="shared" si="267"/>
        <v>0</v>
      </c>
      <c r="AI530" s="1">
        <v>1.1519999999999999</v>
      </c>
      <c r="AJ530" s="2">
        <v>0.90680000000000005</v>
      </c>
      <c r="AK530" s="281">
        <f t="shared" si="268"/>
        <v>0</v>
      </c>
      <c r="AL530" s="3">
        <f t="shared" si="269"/>
        <v>1.2704</v>
      </c>
      <c r="AM530" s="307">
        <v>1.534</v>
      </c>
      <c r="AN530" s="283">
        <v>0.90680000000000005</v>
      </c>
      <c r="AO530" s="283" t="s">
        <v>1652</v>
      </c>
      <c r="AP530" s="284">
        <v>1.2704</v>
      </c>
      <c r="AQ530" s="28">
        <v>1.534</v>
      </c>
      <c r="AR530" s="267">
        <f t="shared" si="270"/>
        <v>0</v>
      </c>
      <c r="AS530" s="267">
        <f t="shared" si="271"/>
        <v>0</v>
      </c>
      <c r="AT530" s="4">
        <v>0.90680000000000005</v>
      </c>
      <c r="AU530" s="4">
        <f t="shared" si="272"/>
        <v>0</v>
      </c>
      <c r="AV530" s="5">
        <v>1.2704</v>
      </c>
      <c r="AW530" s="404">
        <f t="shared" si="273"/>
        <v>0</v>
      </c>
      <c r="AX530" s="405">
        <v>1</v>
      </c>
      <c r="AY530" s="1">
        <f t="shared" si="274"/>
        <v>1.1519999999999999</v>
      </c>
      <c r="AZ530" s="28">
        <f t="shared" si="275"/>
        <v>1.2704</v>
      </c>
      <c r="BA530" s="5">
        <f t="shared" si="275"/>
        <v>1.534</v>
      </c>
      <c r="BB530" s="277">
        <f t="shared" si="276"/>
        <v>0</v>
      </c>
      <c r="BC530" s="492">
        <f t="shared" si="277"/>
        <v>0</v>
      </c>
      <c r="BD530" s="492">
        <f t="shared" si="278"/>
        <v>0</v>
      </c>
      <c r="BE530" s="286">
        <f t="shared" si="279"/>
        <v>2.0299999999999999E-2</v>
      </c>
      <c r="BF530" s="286">
        <v>2.0299999999999999E-2</v>
      </c>
      <c r="BG530" s="308">
        <f t="shared" si="251"/>
        <v>0</v>
      </c>
      <c r="BH530" s="287">
        <f t="shared" si="280"/>
        <v>0</v>
      </c>
      <c r="BI530" s="287">
        <f t="shared" si="252"/>
        <v>1</v>
      </c>
      <c r="BJ530" s="453"/>
    </row>
    <row r="531" spans="1:62" x14ac:dyDescent="0.2">
      <c r="A531" s="297" t="s">
        <v>799</v>
      </c>
      <c r="B531" s="298" t="s">
        <v>800</v>
      </c>
      <c r="C531" s="299" t="s">
        <v>799</v>
      </c>
      <c r="D531" s="300" t="s">
        <v>800</v>
      </c>
      <c r="E531" s="301" t="s">
        <v>801</v>
      </c>
      <c r="F531" s="302" t="s">
        <v>201</v>
      </c>
      <c r="G531" s="519">
        <v>66</v>
      </c>
      <c r="H531" s="233"/>
      <c r="I531" s="304">
        <v>0</v>
      </c>
      <c r="J531" s="304">
        <v>0</v>
      </c>
      <c r="K531" s="304">
        <v>0</v>
      </c>
      <c r="L531" s="304">
        <v>0</v>
      </c>
      <c r="M531" s="304">
        <f t="shared" si="253"/>
        <v>0</v>
      </c>
      <c r="N531" s="304">
        <f t="shared" si="254"/>
        <v>0</v>
      </c>
      <c r="O531" s="496">
        <f t="shared" si="255"/>
        <v>0</v>
      </c>
      <c r="P531" s="496">
        <f t="shared" si="256"/>
        <v>0</v>
      </c>
      <c r="Q531" s="497">
        <v>0</v>
      </c>
      <c r="R531" s="497">
        <v>0</v>
      </c>
      <c r="S531" s="266">
        <f t="shared" si="257"/>
        <v>0</v>
      </c>
      <c r="T531" s="265">
        <v>0</v>
      </c>
      <c r="U531" s="305">
        <f t="shared" si="258"/>
        <v>0</v>
      </c>
      <c r="V531" s="306">
        <f t="shared" si="259"/>
        <v>0</v>
      </c>
      <c r="W531" s="498">
        <v>0</v>
      </c>
      <c r="X531" s="499">
        <f t="shared" si="260"/>
        <v>0</v>
      </c>
      <c r="Y531" s="500">
        <f t="shared" si="261"/>
        <v>0</v>
      </c>
      <c r="Z531" s="501">
        <v>0</v>
      </c>
      <c r="AA531" s="502">
        <f t="shared" si="262"/>
        <v>0</v>
      </c>
      <c r="AB531" s="503">
        <f t="shared" si="263"/>
        <v>0</v>
      </c>
      <c r="AC531" s="504">
        <f t="shared" si="264"/>
        <v>0</v>
      </c>
      <c r="AD531" s="277">
        <f t="shared" si="265"/>
        <v>0</v>
      </c>
      <c r="AE531" s="505">
        <f t="shared" si="266"/>
        <v>0</v>
      </c>
      <c r="AF531" s="279">
        <v>0</v>
      </c>
      <c r="AG531" s="280">
        <v>0</v>
      </c>
      <c r="AH531" s="1">
        <f t="shared" si="267"/>
        <v>0</v>
      </c>
      <c r="AI531" s="1">
        <v>1.1519999999999999</v>
      </c>
      <c r="AJ531" s="2">
        <v>0.88900000000000001</v>
      </c>
      <c r="AK531" s="281">
        <f t="shared" si="268"/>
        <v>0</v>
      </c>
      <c r="AL531" s="3">
        <f t="shared" si="269"/>
        <v>1.2958000000000001</v>
      </c>
      <c r="AM531" s="307">
        <v>1.5647</v>
      </c>
      <c r="AN531" s="283">
        <v>0.88900000000000001</v>
      </c>
      <c r="AO531" s="283" t="s">
        <v>1652</v>
      </c>
      <c r="AP531" s="284">
        <v>1.2958000000000001</v>
      </c>
      <c r="AQ531" s="28">
        <v>1.5647</v>
      </c>
      <c r="AR531" s="267">
        <f t="shared" si="270"/>
        <v>0</v>
      </c>
      <c r="AS531" s="267">
        <f t="shared" si="271"/>
        <v>0</v>
      </c>
      <c r="AT531" s="4">
        <v>0.88900000000000001</v>
      </c>
      <c r="AU531" s="4">
        <f t="shared" si="272"/>
        <v>0</v>
      </c>
      <c r="AV531" s="5">
        <v>1.2958000000000001</v>
      </c>
      <c r="AW531" s="404">
        <f t="shared" si="273"/>
        <v>0</v>
      </c>
      <c r="AX531" s="405">
        <v>1</v>
      </c>
      <c r="AY531" s="1">
        <f t="shared" si="274"/>
        <v>1.1519999999999999</v>
      </c>
      <c r="AZ531" s="28">
        <f t="shared" si="275"/>
        <v>1.2958000000000001</v>
      </c>
      <c r="BA531" s="5">
        <f t="shared" si="275"/>
        <v>1.5647</v>
      </c>
      <c r="BB531" s="277">
        <f t="shared" si="276"/>
        <v>0</v>
      </c>
      <c r="BC531" s="492">
        <f t="shared" si="277"/>
        <v>0</v>
      </c>
      <c r="BD531" s="492">
        <f t="shared" si="278"/>
        <v>0</v>
      </c>
      <c r="BE531" s="286">
        <f t="shared" si="279"/>
        <v>2.0299999999999999E-2</v>
      </c>
      <c r="BF531" s="286">
        <v>2.0299999999999999E-2</v>
      </c>
      <c r="BG531" s="308">
        <f t="shared" si="251"/>
        <v>0</v>
      </c>
      <c r="BH531" s="287">
        <f t="shared" si="280"/>
        <v>0</v>
      </c>
      <c r="BI531" s="287">
        <f t="shared" si="252"/>
        <v>1</v>
      </c>
      <c r="BJ531" s="453"/>
    </row>
    <row r="532" spans="1:62" x14ac:dyDescent="0.2">
      <c r="A532" s="297" t="s">
        <v>802</v>
      </c>
      <c r="B532" s="298" t="s">
        <v>803</v>
      </c>
      <c r="C532" s="299" t="s">
        <v>802</v>
      </c>
      <c r="D532" s="300" t="s">
        <v>803</v>
      </c>
      <c r="E532" s="301" t="s">
        <v>804</v>
      </c>
      <c r="F532" s="302" t="s">
        <v>201</v>
      </c>
      <c r="G532" s="519">
        <v>66</v>
      </c>
      <c r="H532" s="233"/>
      <c r="I532" s="304">
        <v>9939560</v>
      </c>
      <c r="J532" s="304">
        <v>336434</v>
      </c>
      <c r="K532" s="304">
        <v>0</v>
      </c>
      <c r="L532" s="304">
        <v>0</v>
      </c>
      <c r="M532" s="304">
        <f t="shared" si="253"/>
        <v>0</v>
      </c>
      <c r="N532" s="304">
        <f t="shared" si="254"/>
        <v>9939560</v>
      </c>
      <c r="O532" s="496">
        <f t="shared" si="255"/>
        <v>336434</v>
      </c>
      <c r="P532" s="496">
        <f t="shared" si="256"/>
        <v>9603126</v>
      </c>
      <c r="Q532" s="497">
        <v>526.36</v>
      </c>
      <c r="R532" s="497">
        <v>13.290000000000001</v>
      </c>
      <c r="S532" s="266">
        <f t="shared" si="257"/>
        <v>144542</v>
      </c>
      <c r="T532" s="265">
        <v>0</v>
      </c>
      <c r="U532" s="305">
        <f t="shared" si="258"/>
        <v>9603126</v>
      </c>
      <c r="V532" s="306">
        <f t="shared" si="259"/>
        <v>18244.41</v>
      </c>
      <c r="W532" s="498">
        <v>79749</v>
      </c>
      <c r="X532" s="499">
        <f t="shared" si="260"/>
        <v>151.51</v>
      </c>
      <c r="Y532" s="500">
        <f t="shared" si="261"/>
        <v>18092.900000000001</v>
      </c>
      <c r="Z532" s="501">
        <v>0</v>
      </c>
      <c r="AA532" s="502">
        <f t="shared" si="262"/>
        <v>0</v>
      </c>
      <c r="AB532" s="503">
        <f t="shared" si="263"/>
        <v>9603126</v>
      </c>
      <c r="AC532" s="504">
        <f t="shared" si="264"/>
        <v>18244.41</v>
      </c>
      <c r="AD532" s="277">
        <f t="shared" si="265"/>
        <v>1.1814</v>
      </c>
      <c r="AE532" s="505">
        <f t="shared" si="266"/>
        <v>1.1814</v>
      </c>
      <c r="AF532" s="279">
        <v>1.1814</v>
      </c>
      <c r="AG532" s="280">
        <v>1</v>
      </c>
      <c r="AH532" s="1">
        <f t="shared" si="267"/>
        <v>1.1814</v>
      </c>
      <c r="AI532" s="1">
        <v>1.1814</v>
      </c>
      <c r="AJ532" s="2">
        <v>0.84400000000000008</v>
      </c>
      <c r="AK532" s="281">
        <f t="shared" si="268"/>
        <v>1.3997999999999999</v>
      </c>
      <c r="AL532" s="3">
        <f t="shared" si="269"/>
        <v>1.3997999999999999</v>
      </c>
      <c r="AM532" s="307">
        <v>1.6480999999999999</v>
      </c>
      <c r="AN532" s="283">
        <v>0.84399999999999997</v>
      </c>
      <c r="AO532" s="283" t="s">
        <v>1652</v>
      </c>
      <c r="AP532" s="284">
        <v>1.3997999999999999</v>
      </c>
      <c r="AQ532" s="28">
        <v>1.6480999999999999</v>
      </c>
      <c r="AR532" s="267">
        <f t="shared" si="270"/>
        <v>0</v>
      </c>
      <c r="AS532" s="267">
        <f t="shared" si="271"/>
        <v>0</v>
      </c>
      <c r="AT532" s="4">
        <v>0.84400000000000008</v>
      </c>
      <c r="AU532" s="4">
        <f t="shared" si="272"/>
        <v>0</v>
      </c>
      <c r="AV532" s="5">
        <v>1.3997999999999999</v>
      </c>
      <c r="AW532" s="404">
        <f t="shared" si="273"/>
        <v>0</v>
      </c>
      <c r="AX532" s="405">
        <v>0</v>
      </c>
      <c r="AY532" s="1">
        <f t="shared" si="274"/>
        <v>1.1814</v>
      </c>
      <c r="AZ532" s="28">
        <f t="shared" si="275"/>
        <v>1.3997999999999999</v>
      </c>
      <c r="BA532" s="5">
        <f t="shared" si="275"/>
        <v>1.6480999999999999</v>
      </c>
      <c r="BB532" s="277">
        <f t="shared" si="276"/>
        <v>1.04034</v>
      </c>
      <c r="BC532" s="492">
        <f t="shared" si="277"/>
        <v>2.0799999999999999E-2</v>
      </c>
      <c r="BD532" s="492">
        <f t="shared" si="278"/>
        <v>2.0799999999999999E-2</v>
      </c>
      <c r="BE532" s="286">
        <f t="shared" si="279"/>
        <v>2.0799999999999999E-2</v>
      </c>
      <c r="BF532" s="286">
        <v>2.0799999999999999E-2</v>
      </c>
      <c r="BG532" s="308">
        <f t="shared" si="251"/>
        <v>1</v>
      </c>
      <c r="BH532" s="287">
        <f t="shared" si="280"/>
        <v>0</v>
      </c>
      <c r="BI532" s="287">
        <f t="shared" si="252"/>
        <v>1</v>
      </c>
      <c r="BJ532" s="453"/>
    </row>
    <row r="533" spans="1:62" x14ac:dyDescent="0.2">
      <c r="A533" s="297" t="s">
        <v>817</v>
      </c>
      <c r="B533" s="298" t="s">
        <v>818</v>
      </c>
      <c r="C533" s="299" t="s">
        <v>817</v>
      </c>
      <c r="D533" s="300" t="s">
        <v>818</v>
      </c>
      <c r="E533" s="301" t="s">
        <v>819</v>
      </c>
      <c r="F533" s="302" t="s">
        <v>201</v>
      </c>
      <c r="G533" s="519">
        <v>66</v>
      </c>
      <c r="H533" s="233"/>
      <c r="I533" s="304">
        <v>0</v>
      </c>
      <c r="J533" s="304">
        <v>0</v>
      </c>
      <c r="K533" s="304">
        <v>0</v>
      </c>
      <c r="L533" s="304">
        <v>0</v>
      </c>
      <c r="M533" s="304">
        <f t="shared" si="253"/>
        <v>0</v>
      </c>
      <c r="N533" s="304">
        <f t="shared" si="254"/>
        <v>0</v>
      </c>
      <c r="O533" s="496">
        <f t="shared" si="255"/>
        <v>0</v>
      </c>
      <c r="P533" s="496">
        <f t="shared" si="256"/>
        <v>0</v>
      </c>
      <c r="Q533" s="497">
        <v>0</v>
      </c>
      <c r="R533" s="497">
        <v>0</v>
      </c>
      <c r="S533" s="266">
        <f t="shared" si="257"/>
        <v>0</v>
      </c>
      <c r="T533" s="265">
        <v>0</v>
      </c>
      <c r="U533" s="305">
        <f t="shared" si="258"/>
        <v>0</v>
      </c>
      <c r="V533" s="306">
        <f t="shared" si="259"/>
        <v>0</v>
      </c>
      <c r="W533" s="498">
        <v>0</v>
      </c>
      <c r="X533" s="499">
        <f t="shared" si="260"/>
        <v>0</v>
      </c>
      <c r="Y533" s="500">
        <f t="shared" si="261"/>
        <v>0</v>
      </c>
      <c r="Z533" s="501">
        <v>0</v>
      </c>
      <c r="AA533" s="502">
        <f t="shared" si="262"/>
        <v>0</v>
      </c>
      <c r="AB533" s="503">
        <f t="shared" si="263"/>
        <v>0</v>
      </c>
      <c r="AC533" s="504">
        <f t="shared" si="264"/>
        <v>0</v>
      </c>
      <c r="AD533" s="277">
        <f t="shared" si="265"/>
        <v>0</v>
      </c>
      <c r="AE533" s="505">
        <f t="shared" si="266"/>
        <v>0</v>
      </c>
      <c r="AF533" s="279">
        <v>0</v>
      </c>
      <c r="AG533" s="280">
        <v>0</v>
      </c>
      <c r="AH533" s="1">
        <f t="shared" si="267"/>
        <v>0</v>
      </c>
      <c r="AI533" s="1">
        <v>1.3376999999999999</v>
      </c>
      <c r="AJ533" s="2">
        <v>1.1796</v>
      </c>
      <c r="AK533" s="281">
        <f t="shared" si="268"/>
        <v>0</v>
      </c>
      <c r="AL533" s="3">
        <f t="shared" si="269"/>
        <v>1.1339999999999999</v>
      </c>
      <c r="AM533" s="307">
        <v>1.1792</v>
      </c>
      <c r="AN533" s="283">
        <v>1.1796</v>
      </c>
      <c r="AO533" s="283" t="s">
        <v>1653</v>
      </c>
      <c r="AP533" s="284">
        <v>1.1339999999999999</v>
      </c>
      <c r="AQ533" s="28">
        <v>1.1792</v>
      </c>
      <c r="AR533" s="267">
        <f t="shared" si="270"/>
        <v>0</v>
      </c>
      <c r="AS533" s="267">
        <f t="shared" si="271"/>
        <v>0</v>
      </c>
      <c r="AT533" s="4">
        <v>1.1796</v>
      </c>
      <c r="AU533" s="4">
        <f t="shared" si="272"/>
        <v>0</v>
      </c>
      <c r="AV533" s="5">
        <v>1.1339999999999999</v>
      </c>
      <c r="AW533" s="404">
        <f t="shared" si="273"/>
        <v>0</v>
      </c>
      <c r="AX533" s="405">
        <v>1</v>
      </c>
      <c r="AY533" s="1">
        <f t="shared" si="274"/>
        <v>1.3376999999999999</v>
      </c>
      <c r="AZ533" s="28">
        <f t="shared" si="275"/>
        <v>1.1339999999999999</v>
      </c>
      <c r="BA533" s="5">
        <f t="shared" si="275"/>
        <v>1.1792</v>
      </c>
      <c r="BB533" s="277">
        <f t="shared" si="276"/>
        <v>0</v>
      </c>
      <c r="BC533" s="492">
        <f t="shared" si="277"/>
        <v>0</v>
      </c>
      <c r="BD533" s="492">
        <f t="shared" si="278"/>
        <v>0</v>
      </c>
      <c r="BE533" s="286">
        <f t="shared" si="279"/>
        <v>2.3599999999999999E-2</v>
      </c>
      <c r="BF533" s="286">
        <v>2.3599999999999999E-2</v>
      </c>
      <c r="BG533" s="308">
        <f t="shared" si="251"/>
        <v>0</v>
      </c>
      <c r="BH533" s="287">
        <f t="shared" si="280"/>
        <v>0</v>
      </c>
      <c r="BI533" s="287">
        <f t="shared" si="252"/>
        <v>1</v>
      </c>
      <c r="BJ533" s="453"/>
    </row>
    <row r="534" spans="1:62" x14ac:dyDescent="0.2">
      <c r="A534" s="297" t="s">
        <v>805</v>
      </c>
      <c r="B534" s="298" t="s">
        <v>806</v>
      </c>
      <c r="C534" s="299" t="s">
        <v>805</v>
      </c>
      <c r="D534" s="300" t="s">
        <v>806</v>
      </c>
      <c r="E534" s="301" t="s">
        <v>807</v>
      </c>
      <c r="F534" s="302" t="s">
        <v>201</v>
      </c>
      <c r="G534" s="519">
        <v>66</v>
      </c>
      <c r="H534" s="233"/>
      <c r="I534" s="304">
        <v>0</v>
      </c>
      <c r="J534" s="304">
        <v>0</v>
      </c>
      <c r="K534" s="304">
        <v>0</v>
      </c>
      <c r="L534" s="304">
        <v>0</v>
      </c>
      <c r="M534" s="304">
        <f t="shared" si="253"/>
        <v>0</v>
      </c>
      <c r="N534" s="304">
        <f t="shared" si="254"/>
        <v>0</v>
      </c>
      <c r="O534" s="496">
        <f t="shared" si="255"/>
        <v>0</v>
      </c>
      <c r="P534" s="496">
        <f t="shared" si="256"/>
        <v>0</v>
      </c>
      <c r="Q534" s="497">
        <v>0</v>
      </c>
      <c r="R534" s="497">
        <v>0</v>
      </c>
      <c r="S534" s="266">
        <f t="shared" si="257"/>
        <v>0</v>
      </c>
      <c r="T534" s="265">
        <v>0</v>
      </c>
      <c r="U534" s="305">
        <f t="shared" si="258"/>
        <v>0</v>
      </c>
      <c r="V534" s="306">
        <f t="shared" si="259"/>
        <v>0</v>
      </c>
      <c r="W534" s="498">
        <v>0</v>
      </c>
      <c r="X534" s="499">
        <f t="shared" si="260"/>
        <v>0</v>
      </c>
      <c r="Y534" s="500">
        <f t="shared" si="261"/>
        <v>0</v>
      </c>
      <c r="Z534" s="501">
        <v>0</v>
      </c>
      <c r="AA534" s="502">
        <f t="shared" si="262"/>
        <v>0</v>
      </c>
      <c r="AB534" s="503">
        <f t="shared" si="263"/>
        <v>0</v>
      </c>
      <c r="AC534" s="504">
        <f t="shared" si="264"/>
        <v>0</v>
      </c>
      <c r="AD534" s="277">
        <f t="shared" si="265"/>
        <v>0</v>
      </c>
      <c r="AE534" s="505">
        <f t="shared" si="266"/>
        <v>0</v>
      </c>
      <c r="AF534" s="279">
        <v>0</v>
      </c>
      <c r="AG534" s="280">
        <v>0</v>
      </c>
      <c r="AH534" s="1">
        <f t="shared" si="267"/>
        <v>0</v>
      </c>
      <c r="AI534" s="1">
        <v>1.1519999999999999</v>
      </c>
      <c r="AJ534" s="2">
        <v>0.87230000000000008</v>
      </c>
      <c r="AK534" s="281">
        <f t="shared" si="268"/>
        <v>0</v>
      </c>
      <c r="AL534" s="3">
        <f t="shared" si="269"/>
        <v>1.3206</v>
      </c>
      <c r="AM534" s="307">
        <v>1.5946</v>
      </c>
      <c r="AN534" s="283">
        <v>0.87229999999999996</v>
      </c>
      <c r="AO534" s="283" t="s">
        <v>1652</v>
      </c>
      <c r="AP534" s="284">
        <v>1.3206</v>
      </c>
      <c r="AQ534" s="28">
        <v>1.5946</v>
      </c>
      <c r="AR534" s="267">
        <f t="shared" si="270"/>
        <v>0</v>
      </c>
      <c r="AS534" s="267">
        <f t="shared" si="271"/>
        <v>0</v>
      </c>
      <c r="AT534" s="4">
        <v>0.87230000000000008</v>
      </c>
      <c r="AU534" s="4">
        <f t="shared" si="272"/>
        <v>0</v>
      </c>
      <c r="AV534" s="5">
        <v>1.3206</v>
      </c>
      <c r="AW534" s="404">
        <f t="shared" si="273"/>
        <v>0</v>
      </c>
      <c r="AX534" s="405">
        <v>1</v>
      </c>
      <c r="AY534" s="1">
        <f t="shared" si="274"/>
        <v>1.1519999999999999</v>
      </c>
      <c r="AZ534" s="28">
        <f t="shared" si="275"/>
        <v>1.3206</v>
      </c>
      <c r="BA534" s="5">
        <f t="shared" si="275"/>
        <v>1.5946</v>
      </c>
      <c r="BB534" s="277">
        <f t="shared" si="276"/>
        <v>0</v>
      </c>
      <c r="BC534" s="492">
        <f t="shared" si="277"/>
        <v>0</v>
      </c>
      <c r="BD534" s="492">
        <f t="shared" si="278"/>
        <v>0</v>
      </c>
      <c r="BE534" s="286">
        <f t="shared" si="279"/>
        <v>2.0299999999999999E-2</v>
      </c>
      <c r="BF534" s="286">
        <v>2.0299999999999999E-2</v>
      </c>
      <c r="BG534" s="308">
        <f t="shared" si="251"/>
        <v>0</v>
      </c>
      <c r="BH534" s="287">
        <f t="shared" si="280"/>
        <v>0</v>
      </c>
      <c r="BI534" s="287">
        <f t="shared" si="252"/>
        <v>1</v>
      </c>
      <c r="BJ534" s="453"/>
    </row>
    <row r="535" spans="1:62" x14ac:dyDescent="0.2">
      <c r="A535" s="32" t="s">
        <v>811</v>
      </c>
      <c r="B535" s="309" t="s">
        <v>812</v>
      </c>
      <c r="C535" s="310" t="s">
        <v>1533</v>
      </c>
      <c r="D535" s="311" t="s">
        <v>1648</v>
      </c>
      <c r="E535" s="312" t="str">
        <f t="shared" ref="E535:E541" si="281">C535&amp;A535</f>
        <v>U069T125</v>
      </c>
      <c r="F535" s="313" t="s">
        <v>201</v>
      </c>
      <c r="G535" s="543">
        <v>66</v>
      </c>
      <c r="H535" s="315"/>
      <c r="I535" s="316">
        <v>0</v>
      </c>
      <c r="J535" s="316">
        <v>0</v>
      </c>
      <c r="K535" s="316">
        <v>0</v>
      </c>
      <c r="L535" s="316">
        <v>0</v>
      </c>
      <c r="M535" s="316">
        <f t="shared" si="253"/>
        <v>0</v>
      </c>
      <c r="N535" s="316">
        <f t="shared" si="254"/>
        <v>0</v>
      </c>
      <c r="O535" s="508">
        <f t="shared" si="255"/>
        <v>0</v>
      </c>
      <c r="P535" s="508">
        <f t="shared" si="256"/>
        <v>0</v>
      </c>
      <c r="Q535" s="509">
        <v>0</v>
      </c>
      <c r="R535" s="509">
        <v>0</v>
      </c>
      <c r="S535" s="318">
        <f t="shared" si="257"/>
        <v>0</v>
      </c>
      <c r="T535" s="317">
        <v>0</v>
      </c>
      <c r="U535" s="319">
        <f t="shared" si="258"/>
        <v>0</v>
      </c>
      <c r="V535" s="320">
        <f t="shared" si="259"/>
        <v>0</v>
      </c>
      <c r="W535" s="498">
        <v>0</v>
      </c>
      <c r="X535" s="499">
        <f t="shared" si="260"/>
        <v>0</v>
      </c>
      <c r="Y535" s="500">
        <f t="shared" si="261"/>
        <v>0</v>
      </c>
      <c r="Z535" s="501">
        <v>0</v>
      </c>
      <c r="AA535" s="502">
        <f t="shared" si="262"/>
        <v>0</v>
      </c>
      <c r="AB535" s="503">
        <f t="shared" si="263"/>
        <v>0</v>
      </c>
      <c r="AC535" s="510">
        <f t="shared" si="264"/>
        <v>0</v>
      </c>
      <c r="AD535" s="321">
        <f t="shared" si="265"/>
        <v>0</v>
      </c>
      <c r="AE535" s="278">
        <f t="shared" si="266"/>
        <v>0</v>
      </c>
      <c r="AF535" s="322">
        <v>0</v>
      </c>
      <c r="AG535" s="323">
        <v>1</v>
      </c>
      <c r="AH535" s="6">
        <f t="shared" si="267"/>
        <v>1.3376999999999999</v>
      </c>
      <c r="AI535" s="6">
        <v>0</v>
      </c>
      <c r="AJ535" s="2">
        <v>0</v>
      </c>
      <c r="AK535" s="281">
        <f t="shared" si="268"/>
        <v>1.5615000000000001</v>
      </c>
      <c r="AL535" s="3">
        <f t="shared" si="269"/>
        <v>0</v>
      </c>
      <c r="AM535" s="307">
        <v>0</v>
      </c>
      <c r="AN535" s="283">
        <v>0</v>
      </c>
      <c r="AO535" s="283" t="s">
        <v>1316</v>
      </c>
      <c r="AP535" s="284">
        <v>0</v>
      </c>
      <c r="AQ535" s="28">
        <v>0</v>
      </c>
      <c r="AR535" s="267">
        <f t="shared" si="270"/>
        <v>0</v>
      </c>
      <c r="AS535" s="267">
        <f t="shared" si="271"/>
        <v>0</v>
      </c>
      <c r="AT535" s="4">
        <v>0</v>
      </c>
      <c r="AU535" s="4">
        <f t="shared" si="272"/>
        <v>0</v>
      </c>
      <c r="AV535" s="5">
        <v>0</v>
      </c>
      <c r="AW535" s="404">
        <f t="shared" si="273"/>
        <v>0</v>
      </c>
      <c r="AX535" s="405">
        <v>0</v>
      </c>
      <c r="AY535" s="6">
        <f t="shared" si="274"/>
        <v>0</v>
      </c>
      <c r="AZ535" s="28">
        <f t="shared" si="275"/>
        <v>0</v>
      </c>
      <c r="BA535" s="5">
        <f t="shared" si="275"/>
        <v>0</v>
      </c>
      <c r="BB535" s="321">
        <f t="shared" si="276"/>
        <v>0</v>
      </c>
      <c r="BC535" s="511">
        <f t="shared" si="277"/>
        <v>0</v>
      </c>
      <c r="BD535" s="511">
        <f t="shared" si="278"/>
        <v>2.3599999999999999E-2</v>
      </c>
      <c r="BE535" s="286">
        <f t="shared" si="279"/>
        <v>0</v>
      </c>
      <c r="BF535" s="286">
        <v>0</v>
      </c>
      <c r="BG535" s="308">
        <f t="shared" si="251"/>
        <v>0</v>
      </c>
      <c r="BH535" s="512">
        <f t="shared" si="280"/>
        <v>1</v>
      </c>
      <c r="BI535" s="512">
        <f t="shared" si="252"/>
        <v>0</v>
      </c>
      <c r="BJ535" s="453"/>
    </row>
    <row r="536" spans="1:62" x14ac:dyDescent="0.2">
      <c r="A536" s="32" t="s">
        <v>817</v>
      </c>
      <c r="B536" s="309" t="s">
        <v>818</v>
      </c>
      <c r="C536" s="310" t="s">
        <v>1533</v>
      </c>
      <c r="D536" s="311" t="s">
        <v>1648</v>
      </c>
      <c r="E536" s="312" t="str">
        <f t="shared" si="281"/>
        <v>U069T228</v>
      </c>
      <c r="F536" s="313" t="s">
        <v>201</v>
      </c>
      <c r="G536" s="543">
        <v>66</v>
      </c>
      <c r="H536" s="315"/>
      <c r="I536" s="316">
        <v>0</v>
      </c>
      <c r="J536" s="316">
        <v>0</v>
      </c>
      <c r="K536" s="316">
        <v>0</v>
      </c>
      <c r="L536" s="316">
        <v>0</v>
      </c>
      <c r="M536" s="316">
        <f t="shared" si="253"/>
        <v>0</v>
      </c>
      <c r="N536" s="316">
        <f t="shared" si="254"/>
        <v>0</v>
      </c>
      <c r="O536" s="508">
        <f t="shared" si="255"/>
        <v>0</v>
      </c>
      <c r="P536" s="508">
        <f t="shared" si="256"/>
        <v>0</v>
      </c>
      <c r="Q536" s="509">
        <v>0</v>
      </c>
      <c r="R536" s="509">
        <v>0</v>
      </c>
      <c r="S536" s="318">
        <f t="shared" si="257"/>
        <v>0</v>
      </c>
      <c r="T536" s="317">
        <v>0</v>
      </c>
      <c r="U536" s="319">
        <f t="shared" si="258"/>
        <v>0</v>
      </c>
      <c r="V536" s="320">
        <f t="shared" si="259"/>
        <v>0</v>
      </c>
      <c r="W536" s="498">
        <v>0</v>
      </c>
      <c r="X536" s="499">
        <f t="shared" si="260"/>
        <v>0</v>
      </c>
      <c r="Y536" s="500">
        <f t="shared" si="261"/>
        <v>0</v>
      </c>
      <c r="Z536" s="501">
        <v>0</v>
      </c>
      <c r="AA536" s="502">
        <f t="shared" si="262"/>
        <v>0</v>
      </c>
      <c r="AB536" s="503">
        <f t="shared" si="263"/>
        <v>0</v>
      </c>
      <c r="AC536" s="510">
        <f t="shared" si="264"/>
        <v>0</v>
      </c>
      <c r="AD536" s="321">
        <f t="shared" si="265"/>
        <v>0</v>
      </c>
      <c r="AE536" s="278">
        <f t="shared" si="266"/>
        <v>0</v>
      </c>
      <c r="AF536" s="322">
        <v>0</v>
      </c>
      <c r="AG536" s="323">
        <v>1</v>
      </c>
      <c r="AH536" s="6">
        <f t="shared" si="267"/>
        <v>1.3376999999999999</v>
      </c>
      <c r="AI536" s="6">
        <v>0</v>
      </c>
      <c r="AJ536" s="2">
        <v>0</v>
      </c>
      <c r="AK536" s="281">
        <f t="shared" si="268"/>
        <v>1.1339999999999999</v>
      </c>
      <c r="AL536" s="3">
        <f t="shared" si="269"/>
        <v>0</v>
      </c>
      <c r="AM536" s="307">
        <v>0</v>
      </c>
      <c r="AN536" s="283">
        <v>0</v>
      </c>
      <c r="AO536" s="283" t="s">
        <v>1316</v>
      </c>
      <c r="AP536" s="284">
        <v>0</v>
      </c>
      <c r="AQ536" s="28">
        <v>0</v>
      </c>
      <c r="AR536" s="267">
        <f t="shared" si="270"/>
        <v>0</v>
      </c>
      <c r="AS536" s="267">
        <f t="shared" si="271"/>
        <v>0</v>
      </c>
      <c r="AT536" s="4">
        <v>0</v>
      </c>
      <c r="AU536" s="4">
        <f t="shared" si="272"/>
        <v>0</v>
      </c>
      <c r="AV536" s="5">
        <v>0</v>
      </c>
      <c r="AW536" s="404">
        <f t="shared" si="273"/>
        <v>0</v>
      </c>
      <c r="AX536" s="405">
        <v>0</v>
      </c>
      <c r="AY536" s="6">
        <f t="shared" si="274"/>
        <v>0</v>
      </c>
      <c r="AZ536" s="28">
        <f t="shared" si="275"/>
        <v>0</v>
      </c>
      <c r="BA536" s="5">
        <f t="shared" si="275"/>
        <v>0</v>
      </c>
      <c r="BB536" s="321">
        <f t="shared" si="276"/>
        <v>0</v>
      </c>
      <c r="BC536" s="511">
        <f t="shared" si="277"/>
        <v>0</v>
      </c>
      <c r="BD536" s="511">
        <f t="shared" si="278"/>
        <v>2.3599999999999999E-2</v>
      </c>
      <c r="BE536" s="286">
        <f t="shared" si="279"/>
        <v>0</v>
      </c>
      <c r="BF536" s="286">
        <v>0</v>
      </c>
      <c r="BG536" s="308">
        <f t="shared" si="251"/>
        <v>0</v>
      </c>
      <c r="BH536" s="512">
        <f t="shared" si="280"/>
        <v>1</v>
      </c>
      <c r="BI536" s="512">
        <f t="shared" si="252"/>
        <v>0</v>
      </c>
      <c r="BJ536" s="453"/>
    </row>
    <row r="537" spans="1:62" x14ac:dyDescent="0.2">
      <c r="A537" s="358" t="s">
        <v>1533</v>
      </c>
      <c r="B537" s="359" t="s">
        <v>1534</v>
      </c>
      <c r="C537" s="471" t="s">
        <v>1533</v>
      </c>
      <c r="D537" s="472" t="s">
        <v>1648</v>
      </c>
      <c r="E537" s="362" t="str">
        <f t="shared" si="281"/>
        <v>U069U069</v>
      </c>
      <c r="F537" s="363" t="s">
        <v>201</v>
      </c>
      <c r="G537" s="544">
        <v>66</v>
      </c>
      <c r="H537" s="315"/>
      <c r="I537" s="364">
        <v>5782862</v>
      </c>
      <c r="J537" s="364">
        <v>283678</v>
      </c>
      <c r="K537" s="364">
        <v>0</v>
      </c>
      <c r="L537" s="364">
        <v>0</v>
      </c>
      <c r="M537" s="364">
        <f t="shared" si="253"/>
        <v>0</v>
      </c>
      <c r="N537" s="364">
        <f t="shared" si="254"/>
        <v>5782862</v>
      </c>
      <c r="O537" s="514">
        <f t="shared" si="255"/>
        <v>283678</v>
      </c>
      <c r="P537" s="514">
        <f t="shared" si="256"/>
        <v>5499184</v>
      </c>
      <c r="Q537" s="515">
        <v>266.2</v>
      </c>
      <c r="R537" s="515">
        <v>3.6799999999999997</v>
      </c>
      <c r="S537" s="366">
        <f t="shared" si="257"/>
        <v>40024</v>
      </c>
      <c r="T537" s="365">
        <v>0</v>
      </c>
      <c r="U537" s="367">
        <f t="shared" si="258"/>
        <v>5499184</v>
      </c>
      <c r="V537" s="368">
        <f t="shared" si="259"/>
        <v>20658.09</v>
      </c>
      <c r="W537" s="498">
        <v>18759</v>
      </c>
      <c r="X537" s="499">
        <f t="shared" si="260"/>
        <v>70.47</v>
      </c>
      <c r="Y537" s="500">
        <f t="shared" si="261"/>
        <v>20587.62</v>
      </c>
      <c r="Z537" s="501">
        <v>610.61999999999898</v>
      </c>
      <c r="AA537" s="502">
        <f t="shared" si="262"/>
        <v>162547</v>
      </c>
      <c r="AB537" s="503">
        <f t="shared" si="263"/>
        <v>5661731</v>
      </c>
      <c r="AC537" s="516">
        <f t="shared" si="264"/>
        <v>21268.71</v>
      </c>
      <c r="AD537" s="369">
        <f t="shared" si="265"/>
        <v>1.3376999999999999</v>
      </c>
      <c r="AE537" s="370">
        <f t="shared" si="266"/>
        <v>1.3376999999999999</v>
      </c>
      <c r="AF537" s="371">
        <v>1.3376999999999999</v>
      </c>
      <c r="AG537" s="372">
        <v>0</v>
      </c>
      <c r="AH537" s="373">
        <f t="shared" si="267"/>
        <v>0</v>
      </c>
      <c r="AI537" s="373">
        <v>0</v>
      </c>
      <c r="AJ537" s="2">
        <v>0</v>
      </c>
      <c r="AK537" s="281">
        <f t="shared" si="268"/>
        <v>0</v>
      </c>
      <c r="AL537" s="3">
        <f t="shared" si="269"/>
        <v>0</v>
      </c>
      <c r="AM537" s="307">
        <v>0</v>
      </c>
      <c r="AN537" s="283">
        <v>0</v>
      </c>
      <c r="AO537" s="283" t="s">
        <v>1316</v>
      </c>
      <c r="AP537" s="284">
        <v>0</v>
      </c>
      <c r="AQ537" s="28">
        <v>0</v>
      </c>
      <c r="AR537" s="267">
        <f t="shared" si="270"/>
        <v>0</v>
      </c>
      <c r="AS537" s="267">
        <f t="shared" si="271"/>
        <v>0</v>
      </c>
      <c r="AT537" s="4">
        <v>0</v>
      </c>
      <c r="AU537" s="4">
        <f t="shared" si="272"/>
        <v>0</v>
      </c>
      <c r="AV537" s="5">
        <v>0</v>
      </c>
      <c r="AW537" s="404">
        <f t="shared" si="273"/>
        <v>0</v>
      </c>
      <c r="AX537" s="405">
        <v>0</v>
      </c>
      <c r="AY537" s="373">
        <f t="shared" si="274"/>
        <v>0</v>
      </c>
      <c r="AZ537" s="28">
        <f t="shared" si="275"/>
        <v>0</v>
      </c>
      <c r="BA537" s="5">
        <f t="shared" si="275"/>
        <v>0</v>
      </c>
      <c r="BB537" s="369">
        <f t="shared" si="276"/>
        <v>1.17797</v>
      </c>
      <c r="BC537" s="517">
        <f t="shared" si="277"/>
        <v>2.3599999999999999E-2</v>
      </c>
      <c r="BD537" s="517">
        <f t="shared" si="278"/>
        <v>0</v>
      </c>
      <c r="BE537" s="286">
        <f t="shared" si="279"/>
        <v>0</v>
      </c>
      <c r="BF537" s="286">
        <v>0</v>
      </c>
      <c r="BG537" s="308">
        <f t="shared" si="251"/>
        <v>0</v>
      </c>
      <c r="BH537" s="518">
        <f t="shared" si="280"/>
        <v>0</v>
      </c>
      <c r="BI537" s="518">
        <f t="shared" si="252"/>
        <v>0</v>
      </c>
      <c r="BJ537" s="453"/>
    </row>
    <row r="538" spans="1:62" x14ac:dyDescent="0.2">
      <c r="A538" s="32" t="s">
        <v>814</v>
      </c>
      <c r="B538" s="309" t="s">
        <v>815</v>
      </c>
      <c r="C538" s="310" t="s">
        <v>1536</v>
      </c>
      <c r="D538" s="311" t="s">
        <v>1649</v>
      </c>
      <c r="E538" s="312" t="str">
        <f t="shared" si="281"/>
        <v>U070T158</v>
      </c>
      <c r="F538" s="313" t="s">
        <v>201</v>
      </c>
      <c r="G538" s="543">
        <v>66</v>
      </c>
      <c r="H538" s="315"/>
      <c r="I538" s="316">
        <v>0</v>
      </c>
      <c r="J538" s="316">
        <v>0</v>
      </c>
      <c r="K538" s="316">
        <v>0</v>
      </c>
      <c r="L538" s="316">
        <v>0</v>
      </c>
      <c r="M538" s="316">
        <f t="shared" si="253"/>
        <v>0</v>
      </c>
      <c r="N538" s="316">
        <f t="shared" si="254"/>
        <v>0</v>
      </c>
      <c r="O538" s="508">
        <f t="shared" si="255"/>
        <v>0</v>
      </c>
      <c r="P538" s="508">
        <f t="shared" si="256"/>
        <v>0</v>
      </c>
      <c r="Q538" s="509">
        <v>0</v>
      </c>
      <c r="R538" s="509">
        <v>0</v>
      </c>
      <c r="S538" s="318">
        <f t="shared" si="257"/>
        <v>0</v>
      </c>
      <c r="T538" s="317">
        <v>0</v>
      </c>
      <c r="U538" s="319">
        <f t="shared" si="258"/>
        <v>0</v>
      </c>
      <c r="V538" s="320">
        <f t="shared" si="259"/>
        <v>0</v>
      </c>
      <c r="W538" s="498">
        <v>0</v>
      </c>
      <c r="X538" s="499">
        <f t="shared" si="260"/>
        <v>0</v>
      </c>
      <c r="Y538" s="500">
        <f t="shared" si="261"/>
        <v>0</v>
      </c>
      <c r="Z538" s="501">
        <v>0</v>
      </c>
      <c r="AA538" s="502">
        <f t="shared" si="262"/>
        <v>0</v>
      </c>
      <c r="AB538" s="503">
        <f t="shared" si="263"/>
        <v>0</v>
      </c>
      <c r="AC538" s="510">
        <f t="shared" si="264"/>
        <v>0</v>
      </c>
      <c r="AD538" s="321">
        <f t="shared" si="265"/>
        <v>0</v>
      </c>
      <c r="AE538" s="278">
        <f t="shared" si="266"/>
        <v>0</v>
      </c>
      <c r="AF538" s="322">
        <v>0</v>
      </c>
      <c r="AG538" s="323">
        <v>1</v>
      </c>
      <c r="AH538" s="6">
        <f t="shared" si="267"/>
        <v>1.1519999999999999</v>
      </c>
      <c r="AI538" s="6">
        <v>0</v>
      </c>
      <c r="AJ538" s="2">
        <v>0</v>
      </c>
      <c r="AK538" s="281">
        <f t="shared" si="268"/>
        <v>1.2704</v>
      </c>
      <c r="AL538" s="3">
        <f t="shared" si="269"/>
        <v>0</v>
      </c>
      <c r="AM538" s="307">
        <v>0</v>
      </c>
      <c r="AN538" s="283">
        <v>0</v>
      </c>
      <c r="AO538" s="283" t="s">
        <v>1316</v>
      </c>
      <c r="AP538" s="284">
        <v>0</v>
      </c>
      <c r="AQ538" s="28">
        <v>0</v>
      </c>
      <c r="AR538" s="267">
        <f t="shared" si="270"/>
        <v>0</v>
      </c>
      <c r="AS538" s="267">
        <f t="shared" si="271"/>
        <v>0</v>
      </c>
      <c r="AT538" s="4">
        <v>0</v>
      </c>
      <c r="AU538" s="4">
        <f t="shared" si="272"/>
        <v>0</v>
      </c>
      <c r="AV538" s="5">
        <v>0</v>
      </c>
      <c r="AW538" s="404">
        <f t="shared" si="273"/>
        <v>0</v>
      </c>
      <c r="AX538" s="405">
        <v>0</v>
      </c>
      <c r="AY538" s="6">
        <f t="shared" si="274"/>
        <v>0</v>
      </c>
      <c r="AZ538" s="28">
        <f t="shared" si="275"/>
        <v>0</v>
      </c>
      <c r="BA538" s="5">
        <f t="shared" si="275"/>
        <v>0</v>
      </c>
      <c r="BB538" s="321">
        <f t="shared" si="276"/>
        <v>0</v>
      </c>
      <c r="BC538" s="511">
        <f t="shared" si="277"/>
        <v>0</v>
      </c>
      <c r="BD538" s="511">
        <f t="shared" si="278"/>
        <v>2.0299999999999999E-2</v>
      </c>
      <c r="BE538" s="286">
        <f t="shared" si="279"/>
        <v>0</v>
      </c>
      <c r="BF538" s="286">
        <v>0</v>
      </c>
      <c r="BG538" s="308">
        <f t="shared" si="251"/>
        <v>0</v>
      </c>
      <c r="BH538" s="512">
        <f t="shared" si="280"/>
        <v>1</v>
      </c>
      <c r="BI538" s="512">
        <f t="shared" si="252"/>
        <v>0</v>
      </c>
      <c r="BJ538" s="453"/>
    </row>
    <row r="539" spans="1:62" x14ac:dyDescent="0.2">
      <c r="A539" s="32" t="s">
        <v>799</v>
      </c>
      <c r="B539" s="309" t="s">
        <v>800</v>
      </c>
      <c r="C539" s="310" t="s">
        <v>1536</v>
      </c>
      <c r="D539" s="311" t="s">
        <v>1649</v>
      </c>
      <c r="E539" s="312" t="str">
        <f t="shared" si="281"/>
        <v>U070T160</v>
      </c>
      <c r="F539" s="313" t="s">
        <v>201</v>
      </c>
      <c r="G539" s="543">
        <v>66</v>
      </c>
      <c r="H539" s="315"/>
      <c r="I539" s="316">
        <v>0</v>
      </c>
      <c r="J539" s="316">
        <v>0</v>
      </c>
      <c r="K539" s="316">
        <v>0</v>
      </c>
      <c r="L539" s="316">
        <v>0</v>
      </c>
      <c r="M539" s="316">
        <f t="shared" si="253"/>
        <v>0</v>
      </c>
      <c r="N539" s="316">
        <f t="shared" si="254"/>
        <v>0</v>
      </c>
      <c r="O539" s="508">
        <f t="shared" si="255"/>
        <v>0</v>
      </c>
      <c r="P539" s="508">
        <f t="shared" si="256"/>
        <v>0</v>
      </c>
      <c r="Q539" s="509">
        <v>0</v>
      </c>
      <c r="R539" s="509">
        <v>0</v>
      </c>
      <c r="S539" s="318">
        <f t="shared" si="257"/>
        <v>0</v>
      </c>
      <c r="T539" s="317">
        <v>0</v>
      </c>
      <c r="U539" s="319">
        <f t="shared" si="258"/>
        <v>0</v>
      </c>
      <c r="V539" s="320">
        <f t="shared" si="259"/>
        <v>0</v>
      </c>
      <c r="W539" s="498">
        <v>0</v>
      </c>
      <c r="X539" s="499">
        <f t="shared" si="260"/>
        <v>0</v>
      </c>
      <c r="Y539" s="500">
        <f t="shared" si="261"/>
        <v>0</v>
      </c>
      <c r="Z539" s="501">
        <v>0</v>
      </c>
      <c r="AA539" s="502">
        <f t="shared" si="262"/>
        <v>0</v>
      </c>
      <c r="AB539" s="503">
        <f t="shared" si="263"/>
        <v>0</v>
      </c>
      <c r="AC539" s="510">
        <f t="shared" si="264"/>
        <v>0</v>
      </c>
      <c r="AD539" s="321">
        <f t="shared" si="265"/>
        <v>0</v>
      </c>
      <c r="AE539" s="278">
        <f t="shared" si="266"/>
        <v>0</v>
      </c>
      <c r="AF539" s="322">
        <v>0</v>
      </c>
      <c r="AG539" s="323">
        <v>1</v>
      </c>
      <c r="AH539" s="6">
        <f t="shared" si="267"/>
        <v>1.1519999999999999</v>
      </c>
      <c r="AI539" s="6">
        <v>0</v>
      </c>
      <c r="AJ539" s="2">
        <v>0</v>
      </c>
      <c r="AK539" s="281">
        <f t="shared" si="268"/>
        <v>1.2958000000000001</v>
      </c>
      <c r="AL539" s="3">
        <f t="shared" si="269"/>
        <v>0</v>
      </c>
      <c r="AM539" s="307">
        <v>0</v>
      </c>
      <c r="AN539" s="283">
        <v>0</v>
      </c>
      <c r="AO539" s="283" t="s">
        <v>1316</v>
      </c>
      <c r="AP539" s="284">
        <v>0</v>
      </c>
      <c r="AQ539" s="28">
        <v>0</v>
      </c>
      <c r="AR539" s="267">
        <f t="shared" si="270"/>
        <v>0</v>
      </c>
      <c r="AS539" s="267">
        <f t="shared" si="271"/>
        <v>0</v>
      </c>
      <c r="AT539" s="4">
        <v>0</v>
      </c>
      <c r="AU539" s="4">
        <f t="shared" si="272"/>
        <v>0</v>
      </c>
      <c r="AV539" s="5">
        <v>0</v>
      </c>
      <c r="AW539" s="404">
        <f t="shared" si="273"/>
        <v>0</v>
      </c>
      <c r="AX539" s="405">
        <v>0</v>
      </c>
      <c r="AY539" s="6">
        <f t="shared" si="274"/>
        <v>0</v>
      </c>
      <c r="AZ539" s="28">
        <f t="shared" si="275"/>
        <v>0</v>
      </c>
      <c r="BA539" s="5">
        <f t="shared" si="275"/>
        <v>0</v>
      </c>
      <c r="BB539" s="321">
        <f t="shared" si="276"/>
        <v>0</v>
      </c>
      <c r="BC539" s="511">
        <f t="shared" si="277"/>
        <v>0</v>
      </c>
      <c r="BD539" s="511">
        <f t="shared" si="278"/>
        <v>2.0299999999999999E-2</v>
      </c>
      <c r="BE539" s="286">
        <f t="shared" si="279"/>
        <v>0</v>
      </c>
      <c r="BF539" s="286">
        <v>0</v>
      </c>
      <c r="BG539" s="308">
        <f t="shared" si="251"/>
        <v>0</v>
      </c>
      <c r="BH539" s="512">
        <f t="shared" si="280"/>
        <v>1</v>
      </c>
      <c r="BI539" s="512">
        <f t="shared" si="252"/>
        <v>0</v>
      </c>
      <c r="BJ539" s="453"/>
    </row>
    <row r="540" spans="1:62" x14ac:dyDescent="0.2">
      <c r="A540" s="32" t="s">
        <v>805</v>
      </c>
      <c r="B540" s="309" t="s">
        <v>806</v>
      </c>
      <c r="C540" s="310" t="s">
        <v>1536</v>
      </c>
      <c r="D540" s="311" t="s">
        <v>1649</v>
      </c>
      <c r="E540" s="312" t="str">
        <f t="shared" si="281"/>
        <v>U070T237</v>
      </c>
      <c r="F540" s="313" t="s">
        <v>201</v>
      </c>
      <c r="G540" s="543">
        <v>66</v>
      </c>
      <c r="H540" s="315"/>
      <c r="I540" s="316">
        <v>0</v>
      </c>
      <c r="J540" s="316">
        <v>0</v>
      </c>
      <c r="K540" s="316">
        <v>0</v>
      </c>
      <c r="L540" s="316">
        <v>0</v>
      </c>
      <c r="M540" s="316">
        <f t="shared" si="253"/>
        <v>0</v>
      </c>
      <c r="N540" s="316">
        <f t="shared" si="254"/>
        <v>0</v>
      </c>
      <c r="O540" s="508">
        <f t="shared" si="255"/>
        <v>0</v>
      </c>
      <c r="P540" s="508">
        <f t="shared" si="256"/>
        <v>0</v>
      </c>
      <c r="Q540" s="509">
        <v>0</v>
      </c>
      <c r="R540" s="509">
        <v>0</v>
      </c>
      <c r="S540" s="318">
        <f t="shared" si="257"/>
        <v>0</v>
      </c>
      <c r="T540" s="317">
        <v>0</v>
      </c>
      <c r="U540" s="319">
        <f t="shared" si="258"/>
        <v>0</v>
      </c>
      <c r="V540" s="320">
        <f t="shared" si="259"/>
        <v>0</v>
      </c>
      <c r="W540" s="498">
        <v>0</v>
      </c>
      <c r="X540" s="499">
        <f t="shared" si="260"/>
        <v>0</v>
      </c>
      <c r="Y540" s="500">
        <f t="shared" si="261"/>
        <v>0</v>
      </c>
      <c r="Z540" s="501">
        <v>0</v>
      </c>
      <c r="AA540" s="502">
        <f t="shared" si="262"/>
        <v>0</v>
      </c>
      <c r="AB540" s="503">
        <f t="shared" si="263"/>
        <v>0</v>
      </c>
      <c r="AC540" s="510">
        <f t="shared" si="264"/>
        <v>0</v>
      </c>
      <c r="AD540" s="321">
        <f t="shared" si="265"/>
        <v>0</v>
      </c>
      <c r="AE540" s="278">
        <f t="shared" si="266"/>
        <v>0</v>
      </c>
      <c r="AF540" s="322">
        <v>0</v>
      </c>
      <c r="AG540" s="323">
        <v>1</v>
      </c>
      <c r="AH540" s="6">
        <f t="shared" si="267"/>
        <v>1.1519999999999999</v>
      </c>
      <c r="AI540" s="6">
        <v>0</v>
      </c>
      <c r="AJ540" s="2">
        <v>0</v>
      </c>
      <c r="AK540" s="281">
        <f t="shared" si="268"/>
        <v>1.3206</v>
      </c>
      <c r="AL540" s="3">
        <f t="shared" si="269"/>
        <v>0</v>
      </c>
      <c r="AM540" s="307">
        <v>0</v>
      </c>
      <c r="AN540" s="283">
        <v>0</v>
      </c>
      <c r="AO540" s="283" t="s">
        <v>1316</v>
      </c>
      <c r="AP540" s="284">
        <v>0</v>
      </c>
      <c r="AQ540" s="28">
        <v>0</v>
      </c>
      <c r="AR540" s="267">
        <f t="shared" si="270"/>
        <v>0</v>
      </c>
      <c r="AS540" s="267">
        <f t="shared" si="271"/>
        <v>0</v>
      </c>
      <c r="AT540" s="4">
        <v>0</v>
      </c>
      <c r="AU540" s="4">
        <f t="shared" si="272"/>
        <v>0</v>
      </c>
      <c r="AV540" s="5">
        <v>0</v>
      </c>
      <c r="AW540" s="404">
        <f t="shared" si="273"/>
        <v>0</v>
      </c>
      <c r="AX540" s="405">
        <v>0</v>
      </c>
      <c r="AY540" s="6">
        <f t="shared" si="274"/>
        <v>0</v>
      </c>
      <c r="AZ540" s="28">
        <f t="shared" si="275"/>
        <v>0</v>
      </c>
      <c r="BA540" s="5">
        <f t="shared" si="275"/>
        <v>0</v>
      </c>
      <c r="BB540" s="321">
        <f t="shared" si="276"/>
        <v>0</v>
      </c>
      <c r="BC540" s="511">
        <f t="shared" si="277"/>
        <v>0</v>
      </c>
      <c r="BD540" s="511">
        <f t="shared" si="278"/>
        <v>2.0299999999999999E-2</v>
      </c>
      <c r="BE540" s="286">
        <f t="shared" si="279"/>
        <v>0</v>
      </c>
      <c r="BF540" s="286">
        <v>0</v>
      </c>
      <c r="BG540" s="308">
        <f t="shared" si="251"/>
        <v>0</v>
      </c>
      <c r="BH540" s="512">
        <f t="shared" si="280"/>
        <v>1</v>
      </c>
      <c r="BI540" s="512">
        <f t="shared" si="252"/>
        <v>0</v>
      </c>
      <c r="BJ540" s="453"/>
    </row>
    <row r="541" spans="1:62" x14ac:dyDescent="0.2">
      <c r="A541" s="358" t="s">
        <v>1536</v>
      </c>
      <c r="B541" s="359" t="s">
        <v>1537</v>
      </c>
      <c r="C541" s="471" t="s">
        <v>1536</v>
      </c>
      <c r="D541" s="472" t="s">
        <v>1649</v>
      </c>
      <c r="E541" s="362" t="str">
        <f t="shared" si="281"/>
        <v>U070U070</v>
      </c>
      <c r="F541" s="363" t="s">
        <v>201</v>
      </c>
      <c r="G541" s="544">
        <v>66</v>
      </c>
      <c r="H541" s="315"/>
      <c r="I541" s="364">
        <v>19887185</v>
      </c>
      <c r="J541" s="364">
        <v>1872258</v>
      </c>
      <c r="K541" s="364">
        <v>0</v>
      </c>
      <c r="L541" s="364">
        <v>0</v>
      </c>
      <c r="M541" s="364">
        <f t="shared" si="253"/>
        <v>0</v>
      </c>
      <c r="N541" s="364">
        <f t="shared" si="254"/>
        <v>19887185</v>
      </c>
      <c r="O541" s="514">
        <f t="shared" si="255"/>
        <v>1872258</v>
      </c>
      <c r="P541" s="514">
        <f t="shared" si="256"/>
        <v>18014927</v>
      </c>
      <c r="Q541" s="515">
        <v>1012.6300000000001</v>
      </c>
      <c r="R541" s="515">
        <v>33.68</v>
      </c>
      <c r="S541" s="366">
        <f t="shared" si="257"/>
        <v>366304</v>
      </c>
      <c r="T541" s="365">
        <v>0</v>
      </c>
      <c r="U541" s="367">
        <f t="shared" si="258"/>
        <v>18014927</v>
      </c>
      <c r="V541" s="368">
        <f t="shared" si="259"/>
        <v>17790.240000000002</v>
      </c>
      <c r="W541" s="498">
        <v>309285</v>
      </c>
      <c r="X541" s="499">
        <f t="shared" si="260"/>
        <v>305.43</v>
      </c>
      <c r="Y541" s="500">
        <f t="shared" si="261"/>
        <v>17484.810000000001</v>
      </c>
      <c r="Z541" s="501">
        <v>0</v>
      </c>
      <c r="AA541" s="502">
        <f t="shared" si="262"/>
        <v>0</v>
      </c>
      <c r="AB541" s="503">
        <f t="shared" si="263"/>
        <v>18014927</v>
      </c>
      <c r="AC541" s="516">
        <f t="shared" si="264"/>
        <v>17790.240000000002</v>
      </c>
      <c r="AD541" s="369">
        <f t="shared" si="265"/>
        <v>1.1519900000000001</v>
      </c>
      <c r="AE541" s="370">
        <f t="shared" si="266"/>
        <v>1.1519999999999999</v>
      </c>
      <c r="AF541" s="371">
        <v>1.1519999999999999</v>
      </c>
      <c r="AG541" s="372">
        <v>0</v>
      </c>
      <c r="AH541" s="373">
        <f t="shared" si="267"/>
        <v>0</v>
      </c>
      <c r="AI541" s="373">
        <v>0</v>
      </c>
      <c r="AJ541" s="2">
        <v>0</v>
      </c>
      <c r="AK541" s="281">
        <f t="shared" si="268"/>
        <v>0</v>
      </c>
      <c r="AL541" s="3">
        <f t="shared" si="269"/>
        <v>0</v>
      </c>
      <c r="AM541" s="307">
        <v>0</v>
      </c>
      <c r="AN541" s="283">
        <v>0</v>
      </c>
      <c r="AO541" s="283" t="s">
        <v>1316</v>
      </c>
      <c r="AP541" s="284">
        <v>0</v>
      </c>
      <c r="AQ541" s="28">
        <v>0</v>
      </c>
      <c r="AR541" s="267">
        <f t="shared" si="270"/>
        <v>0</v>
      </c>
      <c r="AS541" s="267">
        <f t="shared" si="271"/>
        <v>0</v>
      </c>
      <c r="AT541" s="4">
        <v>0</v>
      </c>
      <c r="AU541" s="4">
        <f t="shared" si="272"/>
        <v>0</v>
      </c>
      <c r="AV541" s="5">
        <v>0</v>
      </c>
      <c r="AW541" s="404">
        <f t="shared" si="273"/>
        <v>0</v>
      </c>
      <c r="AX541" s="405">
        <v>0</v>
      </c>
      <c r="AY541" s="373">
        <f t="shared" si="274"/>
        <v>0</v>
      </c>
      <c r="AZ541" s="28">
        <f t="shared" si="275"/>
        <v>0</v>
      </c>
      <c r="BA541" s="5">
        <f t="shared" si="275"/>
        <v>0</v>
      </c>
      <c r="BB541" s="369">
        <f t="shared" si="276"/>
        <v>1.01444</v>
      </c>
      <c r="BC541" s="517">
        <f t="shared" si="277"/>
        <v>2.0299999999999999E-2</v>
      </c>
      <c r="BD541" s="517">
        <f t="shared" si="278"/>
        <v>0</v>
      </c>
      <c r="BE541" s="286">
        <f t="shared" si="279"/>
        <v>0</v>
      </c>
      <c r="BF541" s="286">
        <v>0</v>
      </c>
      <c r="BG541" s="308">
        <f t="shared" si="251"/>
        <v>0</v>
      </c>
      <c r="BH541" s="518">
        <f t="shared" si="280"/>
        <v>0</v>
      </c>
      <c r="BI541" s="518">
        <f t="shared" si="252"/>
        <v>0</v>
      </c>
      <c r="BJ541" s="453"/>
    </row>
    <row r="542" spans="1:62" x14ac:dyDescent="0.2">
      <c r="A542" s="297" t="s">
        <v>296</v>
      </c>
      <c r="B542" s="298" t="s">
        <v>297</v>
      </c>
      <c r="C542" s="299" t="s">
        <v>296</v>
      </c>
      <c r="D542" s="300" t="s">
        <v>297</v>
      </c>
      <c r="E542" s="301" t="s">
        <v>298</v>
      </c>
      <c r="F542" s="302" t="s">
        <v>299</v>
      </c>
      <c r="G542" s="519">
        <v>67</v>
      </c>
      <c r="H542" s="233"/>
      <c r="I542" s="304">
        <v>0</v>
      </c>
      <c r="J542" s="304">
        <v>0</v>
      </c>
      <c r="K542" s="304">
        <v>0</v>
      </c>
      <c r="L542" s="304">
        <v>0</v>
      </c>
      <c r="M542" s="304">
        <f t="shared" si="253"/>
        <v>0</v>
      </c>
      <c r="N542" s="304">
        <f t="shared" si="254"/>
        <v>0</v>
      </c>
      <c r="O542" s="496">
        <f t="shared" si="255"/>
        <v>0</v>
      </c>
      <c r="P542" s="496">
        <f t="shared" si="256"/>
        <v>0</v>
      </c>
      <c r="Q542" s="497">
        <v>0</v>
      </c>
      <c r="R542" s="497">
        <v>0</v>
      </c>
      <c r="S542" s="266">
        <f t="shared" si="257"/>
        <v>0</v>
      </c>
      <c r="T542" s="265">
        <v>0</v>
      </c>
      <c r="U542" s="305">
        <f t="shared" si="258"/>
        <v>0</v>
      </c>
      <c r="V542" s="306">
        <f t="shared" si="259"/>
        <v>0</v>
      </c>
      <c r="W542" s="498">
        <v>0</v>
      </c>
      <c r="X542" s="499">
        <f t="shared" si="260"/>
        <v>0</v>
      </c>
      <c r="Y542" s="500">
        <f t="shared" si="261"/>
        <v>0</v>
      </c>
      <c r="Z542" s="501">
        <v>0</v>
      </c>
      <c r="AA542" s="502">
        <f t="shared" si="262"/>
        <v>0</v>
      </c>
      <c r="AB542" s="503">
        <f t="shared" si="263"/>
        <v>0</v>
      </c>
      <c r="AC542" s="504">
        <f t="shared" si="264"/>
        <v>0</v>
      </c>
      <c r="AD542" s="277">
        <f t="shared" si="265"/>
        <v>0</v>
      </c>
      <c r="AE542" s="505">
        <f t="shared" si="266"/>
        <v>0</v>
      </c>
      <c r="AF542" s="279">
        <v>0</v>
      </c>
      <c r="AG542" s="280">
        <v>0</v>
      </c>
      <c r="AH542" s="1">
        <f t="shared" si="267"/>
        <v>0</v>
      </c>
      <c r="AI542" s="1">
        <v>1.2624</v>
      </c>
      <c r="AJ542" s="2">
        <v>1.1279000000000001</v>
      </c>
      <c r="AK542" s="281">
        <f t="shared" si="268"/>
        <v>0</v>
      </c>
      <c r="AL542" s="3">
        <f t="shared" si="269"/>
        <v>1.1192</v>
      </c>
      <c r="AM542" s="307">
        <v>1.2333000000000001</v>
      </c>
      <c r="AN542" s="283">
        <v>1.1278999999999999</v>
      </c>
      <c r="AO542" s="283" t="s">
        <v>1653</v>
      </c>
      <c r="AP542" s="284">
        <v>1.1192</v>
      </c>
      <c r="AQ542" s="28">
        <v>1.2333000000000001</v>
      </c>
      <c r="AR542" s="267">
        <f t="shared" si="270"/>
        <v>0</v>
      </c>
      <c r="AS542" s="267">
        <f t="shared" si="271"/>
        <v>0</v>
      </c>
      <c r="AT542" s="4">
        <v>1.1279000000000001</v>
      </c>
      <c r="AU542" s="4">
        <f t="shared" si="272"/>
        <v>0</v>
      </c>
      <c r="AV542" s="5">
        <v>1.1192</v>
      </c>
      <c r="AW542" s="404">
        <f t="shared" si="273"/>
        <v>0</v>
      </c>
      <c r="AX542" s="405">
        <v>1</v>
      </c>
      <c r="AY542" s="1">
        <f t="shared" si="274"/>
        <v>1.2624</v>
      </c>
      <c r="AZ542" s="28">
        <f t="shared" si="275"/>
        <v>1.1192</v>
      </c>
      <c r="BA542" s="5">
        <f t="shared" si="275"/>
        <v>1.2333000000000001</v>
      </c>
      <c r="BB542" s="277">
        <f t="shared" si="276"/>
        <v>0</v>
      </c>
      <c r="BC542" s="492">
        <f t="shared" si="277"/>
        <v>0</v>
      </c>
      <c r="BD542" s="492">
        <f t="shared" si="278"/>
        <v>0</v>
      </c>
      <c r="BE542" s="286">
        <f t="shared" si="279"/>
        <v>2.2200000000000001E-2</v>
      </c>
      <c r="BF542" s="286">
        <v>2.2200000000000001E-2</v>
      </c>
      <c r="BG542" s="308">
        <f t="shared" si="251"/>
        <v>0</v>
      </c>
      <c r="BH542" s="287">
        <f t="shared" si="280"/>
        <v>0</v>
      </c>
      <c r="BI542" s="287">
        <f t="shared" si="252"/>
        <v>1</v>
      </c>
      <c r="BJ542" s="453"/>
    </row>
    <row r="543" spans="1:62" x14ac:dyDescent="0.2">
      <c r="A543" s="297" t="s">
        <v>390</v>
      </c>
      <c r="B543" s="298" t="s">
        <v>391</v>
      </c>
      <c r="C543" s="299" t="s">
        <v>390</v>
      </c>
      <c r="D543" s="300" t="s">
        <v>391</v>
      </c>
      <c r="E543" s="301" t="s">
        <v>392</v>
      </c>
      <c r="F543" s="302" t="s">
        <v>303</v>
      </c>
      <c r="G543" s="519">
        <v>67</v>
      </c>
      <c r="H543" s="233"/>
      <c r="I543" s="304">
        <v>0</v>
      </c>
      <c r="J543" s="304">
        <v>0</v>
      </c>
      <c r="K543" s="304">
        <v>0</v>
      </c>
      <c r="L543" s="304">
        <v>0</v>
      </c>
      <c r="M543" s="304">
        <f t="shared" si="253"/>
        <v>0</v>
      </c>
      <c r="N543" s="304">
        <f t="shared" si="254"/>
        <v>0</v>
      </c>
      <c r="O543" s="496">
        <f t="shared" si="255"/>
        <v>0</v>
      </c>
      <c r="P543" s="496">
        <f t="shared" si="256"/>
        <v>0</v>
      </c>
      <c r="Q543" s="497">
        <v>0</v>
      </c>
      <c r="R543" s="497">
        <v>0</v>
      </c>
      <c r="S543" s="266">
        <f t="shared" si="257"/>
        <v>0</v>
      </c>
      <c r="T543" s="265">
        <v>0</v>
      </c>
      <c r="U543" s="305">
        <f t="shared" si="258"/>
        <v>0</v>
      </c>
      <c r="V543" s="306">
        <f t="shared" si="259"/>
        <v>0</v>
      </c>
      <c r="W543" s="498">
        <v>0</v>
      </c>
      <c r="X543" s="499">
        <f t="shared" si="260"/>
        <v>0</v>
      </c>
      <c r="Y543" s="500">
        <f t="shared" si="261"/>
        <v>0</v>
      </c>
      <c r="Z543" s="501">
        <v>0</v>
      </c>
      <c r="AA543" s="502">
        <f t="shared" si="262"/>
        <v>0</v>
      </c>
      <c r="AB543" s="503">
        <f t="shared" si="263"/>
        <v>0</v>
      </c>
      <c r="AC543" s="504">
        <f t="shared" si="264"/>
        <v>0</v>
      </c>
      <c r="AD543" s="277">
        <f t="shared" si="265"/>
        <v>0</v>
      </c>
      <c r="AE543" s="505">
        <f t="shared" si="266"/>
        <v>0</v>
      </c>
      <c r="AF543" s="279">
        <v>0</v>
      </c>
      <c r="AG543" s="280">
        <v>0</v>
      </c>
      <c r="AH543" s="1">
        <f t="shared" si="267"/>
        <v>0</v>
      </c>
      <c r="AI543" s="1">
        <v>1.2624</v>
      </c>
      <c r="AJ543" s="2">
        <v>0.85959999999999992</v>
      </c>
      <c r="AK543" s="281">
        <f t="shared" si="268"/>
        <v>0</v>
      </c>
      <c r="AL543" s="3">
        <f t="shared" si="269"/>
        <v>1.4685999999999999</v>
      </c>
      <c r="AM543" s="307">
        <v>1.6182000000000001</v>
      </c>
      <c r="AN543" s="283">
        <v>0.85960000000000003</v>
      </c>
      <c r="AO543" s="283" t="s">
        <v>1652</v>
      </c>
      <c r="AP543" s="284">
        <v>1.4685999999999999</v>
      </c>
      <c r="AQ543" s="28">
        <v>1.6182000000000001</v>
      </c>
      <c r="AR543" s="267">
        <f t="shared" si="270"/>
        <v>0</v>
      </c>
      <c r="AS543" s="267">
        <f t="shared" si="271"/>
        <v>0</v>
      </c>
      <c r="AT543" s="4">
        <v>0.85959999999999992</v>
      </c>
      <c r="AU543" s="4">
        <f t="shared" si="272"/>
        <v>0</v>
      </c>
      <c r="AV543" s="5">
        <v>1.4685999999999999</v>
      </c>
      <c r="AW543" s="404">
        <f t="shared" si="273"/>
        <v>0</v>
      </c>
      <c r="AX543" s="405">
        <v>1</v>
      </c>
      <c r="AY543" s="1">
        <f t="shared" si="274"/>
        <v>1.2624</v>
      </c>
      <c r="AZ543" s="28">
        <f t="shared" si="275"/>
        <v>1.4685999999999999</v>
      </c>
      <c r="BA543" s="5">
        <f t="shared" si="275"/>
        <v>1.6182000000000001</v>
      </c>
      <c r="BB543" s="277">
        <f t="shared" si="276"/>
        <v>0</v>
      </c>
      <c r="BC543" s="492">
        <f t="shared" si="277"/>
        <v>0</v>
      </c>
      <c r="BD543" s="492">
        <f t="shared" si="278"/>
        <v>0</v>
      </c>
      <c r="BE543" s="286">
        <f t="shared" si="279"/>
        <v>2.2200000000000001E-2</v>
      </c>
      <c r="BF543" s="286">
        <v>2.2200000000000001E-2</v>
      </c>
      <c r="BG543" s="308">
        <f t="shared" si="251"/>
        <v>0</v>
      </c>
      <c r="BH543" s="287">
        <f t="shared" si="280"/>
        <v>0</v>
      </c>
      <c r="BI543" s="287">
        <f t="shared" si="252"/>
        <v>1</v>
      </c>
      <c r="BJ543" s="453"/>
    </row>
    <row r="544" spans="1:62" x14ac:dyDescent="0.2">
      <c r="A544" s="297" t="s">
        <v>402</v>
      </c>
      <c r="B544" s="298" t="s">
        <v>403</v>
      </c>
      <c r="C544" s="299" t="s">
        <v>402</v>
      </c>
      <c r="D544" s="300" t="s">
        <v>403</v>
      </c>
      <c r="E544" s="301" t="s">
        <v>404</v>
      </c>
      <c r="F544" s="302" t="s">
        <v>303</v>
      </c>
      <c r="G544" s="519">
        <v>67</v>
      </c>
      <c r="H544" s="233"/>
      <c r="I544" s="304">
        <v>0</v>
      </c>
      <c r="J544" s="304">
        <v>0</v>
      </c>
      <c r="K544" s="304">
        <v>0</v>
      </c>
      <c r="L544" s="304">
        <v>0</v>
      </c>
      <c r="M544" s="304">
        <f t="shared" si="253"/>
        <v>0</v>
      </c>
      <c r="N544" s="304">
        <f t="shared" si="254"/>
        <v>0</v>
      </c>
      <c r="O544" s="496">
        <f t="shared" si="255"/>
        <v>0</v>
      </c>
      <c r="P544" s="496">
        <f t="shared" si="256"/>
        <v>0</v>
      </c>
      <c r="Q544" s="497">
        <v>0</v>
      </c>
      <c r="R544" s="497">
        <v>0</v>
      </c>
      <c r="S544" s="266">
        <f t="shared" si="257"/>
        <v>0</v>
      </c>
      <c r="T544" s="265">
        <v>0</v>
      </c>
      <c r="U544" s="305">
        <f t="shared" si="258"/>
        <v>0</v>
      </c>
      <c r="V544" s="306">
        <f t="shared" si="259"/>
        <v>0</v>
      </c>
      <c r="W544" s="498">
        <v>0</v>
      </c>
      <c r="X544" s="499">
        <f t="shared" si="260"/>
        <v>0</v>
      </c>
      <c r="Y544" s="500">
        <f t="shared" si="261"/>
        <v>0</v>
      </c>
      <c r="Z544" s="501">
        <v>0</v>
      </c>
      <c r="AA544" s="502">
        <f t="shared" si="262"/>
        <v>0</v>
      </c>
      <c r="AB544" s="503">
        <f t="shared" si="263"/>
        <v>0</v>
      </c>
      <c r="AC544" s="504">
        <f t="shared" si="264"/>
        <v>0</v>
      </c>
      <c r="AD544" s="277">
        <f t="shared" si="265"/>
        <v>0</v>
      </c>
      <c r="AE544" s="505">
        <f t="shared" si="266"/>
        <v>0</v>
      </c>
      <c r="AF544" s="279">
        <v>0</v>
      </c>
      <c r="AG544" s="280">
        <v>0</v>
      </c>
      <c r="AH544" s="1">
        <f t="shared" si="267"/>
        <v>0</v>
      </c>
      <c r="AI544" s="1">
        <v>1.2624</v>
      </c>
      <c r="AJ544" s="2">
        <v>0.81659999999999999</v>
      </c>
      <c r="AK544" s="281">
        <f t="shared" si="268"/>
        <v>0</v>
      </c>
      <c r="AL544" s="3">
        <f t="shared" si="269"/>
        <v>1.5459000000000001</v>
      </c>
      <c r="AM544" s="307">
        <v>1.7034</v>
      </c>
      <c r="AN544" s="283">
        <v>0.81659999999999999</v>
      </c>
      <c r="AO544" s="283" t="s">
        <v>1652</v>
      </c>
      <c r="AP544" s="284">
        <v>1.5459000000000001</v>
      </c>
      <c r="AQ544" s="28">
        <v>1.7034</v>
      </c>
      <c r="AR544" s="267">
        <f t="shared" si="270"/>
        <v>0</v>
      </c>
      <c r="AS544" s="267">
        <f t="shared" si="271"/>
        <v>0</v>
      </c>
      <c r="AT544" s="4">
        <v>0.81659999999999999</v>
      </c>
      <c r="AU544" s="4">
        <f t="shared" si="272"/>
        <v>0</v>
      </c>
      <c r="AV544" s="5">
        <v>1.5459000000000001</v>
      </c>
      <c r="AW544" s="404">
        <f t="shared" si="273"/>
        <v>0</v>
      </c>
      <c r="AX544" s="405">
        <v>1</v>
      </c>
      <c r="AY544" s="1">
        <f t="shared" si="274"/>
        <v>1.2624</v>
      </c>
      <c r="AZ544" s="28">
        <f t="shared" si="275"/>
        <v>1.5459000000000001</v>
      </c>
      <c r="BA544" s="5">
        <f t="shared" si="275"/>
        <v>1.7034</v>
      </c>
      <c r="BB544" s="277">
        <f t="shared" si="276"/>
        <v>0</v>
      </c>
      <c r="BC544" s="492">
        <f t="shared" si="277"/>
        <v>0</v>
      </c>
      <c r="BD544" s="492">
        <f t="shared" si="278"/>
        <v>0</v>
      </c>
      <c r="BE544" s="286">
        <f t="shared" si="279"/>
        <v>2.2200000000000001E-2</v>
      </c>
      <c r="BF544" s="286">
        <v>2.2200000000000001E-2</v>
      </c>
      <c r="BG544" s="308">
        <f t="shared" si="251"/>
        <v>0</v>
      </c>
      <c r="BH544" s="287">
        <f t="shared" si="280"/>
        <v>0</v>
      </c>
      <c r="BI544" s="287">
        <f t="shared" si="252"/>
        <v>1</v>
      </c>
      <c r="BJ544" s="453"/>
    </row>
    <row r="545" spans="1:62" x14ac:dyDescent="0.2">
      <c r="A545" s="297" t="s">
        <v>304</v>
      </c>
      <c r="B545" s="298" t="s">
        <v>305</v>
      </c>
      <c r="C545" s="299" t="s">
        <v>304</v>
      </c>
      <c r="D545" s="300" t="s">
        <v>305</v>
      </c>
      <c r="E545" s="301" t="s">
        <v>306</v>
      </c>
      <c r="F545" s="302" t="s">
        <v>299</v>
      </c>
      <c r="G545" s="519">
        <v>67</v>
      </c>
      <c r="H545" s="233"/>
      <c r="I545" s="304">
        <v>0</v>
      </c>
      <c r="J545" s="304">
        <v>0</v>
      </c>
      <c r="K545" s="304">
        <v>0</v>
      </c>
      <c r="L545" s="304">
        <v>0</v>
      </c>
      <c r="M545" s="304">
        <f t="shared" si="253"/>
        <v>0</v>
      </c>
      <c r="N545" s="304">
        <f t="shared" si="254"/>
        <v>0</v>
      </c>
      <c r="O545" s="496">
        <f t="shared" si="255"/>
        <v>0</v>
      </c>
      <c r="P545" s="496">
        <f t="shared" si="256"/>
        <v>0</v>
      </c>
      <c r="Q545" s="497">
        <v>0</v>
      </c>
      <c r="R545" s="497">
        <v>0</v>
      </c>
      <c r="S545" s="266">
        <f t="shared" si="257"/>
        <v>0</v>
      </c>
      <c r="T545" s="265">
        <v>0</v>
      </c>
      <c r="U545" s="305">
        <f t="shared" si="258"/>
        <v>0</v>
      </c>
      <c r="V545" s="306">
        <f t="shared" si="259"/>
        <v>0</v>
      </c>
      <c r="W545" s="498">
        <v>0</v>
      </c>
      <c r="X545" s="499">
        <f t="shared" si="260"/>
        <v>0</v>
      </c>
      <c r="Y545" s="500">
        <f t="shared" si="261"/>
        <v>0</v>
      </c>
      <c r="Z545" s="501">
        <v>0</v>
      </c>
      <c r="AA545" s="502">
        <f t="shared" si="262"/>
        <v>0</v>
      </c>
      <c r="AB545" s="503">
        <f t="shared" si="263"/>
        <v>0</v>
      </c>
      <c r="AC545" s="504">
        <f t="shared" si="264"/>
        <v>0</v>
      </c>
      <c r="AD545" s="277">
        <f t="shared" si="265"/>
        <v>0</v>
      </c>
      <c r="AE545" s="505">
        <f t="shared" si="266"/>
        <v>0</v>
      </c>
      <c r="AF545" s="279">
        <v>0</v>
      </c>
      <c r="AG545" s="280">
        <v>0</v>
      </c>
      <c r="AH545" s="1">
        <f t="shared" si="267"/>
        <v>0</v>
      </c>
      <c r="AI545" s="1">
        <v>1.2624</v>
      </c>
      <c r="AJ545" s="2">
        <v>0.8345999999999999</v>
      </c>
      <c r="AK545" s="281">
        <f t="shared" si="268"/>
        <v>0</v>
      </c>
      <c r="AL545" s="3">
        <f t="shared" si="269"/>
        <v>1.5125999999999999</v>
      </c>
      <c r="AM545" s="307">
        <v>1.6667000000000001</v>
      </c>
      <c r="AN545" s="283">
        <v>0.83460000000000001</v>
      </c>
      <c r="AO545" s="283" t="s">
        <v>1652</v>
      </c>
      <c r="AP545" s="284">
        <v>1.5125999999999999</v>
      </c>
      <c r="AQ545" s="28">
        <v>1.6667000000000001</v>
      </c>
      <c r="AR545" s="267">
        <f t="shared" si="270"/>
        <v>0</v>
      </c>
      <c r="AS545" s="267">
        <f t="shared" si="271"/>
        <v>0</v>
      </c>
      <c r="AT545" s="4">
        <v>0.8345999999999999</v>
      </c>
      <c r="AU545" s="4">
        <f t="shared" si="272"/>
        <v>0</v>
      </c>
      <c r="AV545" s="5">
        <v>1.5125999999999999</v>
      </c>
      <c r="AW545" s="404">
        <f t="shared" si="273"/>
        <v>0</v>
      </c>
      <c r="AX545" s="405">
        <v>1</v>
      </c>
      <c r="AY545" s="1">
        <f t="shared" si="274"/>
        <v>1.2624</v>
      </c>
      <c r="AZ545" s="28">
        <f t="shared" si="275"/>
        <v>1.5125999999999999</v>
      </c>
      <c r="BA545" s="5">
        <f t="shared" si="275"/>
        <v>1.6667000000000001</v>
      </c>
      <c r="BB545" s="277">
        <f t="shared" si="276"/>
        <v>0</v>
      </c>
      <c r="BC545" s="492">
        <f t="shared" si="277"/>
        <v>0</v>
      </c>
      <c r="BD545" s="492">
        <f t="shared" si="278"/>
        <v>0</v>
      </c>
      <c r="BE545" s="286">
        <f t="shared" si="279"/>
        <v>2.2200000000000001E-2</v>
      </c>
      <c r="BF545" s="286">
        <v>2.2200000000000001E-2</v>
      </c>
      <c r="BG545" s="308">
        <f t="shared" si="251"/>
        <v>0</v>
      </c>
      <c r="BH545" s="287">
        <f t="shared" si="280"/>
        <v>0</v>
      </c>
      <c r="BI545" s="287">
        <f t="shared" si="252"/>
        <v>1</v>
      </c>
      <c r="BJ545" s="453"/>
    </row>
    <row r="546" spans="1:62" x14ac:dyDescent="0.2">
      <c r="A546" s="297" t="s">
        <v>307</v>
      </c>
      <c r="B546" s="298" t="s">
        <v>308</v>
      </c>
      <c r="C546" s="299" t="s">
        <v>307</v>
      </c>
      <c r="D546" s="300" t="s">
        <v>308</v>
      </c>
      <c r="E546" s="301" t="s">
        <v>309</v>
      </c>
      <c r="F546" s="302" t="s">
        <v>299</v>
      </c>
      <c r="G546" s="519">
        <v>67</v>
      </c>
      <c r="H546" s="233"/>
      <c r="I546" s="304">
        <v>0</v>
      </c>
      <c r="J546" s="304">
        <v>0</v>
      </c>
      <c r="K546" s="304">
        <v>0</v>
      </c>
      <c r="L546" s="304">
        <v>0</v>
      </c>
      <c r="M546" s="304">
        <f t="shared" si="253"/>
        <v>0</v>
      </c>
      <c r="N546" s="304">
        <f t="shared" si="254"/>
        <v>0</v>
      </c>
      <c r="O546" s="496">
        <f t="shared" si="255"/>
        <v>0</v>
      </c>
      <c r="P546" s="496">
        <f t="shared" si="256"/>
        <v>0</v>
      </c>
      <c r="Q546" s="497">
        <v>0</v>
      </c>
      <c r="R546" s="497">
        <v>0</v>
      </c>
      <c r="S546" s="266">
        <f t="shared" si="257"/>
        <v>0</v>
      </c>
      <c r="T546" s="265">
        <v>0</v>
      </c>
      <c r="U546" s="305">
        <f t="shared" si="258"/>
        <v>0</v>
      </c>
      <c r="V546" s="306">
        <f t="shared" si="259"/>
        <v>0</v>
      </c>
      <c r="W546" s="498">
        <v>0</v>
      </c>
      <c r="X546" s="499">
        <f t="shared" si="260"/>
        <v>0</v>
      </c>
      <c r="Y546" s="500">
        <f t="shared" si="261"/>
        <v>0</v>
      </c>
      <c r="Z546" s="501">
        <v>0</v>
      </c>
      <c r="AA546" s="502">
        <f t="shared" si="262"/>
        <v>0</v>
      </c>
      <c r="AB546" s="503">
        <f t="shared" si="263"/>
        <v>0</v>
      </c>
      <c r="AC546" s="504">
        <f t="shared" si="264"/>
        <v>0</v>
      </c>
      <c r="AD546" s="277">
        <f t="shared" si="265"/>
        <v>0</v>
      </c>
      <c r="AE546" s="505">
        <f t="shared" si="266"/>
        <v>0</v>
      </c>
      <c r="AF546" s="279">
        <v>0</v>
      </c>
      <c r="AG546" s="280">
        <v>0</v>
      </c>
      <c r="AH546" s="1">
        <f t="shared" si="267"/>
        <v>0</v>
      </c>
      <c r="AI546" s="1">
        <v>1.2624</v>
      </c>
      <c r="AJ546" s="2">
        <v>0.89819999999999989</v>
      </c>
      <c r="AK546" s="281">
        <f t="shared" si="268"/>
        <v>0</v>
      </c>
      <c r="AL546" s="3">
        <f t="shared" si="269"/>
        <v>1.4055</v>
      </c>
      <c r="AM546" s="307">
        <v>1.5487</v>
      </c>
      <c r="AN546" s="283">
        <v>0.8982</v>
      </c>
      <c r="AO546" s="283" t="s">
        <v>1652</v>
      </c>
      <c r="AP546" s="284">
        <v>1.4055</v>
      </c>
      <c r="AQ546" s="28">
        <v>1.5487</v>
      </c>
      <c r="AR546" s="267">
        <f t="shared" si="270"/>
        <v>0</v>
      </c>
      <c r="AS546" s="267">
        <f t="shared" si="271"/>
        <v>0</v>
      </c>
      <c r="AT546" s="4">
        <v>0.89819999999999989</v>
      </c>
      <c r="AU546" s="4">
        <f t="shared" si="272"/>
        <v>0</v>
      </c>
      <c r="AV546" s="5">
        <v>1.4055</v>
      </c>
      <c r="AW546" s="404">
        <f t="shared" si="273"/>
        <v>0</v>
      </c>
      <c r="AX546" s="405">
        <v>1</v>
      </c>
      <c r="AY546" s="1">
        <f t="shared" si="274"/>
        <v>1.2624</v>
      </c>
      <c r="AZ546" s="28">
        <f t="shared" si="275"/>
        <v>1.4055</v>
      </c>
      <c r="BA546" s="5">
        <f t="shared" si="275"/>
        <v>1.5487</v>
      </c>
      <c r="BB546" s="277">
        <f t="shared" si="276"/>
        <v>0</v>
      </c>
      <c r="BC546" s="492">
        <f t="shared" si="277"/>
        <v>0</v>
      </c>
      <c r="BD546" s="492">
        <f t="shared" si="278"/>
        <v>0</v>
      </c>
      <c r="BE546" s="286">
        <f t="shared" si="279"/>
        <v>2.2200000000000001E-2</v>
      </c>
      <c r="BF546" s="286">
        <v>2.2200000000000001E-2</v>
      </c>
      <c r="BG546" s="308">
        <f t="shared" si="251"/>
        <v>0</v>
      </c>
      <c r="BH546" s="287">
        <f t="shared" si="280"/>
        <v>0</v>
      </c>
      <c r="BI546" s="287">
        <f t="shared" si="252"/>
        <v>1</v>
      </c>
      <c r="BJ546" s="453"/>
    </row>
    <row r="547" spans="1:62" x14ac:dyDescent="0.2">
      <c r="A547" s="297" t="s">
        <v>310</v>
      </c>
      <c r="B547" s="298" t="s">
        <v>311</v>
      </c>
      <c r="C547" s="357" t="s">
        <v>310</v>
      </c>
      <c r="D547" s="300" t="s">
        <v>311</v>
      </c>
      <c r="E547" s="301" t="s">
        <v>312</v>
      </c>
      <c r="F547" s="302" t="s">
        <v>299</v>
      </c>
      <c r="G547" s="519">
        <v>67</v>
      </c>
      <c r="H547" s="233"/>
      <c r="I547" s="304">
        <v>0</v>
      </c>
      <c r="J547" s="304">
        <v>0</v>
      </c>
      <c r="K547" s="304">
        <v>0</v>
      </c>
      <c r="L547" s="304">
        <v>0</v>
      </c>
      <c r="M547" s="304">
        <f t="shared" si="253"/>
        <v>0</v>
      </c>
      <c r="N547" s="304">
        <f t="shared" si="254"/>
        <v>0</v>
      </c>
      <c r="O547" s="496">
        <f t="shared" si="255"/>
        <v>0</v>
      </c>
      <c r="P547" s="496">
        <f t="shared" si="256"/>
        <v>0</v>
      </c>
      <c r="Q547" s="497">
        <v>0</v>
      </c>
      <c r="R547" s="497">
        <v>0</v>
      </c>
      <c r="S547" s="266">
        <f t="shared" si="257"/>
        <v>0</v>
      </c>
      <c r="T547" s="265">
        <v>0</v>
      </c>
      <c r="U547" s="305">
        <f t="shared" si="258"/>
        <v>0</v>
      </c>
      <c r="V547" s="306">
        <f t="shared" si="259"/>
        <v>0</v>
      </c>
      <c r="W547" s="498">
        <v>0</v>
      </c>
      <c r="X547" s="499">
        <f t="shared" si="260"/>
        <v>0</v>
      </c>
      <c r="Y547" s="500">
        <f t="shared" si="261"/>
        <v>0</v>
      </c>
      <c r="Z547" s="501">
        <v>0</v>
      </c>
      <c r="AA547" s="502">
        <f t="shared" si="262"/>
        <v>0</v>
      </c>
      <c r="AB547" s="503">
        <f t="shared" si="263"/>
        <v>0</v>
      </c>
      <c r="AC547" s="504">
        <f t="shared" si="264"/>
        <v>0</v>
      </c>
      <c r="AD547" s="277">
        <f t="shared" si="265"/>
        <v>0</v>
      </c>
      <c r="AE547" s="505">
        <f t="shared" si="266"/>
        <v>0</v>
      </c>
      <c r="AF547" s="279">
        <v>0</v>
      </c>
      <c r="AG547" s="280">
        <v>0</v>
      </c>
      <c r="AH547" s="1">
        <f t="shared" si="267"/>
        <v>0</v>
      </c>
      <c r="AI547" s="1">
        <v>1.2624</v>
      </c>
      <c r="AJ547" s="2">
        <v>0.8751000000000001</v>
      </c>
      <c r="AK547" s="281">
        <f t="shared" si="268"/>
        <v>0</v>
      </c>
      <c r="AL547" s="3">
        <f t="shared" si="269"/>
        <v>1.4426000000000001</v>
      </c>
      <c r="AM547" s="307">
        <v>1.5894999999999999</v>
      </c>
      <c r="AN547" s="283">
        <v>0.87509999999999999</v>
      </c>
      <c r="AO547" s="283" t="s">
        <v>1652</v>
      </c>
      <c r="AP547" s="284">
        <v>1.4426000000000001</v>
      </c>
      <c r="AQ547" s="28">
        <v>1.5894999999999999</v>
      </c>
      <c r="AR547" s="267">
        <f t="shared" si="270"/>
        <v>0</v>
      </c>
      <c r="AS547" s="267">
        <f t="shared" si="271"/>
        <v>0</v>
      </c>
      <c r="AT547" s="4">
        <v>0.8751000000000001</v>
      </c>
      <c r="AU547" s="4">
        <f t="shared" si="272"/>
        <v>0</v>
      </c>
      <c r="AV547" s="5">
        <v>1.4426000000000001</v>
      </c>
      <c r="AW547" s="404">
        <f t="shared" si="273"/>
        <v>0</v>
      </c>
      <c r="AX547" s="405">
        <v>1</v>
      </c>
      <c r="AY547" s="1">
        <f t="shared" si="274"/>
        <v>1.2624</v>
      </c>
      <c r="AZ547" s="28">
        <f t="shared" si="275"/>
        <v>1.4426000000000001</v>
      </c>
      <c r="BA547" s="5">
        <f t="shared" si="275"/>
        <v>1.5894999999999999</v>
      </c>
      <c r="BB547" s="277">
        <f t="shared" si="276"/>
        <v>0</v>
      </c>
      <c r="BC547" s="492">
        <f t="shared" si="277"/>
        <v>0</v>
      </c>
      <c r="BD547" s="492">
        <f t="shared" si="278"/>
        <v>0</v>
      </c>
      <c r="BE547" s="286">
        <f t="shared" si="279"/>
        <v>2.2200000000000001E-2</v>
      </c>
      <c r="BF547" s="286">
        <v>2.2200000000000001E-2</v>
      </c>
      <c r="BG547" s="308">
        <f t="shared" si="251"/>
        <v>0</v>
      </c>
      <c r="BH547" s="287">
        <f t="shared" si="280"/>
        <v>0</v>
      </c>
      <c r="BI547" s="287">
        <f t="shared" si="252"/>
        <v>1</v>
      </c>
      <c r="BJ547" s="453"/>
    </row>
    <row r="548" spans="1:62" x14ac:dyDescent="0.2">
      <c r="A548" s="297" t="s">
        <v>313</v>
      </c>
      <c r="B548" s="298" t="s">
        <v>314</v>
      </c>
      <c r="C548" s="299" t="s">
        <v>313</v>
      </c>
      <c r="D548" s="300" t="s">
        <v>314</v>
      </c>
      <c r="E548" s="301" t="s">
        <v>315</v>
      </c>
      <c r="F548" s="302" t="s">
        <v>299</v>
      </c>
      <c r="G548" s="519">
        <v>67</v>
      </c>
      <c r="H548" s="233"/>
      <c r="I548" s="304">
        <v>0</v>
      </c>
      <c r="J548" s="304">
        <v>0</v>
      </c>
      <c r="K548" s="304">
        <v>0</v>
      </c>
      <c r="L548" s="304">
        <v>0</v>
      </c>
      <c r="M548" s="304">
        <f t="shared" si="253"/>
        <v>0</v>
      </c>
      <c r="N548" s="304">
        <f t="shared" si="254"/>
        <v>0</v>
      </c>
      <c r="O548" s="496">
        <f t="shared" si="255"/>
        <v>0</v>
      </c>
      <c r="P548" s="496">
        <f t="shared" si="256"/>
        <v>0</v>
      </c>
      <c r="Q548" s="497">
        <v>0</v>
      </c>
      <c r="R548" s="497">
        <v>0</v>
      </c>
      <c r="S548" s="266">
        <f t="shared" si="257"/>
        <v>0</v>
      </c>
      <c r="T548" s="265">
        <v>0</v>
      </c>
      <c r="U548" s="305">
        <f t="shared" si="258"/>
        <v>0</v>
      </c>
      <c r="V548" s="306">
        <f t="shared" si="259"/>
        <v>0</v>
      </c>
      <c r="W548" s="498">
        <v>0</v>
      </c>
      <c r="X548" s="499">
        <f t="shared" si="260"/>
        <v>0</v>
      </c>
      <c r="Y548" s="500">
        <f t="shared" si="261"/>
        <v>0</v>
      </c>
      <c r="Z548" s="501">
        <v>0</v>
      </c>
      <c r="AA548" s="502">
        <f t="shared" si="262"/>
        <v>0</v>
      </c>
      <c r="AB548" s="503">
        <f t="shared" si="263"/>
        <v>0</v>
      </c>
      <c r="AC548" s="504">
        <f t="shared" si="264"/>
        <v>0</v>
      </c>
      <c r="AD548" s="277">
        <f t="shared" si="265"/>
        <v>0</v>
      </c>
      <c r="AE548" s="505">
        <f t="shared" si="266"/>
        <v>0</v>
      </c>
      <c r="AF548" s="279">
        <v>0</v>
      </c>
      <c r="AG548" s="280">
        <v>0</v>
      </c>
      <c r="AH548" s="1">
        <f t="shared" si="267"/>
        <v>0</v>
      </c>
      <c r="AI548" s="1">
        <v>1.2624</v>
      </c>
      <c r="AJ548" s="2">
        <v>1.008</v>
      </c>
      <c r="AK548" s="281">
        <f t="shared" si="268"/>
        <v>0</v>
      </c>
      <c r="AL548" s="3">
        <f t="shared" si="269"/>
        <v>1.2524</v>
      </c>
      <c r="AM548" s="307">
        <v>1.38</v>
      </c>
      <c r="AN548" s="283">
        <v>1.008</v>
      </c>
      <c r="AO548" s="283" t="s">
        <v>1652</v>
      </c>
      <c r="AP548" s="284">
        <v>1.2524</v>
      </c>
      <c r="AQ548" s="28">
        <v>1.38</v>
      </c>
      <c r="AR548" s="267">
        <f t="shared" si="270"/>
        <v>0</v>
      </c>
      <c r="AS548" s="267">
        <f t="shared" si="271"/>
        <v>0</v>
      </c>
      <c r="AT548" s="4">
        <v>1.008</v>
      </c>
      <c r="AU548" s="4">
        <f t="shared" si="272"/>
        <v>0</v>
      </c>
      <c r="AV548" s="5">
        <v>1.2524</v>
      </c>
      <c r="AW548" s="404">
        <f t="shared" si="273"/>
        <v>0</v>
      </c>
      <c r="AX548" s="405">
        <v>1</v>
      </c>
      <c r="AY548" s="1">
        <f t="shared" si="274"/>
        <v>1.2624</v>
      </c>
      <c r="AZ548" s="28">
        <f t="shared" si="275"/>
        <v>1.2524</v>
      </c>
      <c r="BA548" s="5">
        <f t="shared" si="275"/>
        <v>1.38</v>
      </c>
      <c r="BB548" s="277">
        <f t="shared" si="276"/>
        <v>0</v>
      </c>
      <c r="BC548" s="492">
        <f t="shared" si="277"/>
        <v>0</v>
      </c>
      <c r="BD548" s="492">
        <f t="shared" si="278"/>
        <v>0</v>
      </c>
      <c r="BE548" s="286">
        <f t="shared" si="279"/>
        <v>2.2200000000000001E-2</v>
      </c>
      <c r="BF548" s="286">
        <v>2.2200000000000001E-2</v>
      </c>
      <c r="BG548" s="308">
        <f t="shared" si="251"/>
        <v>0</v>
      </c>
      <c r="BH548" s="287">
        <f t="shared" si="280"/>
        <v>0</v>
      </c>
      <c r="BI548" s="287">
        <f t="shared" si="252"/>
        <v>1</v>
      </c>
      <c r="BJ548" s="453"/>
    </row>
    <row r="549" spans="1:62" x14ac:dyDescent="0.2">
      <c r="A549" s="297" t="s">
        <v>316</v>
      </c>
      <c r="B549" s="298" t="s">
        <v>317</v>
      </c>
      <c r="C549" s="357" t="s">
        <v>316</v>
      </c>
      <c r="D549" s="300" t="s">
        <v>317</v>
      </c>
      <c r="E549" s="301" t="s">
        <v>318</v>
      </c>
      <c r="F549" s="302" t="s">
        <v>299</v>
      </c>
      <c r="G549" s="519">
        <v>67</v>
      </c>
      <c r="H549" s="233"/>
      <c r="I549" s="304">
        <v>0</v>
      </c>
      <c r="J549" s="304">
        <v>0</v>
      </c>
      <c r="K549" s="304">
        <v>0</v>
      </c>
      <c r="L549" s="304">
        <v>0</v>
      </c>
      <c r="M549" s="304">
        <f t="shared" si="253"/>
        <v>0</v>
      </c>
      <c r="N549" s="304">
        <f t="shared" si="254"/>
        <v>0</v>
      </c>
      <c r="O549" s="496">
        <f t="shared" si="255"/>
        <v>0</v>
      </c>
      <c r="P549" s="496">
        <f t="shared" si="256"/>
        <v>0</v>
      </c>
      <c r="Q549" s="497">
        <v>0</v>
      </c>
      <c r="R549" s="497">
        <v>0</v>
      </c>
      <c r="S549" s="266">
        <f t="shared" si="257"/>
        <v>0</v>
      </c>
      <c r="T549" s="265">
        <v>0</v>
      </c>
      <c r="U549" s="305">
        <f t="shared" si="258"/>
        <v>0</v>
      </c>
      <c r="V549" s="306">
        <f t="shared" si="259"/>
        <v>0</v>
      </c>
      <c r="W549" s="498">
        <v>0</v>
      </c>
      <c r="X549" s="499">
        <f t="shared" si="260"/>
        <v>0</v>
      </c>
      <c r="Y549" s="500">
        <f t="shared" si="261"/>
        <v>0</v>
      </c>
      <c r="Z549" s="501">
        <v>0</v>
      </c>
      <c r="AA549" s="502">
        <f t="shared" si="262"/>
        <v>0</v>
      </c>
      <c r="AB549" s="503">
        <f t="shared" si="263"/>
        <v>0</v>
      </c>
      <c r="AC549" s="504">
        <f t="shared" si="264"/>
        <v>0</v>
      </c>
      <c r="AD549" s="277">
        <f t="shared" si="265"/>
        <v>0</v>
      </c>
      <c r="AE549" s="505">
        <f t="shared" si="266"/>
        <v>0</v>
      </c>
      <c r="AF549" s="279">
        <v>0</v>
      </c>
      <c r="AG549" s="280">
        <v>0</v>
      </c>
      <c r="AH549" s="1">
        <f t="shared" si="267"/>
        <v>0</v>
      </c>
      <c r="AI549" s="1">
        <v>1.2624</v>
      </c>
      <c r="AJ549" s="2">
        <v>0.85370000000000001</v>
      </c>
      <c r="AK549" s="281">
        <f t="shared" si="268"/>
        <v>0</v>
      </c>
      <c r="AL549" s="3">
        <f t="shared" si="269"/>
        <v>1.4786999999999999</v>
      </c>
      <c r="AM549" s="307">
        <v>1.6294</v>
      </c>
      <c r="AN549" s="283">
        <v>0.85370000000000001</v>
      </c>
      <c r="AO549" s="283" t="s">
        <v>1652</v>
      </c>
      <c r="AP549" s="284">
        <v>1.4786999999999999</v>
      </c>
      <c r="AQ549" s="28">
        <v>1.6294</v>
      </c>
      <c r="AR549" s="267">
        <f t="shared" si="270"/>
        <v>0</v>
      </c>
      <c r="AS549" s="267">
        <f t="shared" si="271"/>
        <v>0</v>
      </c>
      <c r="AT549" s="4">
        <v>0.85370000000000001</v>
      </c>
      <c r="AU549" s="4">
        <f t="shared" si="272"/>
        <v>0</v>
      </c>
      <c r="AV549" s="5">
        <v>1.4786999999999999</v>
      </c>
      <c r="AW549" s="404">
        <f t="shared" si="273"/>
        <v>0</v>
      </c>
      <c r="AX549" s="405">
        <v>1</v>
      </c>
      <c r="AY549" s="1">
        <f t="shared" si="274"/>
        <v>1.2624</v>
      </c>
      <c r="AZ549" s="28">
        <f t="shared" si="275"/>
        <v>1.4786999999999999</v>
      </c>
      <c r="BA549" s="5">
        <f t="shared" si="275"/>
        <v>1.6294</v>
      </c>
      <c r="BB549" s="277">
        <f t="shared" si="276"/>
        <v>0</v>
      </c>
      <c r="BC549" s="492">
        <f t="shared" si="277"/>
        <v>0</v>
      </c>
      <c r="BD549" s="492">
        <f t="shared" si="278"/>
        <v>0</v>
      </c>
      <c r="BE549" s="286">
        <f t="shared" si="279"/>
        <v>2.2200000000000001E-2</v>
      </c>
      <c r="BF549" s="286">
        <v>2.2200000000000001E-2</v>
      </c>
      <c r="BG549" s="308">
        <f t="shared" si="251"/>
        <v>0</v>
      </c>
      <c r="BH549" s="287">
        <f t="shared" si="280"/>
        <v>0</v>
      </c>
      <c r="BI549" s="287">
        <f t="shared" si="252"/>
        <v>1</v>
      </c>
      <c r="BJ549" s="453"/>
    </row>
    <row r="550" spans="1:62" x14ac:dyDescent="0.2">
      <c r="A550" s="32" t="s">
        <v>296</v>
      </c>
      <c r="B550" s="309" t="s">
        <v>297</v>
      </c>
      <c r="C550" s="310" t="s">
        <v>1539</v>
      </c>
      <c r="D550" s="311" t="s">
        <v>1540</v>
      </c>
      <c r="E550" s="312" t="s">
        <v>1541</v>
      </c>
      <c r="F550" s="313" t="s">
        <v>299</v>
      </c>
      <c r="G550" s="543">
        <v>67</v>
      </c>
      <c r="H550" s="315"/>
      <c r="I550" s="316">
        <v>0</v>
      </c>
      <c r="J550" s="316">
        <v>0</v>
      </c>
      <c r="K550" s="316">
        <v>0</v>
      </c>
      <c r="L550" s="316">
        <v>0</v>
      </c>
      <c r="M550" s="316">
        <f t="shared" si="253"/>
        <v>0</v>
      </c>
      <c r="N550" s="316">
        <f t="shared" si="254"/>
        <v>0</v>
      </c>
      <c r="O550" s="508">
        <f t="shared" si="255"/>
        <v>0</v>
      </c>
      <c r="P550" s="508">
        <f t="shared" si="256"/>
        <v>0</v>
      </c>
      <c r="Q550" s="509">
        <v>0</v>
      </c>
      <c r="R550" s="509">
        <v>0</v>
      </c>
      <c r="S550" s="318">
        <f t="shared" si="257"/>
        <v>0</v>
      </c>
      <c r="T550" s="317">
        <v>0</v>
      </c>
      <c r="U550" s="319">
        <f t="shared" si="258"/>
        <v>0</v>
      </c>
      <c r="V550" s="320">
        <f t="shared" si="259"/>
        <v>0</v>
      </c>
      <c r="W550" s="498">
        <v>0</v>
      </c>
      <c r="X550" s="499">
        <f t="shared" si="260"/>
        <v>0</v>
      </c>
      <c r="Y550" s="500">
        <f t="shared" si="261"/>
        <v>0</v>
      </c>
      <c r="Z550" s="501">
        <v>0</v>
      </c>
      <c r="AA550" s="502">
        <f t="shared" si="262"/>
        <v>0</v>
      </c>
      <c r="AB550" s="503">
        <f t="shared" si="263"/>
        <v>0</v>
      </c>
      <c r="AC550" s="510">
        <f t="shared" si="264"/>
        <v>0</v>
      </c>
      <c r="AD550" s="321">
        <f t="shared" si="265"/>
        <v>0</v>
      </c>
      <c r="AE550" s="278">
        <f t="shared" si="266"/>
        <v>0</v>
      </c>
      <c r="AF550" s="322">
        <v>0</v>
      </c>
      <c r="AG550" s="323">
        <v>1</v>
      </c>
      <c r="AH550" s="6">
        <f t="shared" si="267"/>
        <v>1.2624</v>
      </c>
      <c r="AI550" s="6">
        <v>0</v>
      </c>
      <c r="AJ550" s="2">
        <v>0</v>
      </c>
      <c r="AK550" s="281">
        <f t="shared" si="268"/>
        <v>1.1192</v>
      </c>
      <c r="AL550" s="3">
        <f t="shared" si="269"/>
        <v>0</v>
      </c>
      <c r="AM550" s="307">
        <v>0</v>
      </c>
      <c r="AN550" s="283">
        <v>0</v>
      </c>
      <c r="AO550" s="283" t="s">
        <v>1316</v>
      </c>
      <c r="AP550" s="284">
        <v>0</v>
      </c>
      <c r="AQ550" s="28">
        <v>0</v>
      </c>
      <c r="AR550" s="267">
        <f t="shared" si="270"/>
        <v>0</v>
      </c>
      <c r="AS550" s="267">
        <f t="shared" si="271"/>
        <v>0</v>
      </c>
      <c r="AT550" s="4">
        <v>0</v>
      </c>
      <c r="AU550" s="4">
        <f t="shared" si="272"/>
        <v>0</v>
      </c>
      <c r="AV550" s="5">
        <v>0</v>
      </c>
      <c r="AW550" s="404">
        <f t="shared" si="273"/>
        <v>0</v>
      </c>
      <c r="AX550" s="405">
        <v>0</v>
      </c>
      <c r="AY550" s="6">
        <f t="shared" si="274"/>
        <v>0</v>
      </c>
      <c r="AZ550" s="28">
        <f t="shared" si="275"/>
        <v>0</v>
      </c>
      <c r="BA550" s="5">
        <f t="shared" si="275"/>
        <v>0</v>
      </c>
      <c r="BB550" s="321">
        <f t="shared" si="276"/>
        <v>0</v>
      </c>
      <c r="BC550" s="511">
        <f t="shared" si="277"/>
        <v>0</v>
      </c>
      <c r="BD550" s="511">
        <f t="shared" si="278"/>
        <v>2.2200000000000001E-2</v>
      </c>
      <c r="BE550" s="286">
        <f t="shared" si="279"/>
        <v>0</v>
      </c>
      <c r="BF550" s="286">
        <v>0</v>
      </c>
      <c r="BG550" s="308">
        <f t="shared" si="251"/>
        <v>0</v>
      </c>
      <c r="BH550" s="512">
        <f t="shared" si="280"/>
        <v>1</v>
      </c>
      <c r="BI550" s="512">
        <f t="shared" si="252"/>
        <v>0</v>
      </c>
      <c r="BJ550" s="453"/>
    </row>
    <row r="551" spans="1:62" x14ac:dyDescent="0.2">
      <c r="A551" s="32" t="s">
        <v>390</v>
      </c>
      <c r="B551" s="309" t="s">
        <v>391</v>
      </c>
      <c r="C551" s="310" t="s">
        <v>1539</v>
      </c>
      <c r="D551" s="311" t="s">
        <v>1540</v>
      </c>
      <c r="E551" s="312" t="s">
        <v>1542</v>
      </c>
      <c r="F551" s="313" t="s">
        <v>303</v>
      </c>
      <c r="G551" s="543">
        <v>67</v>
      </c>
      <c r="H551" s="315"/>
      <c r="I551" s="316">
        <v>0</v>
      </c>
      <c r="J551" s="316">
        <v>0</v>
      </c>
      <c r="K551" s="316">
        <v>0</v>
      </c>
      <c r="L551" s="316">
        <v>0</v>
      </c>
      <c r="M551" s="316">
        <f t="shared" si="253"/>
        <v>0</v>
      </c>
      <c r="N551" s="316">
        <f t="shared" si="254"/>
        <v>0</v>
      </c>
      <c r="O551" s="508">
        <f t="shared" si="255"/>
        <v>0</v>
      </c>
      <c r="P551" s="508">
        <f t="shared" si="256"/>
        <v>0</v>
      </c>
      <c r="Q551" s="509">
        <v>0</v>
      </c>
      <c r="R551" s="509">
        <v>0</v>
      </c>
      <c r="S551" s="318">
        <f t="shared" si="257"/>
        <v>0</v>
      </c>
      <c r="T551" s="317">
        <v>0</v>
      </c>
      <c r="U551" s="319">
        <f t="shared" si="258"/>
        <v>0</v>
      </c>
      <c r="V551" s="320">
        <f t="shared" si="259"/>
        <v>0</v>
      </c>
      <c r="W551" s="498">
        <v>0</v>
      </c>
      <c r="X551" s="499">
        <f t="shared" si="260"/>
        <v>0</v>
      </c>
      <c r="Y551" s="500">
        <f t="shared" si="261"/>
        <v>0</v>
      </c>
      <c r="Z551" s="501">
        <v>0</v>
      </c>
      <c r="AA551" s="502">
        <f t="shared" si="262"/>
        <v>0</v>
      </c>
      <c r="AB551" s="503">
        <f t="shared" si="263"/>
        <v>0</v>
      </c>
      <c r="AC551" s="510">
        <f t="shared" si="264"/>
        <v>0</v>
      </c>
      <c r="AD551" s="321">
        <f t="shared" si="265"/>
        <v>0</v>
      </c>
      <c r="AE551" s="278">
        <f t="shared" si="266"/>
        <v>0</v>
      </c>
      <c r="AF551" s="322">
        <v>0</v>
      </c>
      <c r="AG551" s="323">
        <v>1</v>
      </c>
      <c r="AH551" s="6">
        <f t="shared" si="267"/>
        <v>1.2624</v>
      </c>
      <c r="AI551" s="6">
        <v>0</v>
      </c>
      <c r="AJ551" s="2">
        <v>0</v>
      </c>
      <c r="AK551" s="281">
        <f t="shared" si="268"/>
        <v>1.4685999999999999</v>
      </c>
      <c r="AL551" s="3">
        <f t="shared" si="269"/>
        <v>0</v>
      </c>
      <c r="AM551" s="307">
        <v>0</v>
      </c>
      <c r="AN551" s="283">
        <v>0</v>
      </c>
      <c r="AO551" s="283" t="s">
        <v>1316</v>
      </c>
      <c r="AP551" s="284">
        <v>0</v>
      </c>
      <c r="AQ551" s="28">
        <v>0</v>
      </c>
      <c r="AR551" s="267">
        <f t="shared" si="270"/>
        <v>0</v>
      </c>
      <c r="AS551" s="267">
        <f t="shared" si="271"/>
        <v>0</v>
      </c>
      <c r="AT551" s="4">
        <v>0</v>
      </c>
      <c r="AU551" s="4">
        <f t="shared" si="272"/>
        <v>0</v>
      </c>
      <c r="AV551" s="5">
        <v>0</v>
      </c>
      <c r="AW551" s="404">
        <f t="shared" si="273"/>
        <v>0</v>
      </c>
      <c r="AX551" s="405">
        <v>0</v>
      </c>
      <c r="AY551" s="6">
        <f t="shared" si="274"/>
        <v>0</v>
      </c>
      <c r="AZ551" s="28">
        <f t="shared" si="275"/>
        <v>0</v>
      </c>
      <c r="BA551" s="5">
        <f t="shared" si="275"/>
        <v>0</v>
      </c>
      <c r="BB551" s="321">
        <f t="shared" si="276"/>
        <v>0</v>
      </c>
      <c r="BC551" s="511">
        <f t="shared" si="277"/>
        <v>0</v>
      </c>
      <c r="BD551" s="511">
        <f t="shared" si="278"/>
        <v>2.2200000000000001E-2</v>
      </c>
      <c r="BE551" s="286">
        <f t="shared" si="279"/>
        <v>0</v>
      </c>
      <c r="BF551" s="286">
        <v>0</v>
      </c>
      <c r="BG551" s="308">
        <f t="shared" si="251"/>
        <v>0</v>
      </c>
      <c r="BH551" s="512">
        <f t="shared" si="280"/>
        <v>1</v>
      </c>
      <c r="BI551" s="512">
        <f t="shared" si="252"/>
        <v>0</v>
      </c>
      <c r="BJ551" s="453"/>
    </row>
    <row r="552" spans="1:62" x14ac:dyDescent="0.2">
      <c r="A552" s="32" t="s">
        <v>402</v>
      </c>
      <c r="B552" s="309" t="s">
        <v>403</v>
      </c>
      <c r="C552" s="310" t="s">
        <v>1539</v>
      </c>
      <c r="D552" s="311" t="s">
        <v>1540</v>
      </c>
      <c r="E552" s="312" t="s">
        <v>1543</v>
      </c>
      <c r="F552" s="313" t="s">
        <v>303</v>
      </c>
      <c r="G552" s="543">
        <v>67</v>
      </c>
      <c r="H552" s="315"/>
      <c r="I552" s="316">
        <v>0</v>
      </c>
      <c r="J552" s="316">
        <v>0</v>
      </c>
      <c r="K552" s="316">
        <v>0</v>
      </c>
      <c r="L552" s="316">
        <v>0</v>
      </c>
      <c r="M552" s="316">
        <f t="shared" si="253"/>
        <v>0</v>
      </c>
      <c r="N552" s="316">
        <f t="shared" si="254"/>
        <v>0</v>
      </c>
      <c r="O552" s="508">
        <f t="shared" si="255"/>
        <v>0</v>
      </c>
      <c r="P552" s="508">
        <f t="shared" si="256"/>
        <v>0</v>
      </c>
      <c r="Q552" s="509">
        <v>0</v>
      </c>
      <c r="R552" s="509">
        <v>0</v>
      </c>
      <c r="S552" s="318">
        <f t="shared" si="257"/>
        <v>0</v>
      </c>
      <c r="T552" s="317">
        <v>0</v>
      </c>
      <c r="U552" s="319">
        <f t="shared" si="258"/>
        <v>0</v>
      </c>
      <c r="V552" s="320">
        <f t="shared" si="259"/>
        <v>0</v>
      </c>
      <c r="W552" s="498">
        <v>0</v>
      </c>
      <c r="X552" s="499">
        <f t="shared" si="260"/>
        <v>0</v>
      </c>
      <c r="Y552" s="500">
        <f t="shared" si="261"/>
        <v>0</v>
      </c>
      <c r="Z552" s="501">
        <v>0</v>
      </c>
      <c r="AA552" s="502">
        <f t="shared" si="262"/>
        <v>0</v>
      </c>
      <c r="AB552" s="503">
        <f t="shared" si="263"/>
        <v>0</v>
      </c>
      <c r="AC552" s="510">
        <f t="shared" si="264"/>
        <v>0</v>
      </c>
      <c r="AD552" s="321">
        <f t="shared" si="265"/>
        <v>0</v>
      </c>
      <c r="AE552" s="278">
        <f t="shared" si="266"/>
        <v>0</v>
      </c>
      <c r="AF552" s="322">
        <v>0</v>
      </c>
      <c r="AG552" s="323">
        <v>1</v>
      </c>
      <c r="AH552" s="6">
        <f t="shared" si="267"/>
        <v>1.2624</v>
      </c>
      <c r="AI552" s="6">
        <v>0</v>
      </c>
      <c r="AJ552" s="2">
        <v>0</v>
      </c>
      <c r="AK552" s="281">
        <f t="shared" si="268"/>
        <v>1.5459000000000001</v>
      </c>
      <c r="AL552" s="3">
        <f t="shared" si="269"/>
        <v>0</v>
      </c>
      <c r="AM552" s="307">
        <v>0</v>
      </c>
      <c r="AN552" s="283">
        <v>0</v>
      </c>
      <c r="AO552" s="283" t="s">
        <v>1316</v>
      </c>
      <c r="AP552" s="284">
        <v>0</v>
      </c>
      <c r="AQ552" s="28">
        <v>0</v>
      </c>
      <c r="AR552" s="267">
        <f t="shared" si="270"/>
        <v>0</v>
      </c>
      <c r="AS552" s="267">
        <f t="shared" si="271"/>
        <v>0</v>
      </c>
      <c r="AT552" s="4">
        <v>0</v>
      </c>
      <c r="AU552" s="4">
        <f t="shared" si="272"/>
        <v>0</v>
      </c>
      <c r="AV552" s="5">
        <v>0</v>
      </c>
      <c r="AW552" s="404">
        <f t="shared" si="273"/>
        <v>0</v>
      </c>
      <c r="AX552" s="405">
        <v>0</v>
      </c>
      <c r="AY552" s="6">
        <f t="shared" si="274"/>
        <v>0</v>
      </c>
      <c r="AZ552" s="28">
        <f t="shared" si="275"/>
        <v>0</v>
      </c>
      <c r="BA552" s="5">
        <f t="shared" si="275"/>
        <v>0</v>
      </c>
      <c r="BB552" s="321">
        <f t="shared" si="276"/>
        <v>0</v>
      </c>
      <c r="BC552" s="511">
        <f t="shared" si="277"/>
        <v>0</v>
      </c>
      <c r="BD552" s="511">
        <f t="shared" si="278"/>
        <v>2.2200000000000001E-2</v>
      </c>
      <c r="BE552" s="286">
        <f t="shared" si="279"/>
        <v>0</v>
      </c>
      <c r="BF552" s="286">
        <v>0</v>
      </c>
      <c r="BG552" s="308">
        <f t="shared" si="251"/>
        <v>0</v>
      </c>
      <c r="BH552" s="512">
        <f t="shared" si="280"/>
        <v>1</v>
      </c>
      <c r="BI552" s="512">
        <f t="shared" si="252"/>
        <v>0</v>
      </c>
      <c r="BJ552" s="453"/>
    </row>
    <row r="553" spans="1:62" x14ac:dyDescent="0.2">
      <c r="A553" s="32" t="s">
        <v>304</v>
      </c>
      <c r="B553" s="309" t="s">
        <v>305</v>
      </c>
      <c r="C553" s="310" t="s">
        <v>1539</v>
      </c>
      <c r="D553" s="311" t="s">
        <v>1540</v>
      </c>
      <c r="E553" s="312" t="s">
        <v>1544</v>
      </c>
      <c r="F553" s="313" t="s">
        <v>299</v>
      </c>
      <c r="G553" s="543">
        <v>67</v>
      </c>
      <c r="H553" s="315"/>
      <c r="I553" s="316">
        <v>0</v>
      </c>
      <c r="J553" s="316">
        <v>0</v>
      </c>
      <c r="K553" s="316">
        <v>0</v>
      </c>
      <c r="L553" s="316">
        <v>0</v>
      </c>
      <c r="M553" s="316">
        <f t="shared" si="253"/>
        <v>0</v>
      </c>
      <c r="N553" s="316">
        <f t="shared" si="254"/>
        <v>0</v>
      </c>
      <c r="O553" s="508">
        <f t="shared" si="255"/>
        <v>0</v>
      </c>
      <c r="P553" s="508">
        <f t="shared" si="256"/>
        <v>0</v>
      </c>
      <c r="Q553" s="509">
        <v>0</v>
      </c>
      <c r="R553" s="509">
        <v>0</v>
      </c>
      <c r="S553" s="318">
        <f t="shared" si="257"/>
        <v>0</v>
      </c>
      <c r="T553" s="317">
        <v>0</v>
      </c>
      <c r="U553" s="319">
        <f t="shared" si="258"/>
        <v>0</v>
      </c>
      <c r="V553" s="320">
        <f t="shared" si="259"/>
        <v>0</v>
      </c>
      <c r="W553" s="498">
        <v>0</v>
      </c>
      <c r="X553" s="499">
        <f t="shared" si="260"/>
        <v>0</v>
      </c>
      <c r="Y553" s="500">
        <f t="shared" si="261"/>
        <v>0</v>
      </c>
      <c r="Z553" s="501">
        <v>0</v>
      </c>
      <c r="AA553" s="502">
        <f t="shared" si="262"/>
        <v>0</v>
      </c>
      <c r="AB553" s="503">
        <f t="shared" si="263"/>
        <v>0</v>
      </c>
      <c r="AC553" s="510">
        <f t="shared" si="264"/>
        <v>0</v>
      </c>
      <c r="AD553" s="321">
        <f t="shared" si="265"/>
        <v>0</v>
      </c>
      <c r="AE553" s="278">
        <f t="shared" si="266"/>
        <v>0</v>
      </c>
      <c r="AF553" s="322">
        <v>0</v>
      </c>
      <c r="AG553" s="323">
        <v>1</v>
      </c>
      <c r="AH553" s="6">
        <f t="shared" si="267"/>
        <v>1.2624</v>
      </c>
      <c r="AI553" s="6">
        <v>0</v>
      </c>
      <c r="AJ553" s="2">
        <v>0</v>
      </c>
      <c r="AK553" s="281">
        <f t="shared" si="268"/>
        <v>1.5125999999999999</v>
      </c>
      <c r="AL553" s="3">
        <f t="shared" si="269"/>
        <v>0</v>
      </c>
      <c r="AM553" s="307">
        <v>0</v>
      </c>
      <c r="AN553" s="283">
        <v>0</v>
      </c>
      <c r="AO553" s="283" t="s">
        <v>1316</v>
      </c>
      <c r="AP553" s="284">
        <v>0</v>
      </c>
      <c r="AQ553" s="28">
        <v>0</v>
      </c>
      <c r="AR553" s="267">
        <f t="shared" si="270"/>
        <v>0</v>
      </c>
      <c r="AS553" s="267">
        <f t="shared" si="271"/>
        <v>0</v>
      </c>
      <c r="AT553" s="4">
        <v>0</v>
      </c>
      <c r="AU553" s="4">
        <f t="shared" si="272"/>
        <v>0</v>
      </c>
      <c r="AV553" s="5">
        <v>0</v>
      </c>
      <c r="AW553" s="404">
        <f t="shared" si="273"/>
        <v>0</v>
      </c>
      <c r="AX553" s="405">
        <v>0</v>
      </c>
      <c r="AY553" s="6">
        <f t="shared" si="274"/>
        <v>0</v>
      </c>
      <c r="AZ553" s="28">
        <f t="shared" si="275"/>
        <v>0</v>
      </c>
      <c r="BA553" s="5">
        <f t="shared" si="275"/>
        <v>0</v>
      </c>
      <c r="BB553" s="321">
        <f t="shared" si="276"/>
        <v>0</v>
      </c>
      <c r="BC553" s="511">
        <f t="shared" si="277"/>
        <v>0</v>
      </c>
      <c r="BD553" s="511">
        <f t="shared" si="278"/>
        <v>2.2200000000000001E-2</v>
      </c>
      <c r="BE553" s="286">
        <f t="shared" si="279"/>
        <v>0</v>
      </c>
      <c r="BF553" s="286">
        <v>0</v>
      </c>
      <c r="BG553" s="308">
        <f t="shared" si="251"/>
        <v>0</v>
      </c>
      <c r="BH553" s="512">
        <f t="shared" si="280"/>
        <v>1</v>
      </c>
      <c r="BI553" s="512">
        <f t="shared" si="252"/>
        <v>0</v>
      </c>
      <c r="BJ553" s="453"/>
    </row>
    <row r="554" spans="1:62" x14ac:dyDescent="0.2">
      <c r="A554" s="32" t="s">
        <v>307</v>
      </c>
      <c r="B554" s="309" t="s">
        <v>308</v>
      </c>
      <c r="C554" s="310" t="s">
        <v>1539</v>
      </c>
      <c r="D554" s="311" t="s">
        <v>1540</v>
      </c>
      <c r="E554" s="312" t="s">
        <v>1545</v>
      </c>
      <c r="F554" s="313" t="s">
        <v>299</v>
      </c>
      <c r="G554" s="543">
        <v>67</v>
      </c>
      <c r="H554" s="315"/>
      <c r="I554" s="316">
        <v>0</v>
      </c>
      <c r="J554" s="316">
        <v>0</v>
      </c>
      <c r="K554" s="316">
        <v>0</v>
      </c>
      <c r="L554" s="316">
        <v>0</v>
      </c>
      <c r="M554" s="316">
        <f t="shared" si="253"/>
        <v>0</v>
      </c>
      <c r="N554" s="316">
        <f t="shared" si="254"/>
        <v>0</v>
      </c>
      <c r="O554" s="508">
        <f t="shared" si="255"/>
        <v>0</v>
      </c>
      <c r="P554" s="508">
        <f t="shared" si="256"/>
        <v>0</v>
      </c>
      <c r="Q554" s="509">
        <v>0</v>
      </c>
      <c r="R554" s="509">
        <v>0</v>
      </c>
      <c r="S554" s="318">
        <f t="shared" si="257"/>
        <v>0</v>
      </c>
      <c r="T554" s="317">
        <v>0</v>
      </c>
      <c r="U554" s="319">
        <f t="shared" si="258"/>
        <v>0</v>
      </c>
      <c r="V554" s="320">
        <f t="shared" si="259"/>
        <v>0</v>
      </c>
      <c r="W554" s="498">
        <v>0</v>
      </c>
      <c r="X554" s="499">
        <f t="shared" si="260"/>
        <v>0</v>
      </c>
      <c r="Y554" s="500">
        <f t="shared" si="261"/>
        <v>0</v>
      </c>
      <c r="Z554" s="501">
        <v>0</v>
      </c>
      <c r="AA554" s="502">
        <f t="shared" si="262"/>
        <v>0</v>
      </c>
      <c r="AB554" s="503">
        <f t="shared" si="263"/>
        <v>0</v>
      </c>
      <c r="AC554" s="510">
        <f t="shared" si="264"/>
        <v>0</v>
      </c>
      <c r="AD554" s="321">
        <f t="shared" si="265"/>
        <v>0</v>
      </c>
      <c r="AE554" s="278">
        <f t="shared" si="266"/>
        <v>0</v>
      </c>
      <c r="AF554" s="322">
        <v>0</v>
      </c>
      <c r="AG554" s="323">
        <v>1</v>
      </c>
      <c r="AH554" s="6">
        <f t="shared" si="267"/>
        <v>1.2624</v>
      </c>
      <c r="AI554" s="6">
        <v>0</v>
      </c>
      <c r="AJ554" s="2">
        <v>0</v>
      </c>
      <c r="AK554" s="281">
        <f t="shared" si="268"/>
        <v>1.4055</v>
      </c>
      <c r="AL554" s="3">
        <f t="shared" si="269"/>
        <v>0</v>
      </c>
      <c r="AM554" s="307">
        <v>0</v>
      </c>
      <c r="AN554" s="283">
        <v>0</v>
      </c>
      <c r="AO554" s="283" t="s">
        <v>1316</v>
      </c>
      <c r="AP554" s="284">
        <v>0</v>
      </c>
      <c r="AQ554" s="28">
        <v>0</v>
      </c>
      <c r="AR554" s="267">
        <f t="shared" si="270"/>
        <v>0</v>
      </c>
      <c r="AS554" s="267">
        <f t="shared" si="271"/>
        <v>0</v>
      </c>
      <c r="AT554" s="4">
        <v>0</v>
      </c>
      <c r="AU554" s="4">
        <f t="shared" si="272"/>
        <v>0</v>
      </c>
      <c r="AV554" s="5">
        <v>0</v>
      </c>
      <c r="AW554" s="404">
        <f t="shared" si="273"/>
        <v>0</v>
      </c>
      <c r="AX554" s="405">
        <v>0</v>
      </c>
      <c r="AY554" s="6">
        <f t="shared" si="274"/>
        <v>0</v>
      </c>
      <c r="AZ554" s="28">
        <f t="shared" si="275"/>
        <v>0</v>
      </c>
      <c r="BA554" s="5">
        <f t="shared" si="275"/>
        <v>0</v>
      </c>
      <c r="BB554" s="321">
        <f t="shared" si="276"/>
        <v>0</v>
      </c>
      <c r="BC554" s="511">
        <f t="shared" si="277"/>
        <v>0</v>
      </c>
      <c r="BD554" s="511">
        <f t="shared" si="278"/>
        <v>2.2200000000000001E-2</v>
      </c>
      <c r="BE554" s="286">
        <f t="shared" si="279"/>
        <v>0</v>
      </c>
      <c r="BF554" s="286">
        <v>0</v>
      </c>
      <c r="BG554" s="308">
        <f t="shared" si="251"/>
        <v>0</v>
      </c>
      <c r="BH554" s="512">
        <f t="shared" si="280"/>
        <v>1</v>
      </c>
      <c r="BI554" s="512">
        <f t="shared" si="252"/>
        <v>0</v>
      </c>
      <c r="BJ554" s="453"/>
    </row>
    <row r="555" spans="1:62" x14ac:dyDescent="0.2">
      <c r="A555" s="32" t="s">
        <v>310</v>
      </c>
      <c r="B555" s="309" t="s">
        <v>311</v>
      </c>
      <c r="C555" s="310" t="s">
        <v>1539</v>
      </c>
      <c r="D555" s="311" t="s">
        <v>1540</v>
      </c>
      <c r="E555" s="312" t="s">
        <v>1546</v>
      </c>
      <c r="F555" s="313" t="s">
        <v>299</v>
      </c>
      <c r="G555" s="543">
        <v>67</v>
      </c>
      <c r="H555" s="315"/>
      <c r="I555" s="316">
        <v>0</v>
      </c>
      <c r="J555" s="316">
        <v>0</v>
      </c>
      <c r="K555" s="316">
        <v>0</v>
      </c>
      <c r="L555" s="316">
        <v>0</v>
      </c>
      <c r="M555" s="316">
        <f t="shared" si="253"/>
        <v>0</v>
      </c>
      <c r="N555" s="316">
        <f t="shared" si="254"/>
        <v>0</v>
      </c>
      <c r="O555" s="508">
        <f t="shared" si="255"/>
        <v>0</v>
      </c>
      <c r="P555" s="508">
        <f t="shared" si="256"/>
        <v>0</v>
      </c>
      <c r="Q555" s="509">
        <v>0</v>
      </c>
      <c r="R555" s="509">
        <v>0</v>
      </c>
      <c r="S555" s="318">
        <f t="shared" si="257"/>
        <v>0</v>
      </c>
      <c r="T555" s="317">
        <v>0</v>
      </c>
      <c r="U555" s="319">
        <f t="shared" si="258"/>
        <v>0</v>
      </c>
      <c r="V555" s="320">
        <f t="shared" si="259"/>
        <v>0</v>
      </c>
      <c r="W555" s="498">
        <v>0</v>
      </c>
      <c r="X555" s="499">
        <f t="shared" si="260"/>
        <v>0</v>
      </c>
      <c r="Y555" s="500">
        <f t="shared" si="261"/>
        <v>0</v>
      </c>
      <c r="Z555" s="501">
        <v>0</v>
      </c>
      <c r="AA555" s="502">
        <f t="shared" si="262"/>
        <v>0</v>
      </c>
      <c r="AB555" s="503">
        <f t="shared" si="263"/>
        <v>0</v>
      </c>
      <c r="AC555" s="510">
        <f t="shared" si="264"/>
        <v>0</v>
      </c>
      <c r="AD555" s="321">
        <f t="shared" si="265"/>
        <v>0</v>
      </c>
      <c r="AE555" s="278">
        <f t="shared" si="266"/>
        <v>0</v>
      </c>
      <c r="AF555" s="322">
        <v>0</v>
      </c>
      <c r="AG555" s="323">
        <v>1</v>
      </c>
      <c r="AH555" s="6">
        <f t="shared" si="267"/>
        <v>1.2624</v>
      </c>
      <c r="AI555" s="6">
        <v>0</v>
      </c>
      <c r="AJ555" s="2">
        <v>0</v>
      </c>
      <c r="AK555" s="281">
        <f t="shared" si="268"/>
        <v>1.4426000000000001</v>
      </c>
      <c r="AL555" s="3">
        <f t="shared" si="269"/>
        <v>0</v>
      </c>
      <c r="AM555" s="307">
        <v>0</v>
      </c>
      <c r="AN555" s="283">
        <v>0</v>
      </c>
      <c r="AO555" s="283" t="s">
        <v>1316</v>
      </c>
      <c r="AP555" s="284">
        <v>0</v>
      </c>
      <c r="AQ555" s="28">
        <v>0</v>
      </c>
      <c r="AR555" s="267">
        <f t="shared" si="270"/>
        <v>0</v>
      </c>
      <c r="AS555" s="267">
        <f t="shared" si="271"/>
        <v>0</v>
      </c>
      <c r="AT555" s="4">
        <v>0</v>
      </c>
      <c r="AU555" s="4">
        <f t="shared" si="272"/>
        <v>0</v>
      </c>
      <c r="AV555" s="5">
        <v>0</v>
      </c>
      <c r="AW555" s="404">
        <f t="shared" si="273"/>
        <v>0</v>
      </c>
      <c r="AX555" s="405">
        <v>0</v>
      </c>
      <c r="AY555" s="6">
        <f t="shared" si="274"/>
        <v>0</v>
      </c>
      <c r="AZ555" s="28">
        <f t="shared" si="275"/>
        <v>0</v>
      </c>
      <c r="BA555" s="5">
        <f t="shared" si="275"/>
        <v>0</v>
      </c>
      <c r="BB555" s="321">
        <f t="shared" si="276"/>
        <v>0</v>
      </c>
      <c r="BC555" s="511">
        <f t="shared" si="277"/>
        <v>0</v>
      </c>
      <c r="BD555" s="511">
        <f t="shared" si="278"/>
        <v>2.2200000000000001E-2</v>
      </c>
      <c r="BE555" s="286">
        <f t="shared" si="279"/>
        <v>0</v>
      </c>
      <c r="BF555" s="286">
        <v>0</v>
      </c>
      <c r="BG555" s="308">
        <f t="shared" si="251"/>
        <v>0</v>
      </c>
      <c r="BH555" s="512">
        <f t="shared" si="280"/>
        <v>1</v>
      </c>
      <c r="BI555" s="512">
        <f t="shared" si="252"/>
        <v>0</v>
      </c>
      <c r="BJ555" s="453"/>
    </row>
    <row r="556" spans="1:62" x14ac:dyDescent="0.2">
      <c r="A556" s="32" t="s">
        <v>313</v>
      </c>
      <c r="B556" s="309" t="s">
        <v>314</v>
      </c>
      <c r="C556" s="310" t="s">
        <v>1539</v>
      </c>
      <c r="D556" s="311" t="s">
        <v>1540</v>
      </c>
      <c r="E556" s="312" t="s">
        <v>1547</v>
      </c>
      <c r="F556" s="313" t="s">
        <v>299</v>
      </c>
      <c r="G556" s="543">
        <v>67</v>
      </c>
      <c r="H556" s="315"/>
      <c r="I556" s="316">
        <v>0</v>
      </c>
      <c r="J556" s="316">
        <v>0</v>
      </c>
      <c r="K556" s="316">
        <v>0</v>
      </c>
      <c r="L556" s="316">
        <v>0</v>
      </c>
      <c r="M556" s="316">
        <f t="shared" si="253"/>
        <v>0</v>
      </c>
      <c r="N556" s="316">
        <f t="shared" si="254"/>
        <v>0</v>
      </c>
      <c r="O556" s="508">
        <f t="shared" si="255"/>
        <v>0</v>
      </c>
      <c r="P556" s="508">
        <f t="shared" si="256"/>
        <v>0</v>
      </c>
      <c r="Q556" s="509">
        <v>0</v>
      </c>
      <c r="R556" s="509">
        <v>0</v>
      </c>
      <c r="S556" s="318">
        <f t="shared" si="257"/>
        <v>0</v>
      </c>
      <c r="T556" s="317">
        <v>0</v>
      </c>
      <c r="U556" s="319">
        <f t="shared" si="258"/>
        <v>0</v>
      </c>
      <c r="V556" s="320">
        <f t="shared" si="259"/>
        <v>0</v>
      </c>
      <c r="W556" s="498">
        <v>0</v>
      </c>
      <c r="X556" s="499">
        <f t="shared" si="260"/>
        <v>0</v>
      </c>
      <c r="Y556" s="500">
        <f t="shared" si="261"/>
        <v>0</v>
      </c>
      <c r="Z556" s="501">
        <v>0</v>
      </c>
      <c r="AA556" s="502">
        <f t="shared" si="262"/>
        <v>0</v>
      </c>
      <c r="AB556" s="503">
        <f t="shared" si="263"/>
        <v>0</v>
      </c>
      <c r="AC556" s="510">
        <f t="shared" si="264"/>
        <v>0</v>
      </c>
      <c r="AD556" s="321">
        <f t="shared" si="265"/>
        <v>0</v>
      </c>
      <c r="AE556" s="278">
        <f t="shared" si="266"/>
        <v>0</v>
      </c>
      <c r="AF556" s="322">
        <v>0</v>
      </c>
      <c r="AG556" s="323">
        <v>1</v>
      </c>
      <c r="AH556" s="6">
        <f t="shared" si="267"/>
        <v>1.2624</v>
      </c>
      <c r="AI556" s="6">
        <v>0</v>
      </c>
      <c r="AJ556" s="2">
        <v>0</v>
      </c>
      <c r="AK556" s="281">
        <f t="shared" si="268"/>
        <v>1.2524</v>
      </c>
      <c r="AL556" s="3">
        <f t="shared" si="269"/>
        <v>0</v>
      </c>
      <c r="AM556" s="307">
        <v>0</v>
      </c>
      <c r="AN556" s="283">
        <v>0</v>
      </c>
      <c r="AO556" s="283" t="s">
        <v>1316</v>
      </c>
      <c r="AP556" s="284">
        <v>0</v>
      </c>
      <c r="AQ556" s="28">
        <v>0</v>
      </c>
      <c r="AR556" s="267">
        <f t="shared" si="270"/>
        <v>0</v>
      </c>
      <c r="AS556" s="267">
        <f t="shared" si="271"/>
        <v>0</v>
      </c>
      <c r="AT556" s="4">
        <v>0</v>
      </c>
      <c r="AU556" s="4">
        <f t="shared" si="272"/>
        <v>0</v>
      </c>
      <c r="AV556" s="5">
        <v>0</v>
      </c>
      <c r="AW556" s="404">
        <f t="shared" si="273"/>
        <v>0</v>
      </c>
      <c r="AX556" s="405">
        <v>0</v>
      </c>
      <c r="AY556" s="6">
        <f t="shared" si="274"/>
        <v>0</v>
      </c>
      <c r="AZ556" s="28">
        <f t="shared" si="275"/>
        <v>0</v>
      </c>
      <c r="BA556" s="5">
        <f t="shared" si="275"/>
        <v>0</v>
      </c>
      <c r="BB556" s="321">
        <f t="shared" si="276"/>
        <v>0</v>
      </c>
      <c r="BC556" s="511">
        <f t="shared" si="277"/>
        <v>0</v>
      </c>
      <c r="BD556" s="511">
        <f t="shared" si="278"/>
        <v>2.2200000000000001E-2</v>
      </c>
      <c r="BE556" s="286">
        <f t="shared" si="279"/>
        <v>0</v>
      </c>
      <c r="BF556" s="286">
        <v>0</v>
      </c>
      <c r="BG556" s="308">
        <f t="shared" si="251"/>
        <v>0</v>
      </c>
      <c r="BH556" s="512">
        <f t="shared" si="280"/>
        <v>1</v>
      </c>
      <c r="BI556" s="512">
        <f t="shared" si="252"/>
        <v>0</v>
      </c>
      <c r="BJ556" s="453"/>
    </row>
    <row r="557" spans="1:62" x14ac:dyDescent="0.2">
      <c r="A557" s="32" t="s">
        <v>316</v>
      </c>
      <c r="B557" s="309" t="s">
        <v>317</v>
      </c>
      <c r="C557" s="310" t="s">
        <v>1539</v>
      </c>
      <c r="D557" s="311" t="s">
        <v>1540</v>
      </c>
      <c r="E557" s="312" t="s">
        <v>1548</v>
      </c>
      <c r="F557" s="313" t="s">
        <v>299</v>
      </c>
      <c r="G557" s="543">
        <v>67</v>
      </c>
      <c r="H557" s="315"/>
      <c r="I557" s="316">
        <v>0</v>
      </c>
      <c r="J557" s="316">
        <v>0</v>
      </c>
      <c r="K557" s="316">
        <v>0</v>
      </c>
      <c r="L557" s="316">
        <v>0</v>
      </c>
      <c r="M557" s="316">
        <f t="shared" si="253"/>
        <v>0</v>
      </c>
      <c r="N557" s="316">
        <f t="shared" si="254"/>
        <v>0</v>
      </c>
      <c r="O557" s="508">
        <f t="shared" si="255"/>
        <v>0</v>
      </c>
      <c r="P557" s="508">
        <f t="shared" si="256"/>
        <v>0</v>
      </c>
      <c r="Q557" s="509">
        <v>0</v>
      </c>
      <c r="R557" s="509">
        <v>0</v>
      </c>
      <c r="S557" s="318">
        <f t="shared" si="257"/>
        <v>0</v>
      </c>
      <c r="T557" s="317">
        <v>0</v>
      </c>
      <c r="U557" s="319">
        <f t="shared" si="258"/>
        <v>0</v>
      </c>
      <c r="V557" s="320">
        <f t="shared" si="259"/>
        <v>0</v>
      </c>
      <c r="W557" s="498">
        <v>0</v>
      </c>
      <c r="X557" s="499">
        <f t="shared" si="260"/>
        <v>0</v>
      </c>
      <c r="Y557" s="500">
        <f t="shared" si="261"/>
        <v>0</v>
      </c>
      <c r="Z557" s="501">
        <v>0</v>
      </c>
      <c r="AA557" s="502">
        <f t="shared" si="262"/>
        <v>0</v>
      </c>
      <c r="AB557" s="503">
        <f t="shared" si="263"/>
        <v>0</v>
      </c>
      <c r="AC557" s="510">
        <f t="shared" si="264"/>
        <v>0</v>
      </c>
      <c r="AD557" s="321">
        <f t="shared" si="265"/>
        <v>0</v>
      </c>
      <c r="AE557" s="278">
        <f t="shared" si="266"/>
        <v>0</v>
      </c>
      <c r="AF557" s="322">
        <v>0</v>
      </c>
      <c r="AG557" s="323">
        <v>1</v>
      </c>
      <c r="AH557" s="6">
        <f t="shared" si="267"/>
        <v>1.2624</v>
      </c>
      <c r="AI557" s="6">
        <v>0</v>
      </c>
      <c r="AJ557" s="2">
        <v>0</v>
      </c>
      <c r="AK557" s="281">
        <f t="shared" si="268"/>
        <v>1.4786999999999999</v>
      </c>
      <c r="AL557" s="3">
        <f t="shared" si="269"/>
        <v>0</v>
      </c>
      <c r="AM557" s="307">
        <v>0</v>
      </c>
      <c r="AN557" s="283">
        <v>0</v>
      </c>
      <c r="AO557" s="283" t="s">
        <v>1316</v>
      </c>
      <c r="AP557" s="284">
        <v>0</v>
      </c>
      <c r="AQ557" s="28">
        <v>0</v>
      </c>
      <c r="AR557" s="267">
        <f t="shared" si="270"/>
        <v>0</v>
      </c>
      <c r="AS557" s="267">
        <f t="shared" si="271"/>
        <v>0</v>
      </c>
      <c r="AT557" s="4">
        <v>0</v>
      </c>
      <c r="AU557" s="4">
        <f t="shared" si="272"/>
        <v>0</v>
      </c>
      <c r="AV557" s="5">
        <v>0</v>
      </c>
      <c r="AW557" s="404">
        <f t="shared" si="273"/>
        <v>0</v>
      </c>
      <c r="AX557" s="405">
        <v>0</v>
      </c>
      <c r="AY557" s="6">
        <f t="shared" si="274"/>
        <v>0</v>
      </c>
      <c r="AZ557" s="28">
        <f t="shared" si="275"/>
        <v>0</v>
      </c>
      <c r="BA557" s="5">
        <f t="shared" si="275"/>
        <v>0</v>
      </c>
      <c r="BB557" s="321">
        <f t="shared" si="276"/>
        <v>0</v>
      </c>
      <c r="BC557" s="511">
        <f t="shared" si="277"/>
        <v>0</v>
      </c>
      <c r="BD557" s="511">
        <f t="shared" si="278"/>
        <v>2.2200000000000001E-2</v>
      </c>
      <c r="BE557" s="286">
        <f t="shared" si="279"/>
        <v>0</v>
      </c>
      <c r="BF557" s="286">
        <v>0</v>
      </c>
      <c r="BG557" s="308">
        <f t="shared" si="251"/>
        <v>0</v>
      </c>
      <c r="BH557" s="512">
        <f t="shared" si="280"/>
        <v>1</v>
      </c>
      <c r="BI557" s="512">
        <f t="shared" si="252"/>
        <v>0</v>
      </c>
      <c r="BJ557" s="453"/>
    </row>
    <row r="558" spans="1:62" x14ac:dyDescent="0.2">
      <c r="A558" s="358" t="s">
        <v>1539</v>
      </c>
      <c r="B558" s="359" t="s">
        <v>1540</v>
      </c>
      <c r="C558" s="471" t="s">
        <v>1539</v>
      </c>
      <c r="D558" s="472" t="s">
        <v>1540</v>
      </c>
      <c r="E558" s="362" t="s">
        <v>1550</v>
      </c>
      <c r="F558" s="363" t="s">
        <v>299</v>
      </c>
      <c r="G558" s="544">
        <v>67</v>
      </c>
      <c r="H558" s="315"/>
      <c r="I558" s="364">
        <v>41083575</v>
      </c>
      <c r="J558" s="364">
        <v>5588910</v>
      </c>
      <c r="K558" s="364">
        <v>0</v>
      </c>
      <c r="L558" s="364">
        <v>0</v>
      </c>
      <c r="M558" s="364">
        <f t="shared" si="253"/>
        <v>0</v>
      </c>
      <c r="N558" s="364">
        <f t="shared" si="254"/>
        <v>41083575</v>
      </c>
      <c r="O558" s="514">
        <f t="shared" si="255"/>
        <v>5588910</v>
      </c>
      <c r="P558" s="514">
        <f t="shared" si="256"/>
        <v>35494665</v>
      </c>
      <c r="Q558" s="515">
        <v>1820.7300000000002</v>
      </c>
      <c r="R558" s="515">
        <v>1.29</v>
      </c>
      <c r="S558" s="366">
        <f t="shared" si="257"/>
        <v>14030</v>
      </c>
      <c r="T558" s="365">
        <v>0</v>
      </c>
      <c r="U558" s="367">
        <f t="shared" si="258"/>
        <v>35494665</v>
      </c>
      <c r="V558" s="368">
        <f t="shared" si="259"/>
        <v>19494.740000000002</v>
      </c>
      <c r="W558" s="498">
        <v>8276</v>
      </c>
      <c r="X558" s="499">
        <f t="shared" si="260"/>
        <v>4.55</v>
      </c>
      <c r="Y558" s="500">
        <f t="shared" si="261"/>
        <v>19490.190000000002</v>
      </c>
      <c r="Z558" s="501">
        <v>0</v>
      </c>
      <c r="AA558" s="502">
        <f t="shared" si="262"/>
        <v>0</v>
      </c>
      <c r="AB558" s="503">
        <f t="shared" si="263"/>
        <v>35494665</v>
      </c>
      <c r="AC558" s="516">
        <f t="shared" si="264"/>
        <v>19494.740000000002</v>
      </c>
      <c r="AD558" s="369">
        <f t="shared" si="265"/>
        <v>1.26237</v>
      </c>
      <c r="AE558" s="370">
        <f t="shared" si="266"/>
        <v>1.2624</v>
      </c>
      <c r="AF558" s="371">
        <v>1.2624</v>
      </c>
      <c r="AG558" s="372">
        <v>0</v>
      </c>
      <c r="AH558" s="373">
        <f t="shared" si="267"/>
        <v>0</v>
      </c>
      <c r="AI558" s="373">
        <v>0</v>
      </c>
      <c r="AJ558" s="2">
        <v>0</v>
      </c>
      <c r="AK558" s="281">
        <f t="shared" si="268"/>
        <v>0</v>
      </c>
      <c r="AL558" s="3">
        <f t="shared" si="269"/>
        <v>0</v>
      </c>
      <c r="AM558" s="307">
        <v>0</v>
      </c>
      <c r="AN558" s="283">
        <v>0</v>
      </c>
      <c r="AO558" s="283" t="s">
        <v>1316</v>
      </c>
      <c r="AP558" s="284">
        <v>0</v>
      </c>
      <c r="AQ558" s="28">
        <v>0</v>
      </c>
      <c r="AR558" s="267">
        <f t="shared" si="270"/>
        <v>0</v>
      </c>
      <c r="AS558" s="267">
        <f t="shared" si="271"/>
        <v>0</v>
      </c>
      <c r="AT558" s="4">
        <v>0</v>
      </c>
      <c r="AU558" s="4">
        <f t="shared" si="272"/>
        <v>0</v>
      </c>
      <c r="AV558" s="5">
        <v>0</v>
      </c>
      <c r="AW558" s="404">
        <f t="shared" si="273"/>
        <v>0</v>
      </c>
      <c r="AX558" s="405">
        <v>0</v>
      </c>
      <c r="AY558" s="373">
        <f t="shared" si="274"/>
        <v>0</v>
      </c>
      <c r="AZ558" s="28">
        <f t="shared" si="275"/>
        <v>0</v>
      </c>
      <c r="BA558" s="5">
        <f t="shared" si="275"/>
        <v>0</v>
      </c>
      <c r="BB558" s="369">
        <f t="shared" si="276"/>
        <v>1.1116299999999999</v>
      </c>
      <c r="BC558" s="517">
        <f t="shared" si="277"/>
        <v>2.2200000000000001E-2</v>
      </c>
      <c r="BD558" s="517">
        <f t="shared" si="278"/>
        <v>0</v>
      </c>
      <c r="BE558" s="286">
        <f t="shared" si="279"/>
        <v>0</v>
      </c>
      <c r="BF558" s="286">
        <v>0</v>
      </c>
      <c r="BG558" s="308">
        <f t="shared" si="251"/>
        <v>0</v>
      </c>
      <c r="BH558" s="518">
        <f t="shared" si="280"/>
        <v>0</v>
      </c>
      <c r="BI558" s="518">
        <f t="shared" si="252"/>
        <v>0</v>
      </c>
      <c r="BJ558" s="453"/>
    </row>
    <row r="559" spans="1:62" x14ac:dyDescent="0.2">
      <c r="A559" s="297" t="s">
        <v>856</v>
      </c>
      <c r="B559" s="298" t="s">
        <v>857</v>
      </c>
      <c r="C559" s="299" t="s">
        <v>856</v>
      </c>
      <c r="D559" s="300" t="s">
        <v>857</v>
      </c>
      <c r="E559" s="301" t="s">
        <v>858</v>
      </c>
      <c r="F559" s="302" t="s">
        <v>571</v>
      </c>
      <c r="G559" s="519">
        <v>68</v>
      </c>
      <c r="H559" s="233"/>
      <c r="I559" s="304">
        <v>0</v>
      </c>
      <c r="J559" s="304">
        <v>0</v>
      </c>
      <c r="K559" s="304">
        <v>0</v>
      </c>
      <c r="L559" s="304">
        <v>0</v>
      </c>
      <c r="M559" s="304">
        <f t="shared" si="253"/>
        <v>0</v>
      </c>
      <c r="N559" s="304">
        <f t="shared" si="254"/>
        <v>0</v>
      </c>
      <c r="O559" s="496">
        <f t="shared" si="255"/>
        <v>0</v>
      </c>
      <c r="P559" s="496">
        <f t="shared" si="256"/>
        <v>0</v>
      </c>
      <c r="Q559" s="497">
        <v>0</v>
      </c>
      <c r="R559" s="497">
        <v>0</v>
      </c>
      <c r="S559" s="266">
        <f t="shared" si="257"/>
        <v>0</v>
      </c>
      <c r="T559" s="265">
        <v>0</v>
      </c>
      <c r="U559" s="305">
        <f t="shared" si="258"/>
        <v>0</v>
      </c>
      <c r="V559" s="306">
        <f t="shared" si="259"/>
        <v>0</v>
      </c>
      <c r="W559" s="498">
        <v>0</v>
      </c>
      <c r="X559" s="499">
        <f t="shared" si="260"/>
        <v>0</v>
      </c>
      <c r="Y559" s="500">
        <f t="shared" si="261"/>
        <v>0</v>
      </c>
      <c r="Z559" s="501">
        <v>0</v>
      </c>
      <c r="AA559" s="502">
        <f t="shared" si="262"/>
        <v>0</v>
      </c>
      <c r="AB559" s="503">
        <f t="shared" si="263"/>
        <v>0</v>
      </c>
      <c r="AC559" s="504">
        <f t="shared" si="264"/>
        <v>0</v>
      </c>
      <c r="AD559" s="277">
        <f t="shared" si="265"/>
        <v>0</v>
      </c>
      <c r="AE559" s="505">
        <f t="shared" si="266"/>
        <v>0</v>
      </c>
      <c r="AF559" s="279">
        <v>0</v>
      </c>
      <c r="AG559" s="280">
        <v>0</v>
      </c>
      <c r="AH559" s="1">
        <f t="shared" si="267"/>
        <v>0</v>
      </c>
      <c r="AI559" s="1">
        <v>1.1814</v>
      </c>
      <c r="AJ559" s="2">
        <v>0.79209999999999992</v>
      </c>
      <c r="AK559" s="281">
        <f t="shared" si="268"/>
        <v>0</v>
      </c>
      <c r="AL559" s="3">
        <f t="shared" si="269"/>
        <v>1.4915</v>
      </c>
      <c r="AM559" s="307">
        <v>1.7561</v>
      </c>
      <c r="AN559" s="283">
        <v>0.79210000000000003</v>
      </c>
      <c r="AO559" s="283" t="s">
        <v>1652</v>
      </c>
      <c r="AP559" s="284">
        <v>1.4915</v>
      </c>
      <c r="AQ559" s="28">
        <v>1.7561</v>
      </c>
      <c r="AR559" s="267">
        <f t="shared" si="270"/>
        <v>0</v>
      </c>
      <c r="AS559" s="267">
        <f t="shared" si="271"/>
        <v>0</v>
      </c>
      <c r="AT559" s="4">
        <v>0.79209999999999992</v>
      </c>
      <c r="AU559" s="4">
        <f t="shared" si="272"/>
        <v>0</v>
      </c>
      <c r="AV559" s="5">
        <v>1.4915</v>
      </c>
      <c r="AW559" s="404">
        <f t="shared" si="273"/>
        <v>0</v>
      </c>
      <c r="AX559" s="405">
        <v>1</v>
      </c>
      <c r="AY559" s="1">
        <f t="shared" si="274"/>
        <v>1.1814</v>
      </c>
      <c r="AZ559" s="28">
        <f t="shared" si="275"/>
        <v>1.4915</v>
      </c>
      <c r="BA559" s="5">
        <f t="shared" si="275"/>
        <v>1.7561</v>
      </c>
      <c r="BB559" s="277">
        <f t="shared" si="276"/>
        <v>0</v>
      </c>
      <c r="BC559" s="492">
        <f t="shared" si="277"/>
        <v>0</v>
      </c>
      <c r="BD559" s="492">
        <f t="shared" si="278"/>
        <v>0</v>
      </c>
      <c r="BE559" s="286">
        <f t="shared" si="279"/>
        <v>2.0799999999999999E-2</v>
      </c>
      <c r="BF559" s="286">
        <v>2.0799999999999999E-2</v>
      </c>
      <c r="BG559" s="308">
        <f t="shared" si="251"/>
        <v>0</v>
      </c>
      <c r="BH559" s="287">
        <f t="shared" si="280"/>
        <v>0</v>
      </c>
      <c r="BI559" s="287">
        <f t="shared" si="252"/>
        <v>1</v>
      </c>
      <c r="BJ559" s="453"/>
    </row>
    <row r="560" spans="1:62" x14ac:dyDescent="0.2">
      <c r="A560" s="297" t="s">
        <v>568</v>
      </c>
      <c r="B560" s="298" t="s">
        <v>539</v>
      </c>
      <c r="C560" s="299" t="s">
        <v>568</v>
      </c>
      <c r="D560" s="300" t="s">
        <v>539</v>
      </c>
      <c r="E560" s="301" t="s">
        <v>569</v>
      </c>
      <c r="F560" s="302" t="s">
        <v>539</v>
      </c>
      <c r="G560" s="519">
        <v>68</v>
      </c>
      <c r="H560" s="233"/>
      <c r="I560" s="304">
        <v>0</v>
      </c>
      <c r="J560" s="304">
        <v>0</v>
      </c>
      <c r="K560" s="304">
        <v>0</v>
      </c>
      <c r="L560" s="304">
        <v>0</v>
      </c>
      <c r="M560" s="304">
        <f t="shared" si="253"/>
        <v>0</v>
      </c>
      <c r="N560" s="304">
        <f t="shared" si="254"/>
        <v>0</v>
      </c>
      <c r="O560" s="496">
        <f t="shared" si="255"/>
        <v>0</v>
      </c>
      <c r="P560" s="496">
        <f t="shared" si="256"/>
        <v>0</v>
      </c>
      <c r="Q560" s="497">
        <v>0</v>
      </c>
      <c r="R560" s="497">
        <v>0</v>
      </c>
      <c r="S560" s="266">
        <f t="shared" si="257"/>
        <v>0</v>
      </c>
      <c r="T560" s="265">
        <v>0</v>
      </c>
      <c r="U560" s="305">
        <f t="shared" si="258"/>
        <v>0</v>
      </c>
      <c r="V560" s="306">
        <f t="shared" si="259"/>
        <v>0</v>
      </c>
      <c r="W560" s="498">
        <v>0</v>
      </c>
      <c r="X560" s="499">
        <f t="shared" si="260"/>
        <v>0</v>
      </c>
      <c r="Y560" s="500">
        <f t="shared" si="261"/>
        <v>0</v>
      </c>
      <c r="Z560" s="501">
        <v>0</v>
      </c>
      <c r="AA560" s="502">
        <f t="shared" si="262"/>
        <v>0</v>
      </c>
      <c r="AB560" s="503">
        <f t="shared" si="263"/>
        <v>0</v>
      </c>
      <c r="AC560" s="504">
        <f t="shared" si="264"/>
        <v>0</v>
      </c>
      <c r="AD560" s="277">
        <f t="shared" si="265"/>
        <v>0</v>
      </c>
      <c r="AE560" s="505">
        <f t="shared" si="266"/>
        <v>0</v>
      </c>
      <c r="AF560" s="279">
        <v>0</v>
      </c>
      <c r="AG560" s="280">
        <v>0</v>
      </c>
      <c r="AH560" s="1">
        <f t="shared" si="267"/>
        <v>0</v>
      </c>
      <c r="AI560" s="1">
        <v>1.1798</v>
      </c>
      <c r="AJ560" s="2">
        <v>0.90099999999999991</v>
      </c>
      <c r="AK560" s="281">
        <f t="shared" si="268"/>
        <v>0</v>
      </c>
      <c r="AL560" s="3">
        <f t="shared" si="269"/>
        <v>1.3093999999999999</v>
      </c>
      <c r="AM560" s="307">
        <v>1.5438000000000001</v>
      </c>
      <c r="AN560" s="283">
        <v>0.90100000000000002</v>
      </c>
      <c r="AO560" s="283" t="s">
        <v>1652</v>
      </c>
      <c r="AP560" s="284">
        <v>1.3093999999999999</v>
      </c>
      <c r="AQ560" s="28">
        <v>1.5438000000000001</v>
      </c>
      <c r="AR560" s="267">
        <f t="shared" si="270"/>
        <v>0</v>
      </c>
      <c r="AS560" s="267">
        <f t="shared" si="271"/>
        <v>0</v>
      </c>
      <c r="AT560" s="4">
        <v>0.90099999999999991</v>
      </c>
      <c r="AU560" s="4">
        <f t="shared" si="272"/>
        <v>0</v>
      </c>
      <c r="AV560" s="5">
        <v>1.3093999999999999</v>
      </c>
      <c r="AW560" s="404">
        <f t="shared" si="273"/>
        <v>0</v>
      </c>
      <c r="AX560" s="405">
        <v>1</v>
      </c>
      <c r="AY560" s="1">
        <f t="shared" si="274"/>
        <v>1.1798</v>
      </c>
      <c r="AZ560" s="28">
        <f t="shared" si="275"/>
        <v>1.3093999999999999</v>
      </c>
      <c r="BA560" s="5">
        <f t="shared" si="275"/>
        <v>1.5438000000000001</v>
      </c>
      <c r="BB560" s="277">
        <f t="shared" si="276"/>
        <v>0</v>
      </c>
      <c r="BC560" s="492">
        <f t="shared" si="277"/>
        <v>0</v>
      </c>
      <c r="BD560" s="492">
        <f t="shared" si="278"/>
        <v>0</v>
      </c>
      <c r="BE560" s="286">
        <f t="shared" si="279"/>
        <v>2.0799999999999999E-2</v>
      </c>
      <c r="BF560" s="286">
        <v>2.0799999999999999E-2</v>
      </c>
      <c r="BG560" s="308">
        <f t="shared" si="251"/>
        <v>0</v>
      </c>
      <c r="BH560" s="287">
        <f t="shared" si="280"/>
        <v>0</v>
      </c>
      <c r="BI560" s="287">
        <f t="shared" si="252"/>
        <v>1</v>
      </c>
      <c r="BJ560" s="453"/>
    </row>
    <row r="561" spans="1:62" x14ac:dyDescent="0.2">
      <c r="A561" s="297" t="s">
        <v>570</v>
      </c>
      <c r="B561" s="298" t="s">
        <v>571</v>
      </c>
      <c r="C561" s="299" t="s">
        <v>570</v>
      </c>
      <c r="D561" s="300" t="s">
        <v>571</v>
      </c>
      <c r="E561" s="301" t="s">
        <v>572</v>
      </c>
      <c r="F561" s="302" t="s">
        <v>539</v>
      </c>
      <c r="G561" s="519">
        <v>68</v>
      </c>
      <c r="H561" s="233"/>
      <c r="I561" s="304">
        <v>0</v>
      </c>
      <c r="J561" s="304">
        <v>0</v>
      </c>
      <c r="K561" s="304">
        <v>0</v>
      </c>
      <c r="L561" s="304">
        <v>0</v>
      </c>
      <c r="M561" s="304">
        <f t="shared" si="253"/>
        <v>0</v>
      </c>
      <c r="N561" s="304">
        <f t="shared" si="254"/>
        <v>0</v>
      </c>
      <c r="O561" s="496">
        <f t="shared" si="255"/>
        <v>0</v>
      </c>
      <c r="P561" s="496">
        <f t="shared" si="256"/>
        <v>0</v>
      </c>
      <c r="Q561" s="497">
        <v>0</v>
      </c>
      <c r="R561" s="497">
        <v>0</v>
      </c>
      <c r="S561" s="266">
        <f t="shared" si="257"/>
        <v>0</v>
      </c>
      <c r="T561" s="265">
        <v>0</v>
      </c>
      <c r="U561" s="305">
        <f t="shared" si="258"/>
        <v>0</v>
      </c>
      <c r="V561" s="306">
        <f t="shared" si="259"/>
        <v>0</v>
      </c>
      <c r="W561" s="498">
        <v>0</v>
      </c>
      <c r="X561" s="499">
        <f t="shared" si="260"/>
        <v>0</v>
      </c>
      <c r="Y561" s="500">
        <f t="shared" si="261"/>
        <v>0</v>
      </c>
      <c r="Z561" s="501">
        <v>0</v>
      </c>
      <c r="AA561" s="502">
        <f t="shared" si="262"/>
        <v>0</v>
      </c>
      <c r="AB561" s="503">
        <f t="shared" si="263"/>
        <v>0</v>
      </c>
      <c r="AC561" s="504">
        <f t="shared" si="264"/>
        <v>0</v>
      </c>
      <c r="AD561" s="277">
        <f t="shared" si="265"/>
        <v>0</v>
      </c>
      <c r="AE561" s="505">
        <f t="shared" si="266"/>
        <v>0</v>
      </c>
      <c r="AF561" s="279">
        <v>0</v>
      </c>
      <c r="AG561" s="280">
        <v>0</v>
      </c>
      <c r="AH561" s="1">
        <f t="shared" si="267"/>
        <v>0</v>
      </c>
      <c r="AI561" s="1">
        <v>1.1798</v>
      </c>
      <c r="AJ561" s="2">
        <v>0.87939999999999996</v>
      </c>
      <c r="AK561" s="281">
        <f t="shared" si="268"/>
        <v>0</v>
      </c>
      <c r="AL561" s="3">
        <f t="shared" si="269"/>
        <v>1.3415999999999999</v>
      </c>
      <c r="AM561" s="307">
        <v>1.5818000000000001</v>
      </c>
      <c r="AN561" s="283">
        <v>0.87939999999999996</v>
      </c>
      <c r="AO561" s="283" t="s">
        <v>1652</v>
      </c>
      <c r="AP561" s="284">
        <v>1.3415999999999999</v>
      </c>
      <c r="AQ561" s="28">
        <v>1.5818000000000001</v>
      </c>
      <c r="AR561" s="267">
        <f t="shared" si="270"/>
        <v>0</v>
      </c>
      <c r="AS561" s="267">
        <f t="shared" si="271"/>
        <v>0</v>
      </c>
      <c r="AT561" s="4">
        <v>0.87939999999999996</v>
      </c>
      <c r="AU561" s="4">
        <f t="shared" si="272"/>
        <v>0</v>
      </c>
      <c r="AV561" s="5">
        <v>1.3415999999999999</v>
      </c>
      <c r="AW561" s="404">
        <f t="shared" si="273"/>
        <v>0</v>
      </c>
      <c r="AX561" s="405">
        <v>1</v>
      </c>
      <c r="AY561" s="1">
        <f t="shared" si="274"/>
        <v>1.1798</v>
      </c>
      <c r="AZ561" s="28">
        <f t="shared" si="275"/>
        <v>1.3415999999999999</v>
      </c>
      <c r="BA561" s="5">
        <f t="shared" si="275"/>
        <v>1.5818000000000001</v>
      </c>
      <c r="BB561" s="277">
        <f t="shared" si="276"/>
        <v>0</v>
      </c>
      <c r="BC561" s="492">
        <f t="shared" si="277"/>
        <v>0</v>
      </c>
      <c r="BD561" s="492">
        <f t="shared" si="278"/>
        <v>0</v>
      </c>
      <c r="BE561" s="286">
        <f t="shared" si="279"/>
        <v>2.0799999999999999E-2</v>
      </c>
      <c r="BF561" s="286">
        <v>2.0799999999999999E-2</v>
      </c>
      <c r="BG561" s="308">
        <f t="shared" si="251"/>
        <v>0</v>
      </c>
      <c r="BH561" s="287">
        <f t="shared" si="280"/>
        <v>0</v>
      </c>
      <c r="BI561" s="287">
        <f t="shared" si="252"/>
        <v>1</v>
      </c>
      <c r="BJ561" s="453"/>
    </row>
    <row r="562" spans="1:62" x14ac:dyDescent="0.2">
      <c r="A562" s="297" t="s">
        <v>573</v>
      </c>
      <c r="B562" s="298" t="s">
        <v>574</v>
      </c>
      <c r="C562" s="299" t="s">
        <v>573</v>
      </c>
      <c r="D562" s="300" t="s">
        <v>574</v>
      </c>
      <c r="E562" s="301" t="s">
        <v>575</v>
      </c>
      <c r="F562" s="302" t="s">
        <v>539</v>
      </c>
      <c r="G562" s="519">
        <v>68</v>
      </c>
      <c r="H562" s="233"/>
      <c r="I562" s="304">
        <v>0</v>
      </c>
      <c r="J562" s="304">
        <v>0</v>
      </c>
      <c r="K562" s="304">
        <v>0</v>
      </c>
      <c r="L562" s="304">
        <v>0</v>
      </c>
      <c r="M562" s="304">
        <f t="shared" si="253"/>
        <v>0</v>
      </c>
      <c r="N562" s="304">
        <f t="shared" si="254"/>
        <v>0</v>
      </c>
      <c r="O562" s="496">
        <f t="shared" si="255"/>
        <v>0</v>
      </c>
      <c r="P562" s="496">
        <f t="shared" si="256"/>
        <v>0</v>
      </c>
      <c r="Q562" s="497">
        <v>0</v>
      </c>
      <c r="R562" s="497">
        <v>0</v>
      </c>
      <c r="S562" s="266">
        <f t="shared" si="257"/>
        <v>0</v>
      </c>
      <c r="T562" s="265">
        <v>0</v>
      </c>
      <c r="U562" s="305">
        <f t="shared" si="258"/>
        <v>0</v>
      </c>
      <c r="V562" s="306">
        <f t="shared" si="259"/>
        <v>0</v>
      </c>
      <c r="W562" s="498">
        <v>0</v>
      </c>
      <c r="X562" s="499">
        <f t="shared" si="260"/>
        <v>0</v>
      </c>
      <c r="Y562" s="500">
        <f t="shared" si="261"/>
        <v>0</v>
      </c>
      <c r="Z562" s="501">
        <v>0</v>
      </c>
      <c r="AA562" s="502">
        <f t="shared" si="262"/>
        <v>0</v>
      </c>
      <c r="AB562" s="503">
        <f t="shared" si="263"/>
        <v>0</v>
      </c>
      <c r="AC562" s="504">
        <f t="shared" si="264"/>
        <v>0</v>
      </c>
      <c r="AD562" s="277">
        <f t="shared" si="265"/>
        <v>0</v>
      </c>
      <c r="AE562" s="505">
        <f t="shared" si="266"/>
        <v>0</v>
      </c>
      <c r="AF562" s="279">
        <v>0</v>
      </c>
      <c r="AG562" s="280">
        <v>0</v>
      </c>
      <c r="AH562" s="1">
        <f t="shared" si="267"/>
        <v>0</v>
      </c>
      <c r="AI562" s="1">
        <v>1.1814</v>
      </c>
      <c r="AJ562" s="2">
        <v>0.85809999999999997</v>
      </c>
      <c r="AK562" s="281">
        <f t="shared" si="268"/>
        <v>0</v>
      </c>
      <c r="AL562" s="3">
        <f t="shared" si="269"/>
        <v>1.3768</v>
      </c>
      <c r="AM562" s="307">
        <v>1.621</v>
      </c>
      <c r="AN562" s="283">
        <v>0.85809999999999997</v>
      </c>
      <c r="AO562" s="283" t="s">
        <v>1652</v>
      </c>
      <c r="AP562" s="284">
        <v>1.3768</v>
      </c>
      <c r="AQ562" s="28">
        <v>1.621</v>
      </c>
      <c r="AR562" s="267">
        <f t="shared" si="270"/>
        <v>0</v>
      </c>
      <c r="AS562" s="267">
        <f t="shared" si="271"/>
        <v>0</v>
      </c>
      <c r="AT562" s="4">
        <v>0.85809999999999997</v>
      </c>
      <c r="AU562" s="4">
        <f t="shared" si="272"/>
        <v>0</v>
      </c>
      <c r="AV562" s="5">
        <v>1.3768</v>
      </c>
      <c r="AW562" s="404">
        <f t="shared" si="273"/>
        <v>0</v>
      </c>
      <c r="AX562" s="405">
        <v>1</v>
      </c>
      <c r="AY562" s="1">
        <f t="shared" si="274"/>
        <v>1.1814</v>
      </c>
      <c r="AZ562" s="28">
        <f t="shared" si="275"/>
        <v>1.3768</v>
      </c>
      <c r="BA562" s="5">
        <f t="shared" si="275"/>
        <v>1.621</v>
      </c>
      <c r="BB562" s="277">
        <f t="shared" si="276"/>
        <v>0</v>
      </c>
      <c r="BC562" s="492">
        <f t="shared" si="277"/>
        <v>0</v>
      </c>
      <c r="BD562" s="492">
        <f t="shared" si="278"/>
        <v>0</v>
      </c>
      <c r="BE562" s="286">
        <f t="shared" si="279"/>
        <v>2.0799999999999999E-2</v>
      </c>
      <c r="BF562" s="286">
        <v>2.0799999999999999E-2</v>
      </c>
      <c r="BG562" s="308">
        <f t="shared" si="251"/>
        <v>0</v>
      </c>
      <c r="BH562" s="287">
        <f t="shared" si="280"/>
        <v>0</v>
      </c>
      <c r="BI562" s="287">
        <f t="shared" si="252"/>
        <v>1</v>
      </c>
      <c r="BJ562" s="453"/>
    </row>
    <row r="563" spans="1:62" x14ac:dyDescent="0.2">
      <c r="A563" s="32" t="s">
        <v>568</v>
      </c>
      <c r="B563" s="309" t="s">
        <v>539</v>
      </c>
      <c r="C563" s="310" t="s">
        <v>1551</v>
      </c>
      <c r="D563" s="311" t="s">
        <v>1552</v>
      </c>
      <c r="E563" s="312" t="str">
        <f t="shared" ref="E563:E568" si="282">C563&amp;A563</f>
        <v>U067T146</v>
      </c>
      <c r="F563" s="313" t="s">
        <v>539</v>
      </c>
      <c r="G563" s="543">
        <v>68</v>
      </c>
      <c r="H563" s="315"/>
      <c r="I563" s="316">
        <v>0</v>
      </c>
      <c r="J563" s="316">
        <v>0</v>
      </c>
      <c r="K563" s="316">
        <v>0</v>
      </c>
      <c r="L563" s="316">
        <v>0</v>
      </c>
      <c r="M563" s="316">
        <f t="shared" si="253"/>
        <v>0</v>
      </c>
      <c r="N563" s="316">
        <f t="shared" si="254"/>
        <v>0</v>
      </c>
      <c r="O563" s="508">
        <f t="shared" si="255"/>
        <v>0</v>
      </c>
      <c r="P563" s="508">
        <f t="shared" si="256"/>
        <v>0</v>
      </c>
      <c r="Q563" s="509">
        <v>0</v>
      </c>
      <c r="R563" s="509">
        <v>0</v>
      </c>
      <c r="S563" s="318">
        <f t="shared" si="257"/>
        <v>0</v>
      </c>
      <c r="T563" s="317">
        <v>0</v>
      </c>
      <c r="U563" s="319">
        <f t="shared" si="258"/>
        <v>0</v>
      </c>
      <c r="V563" s="320">
        <f t="shared" si="259"/>
        <v>0</v>
      </c>
      <c r="W563" s="498">
        <v>0</v>
      </c>
      <c r="X563" s="499">
        <f t="shared" si="260"/>
        <v>0</v>
      </c>
      <c r="Y563" s="500">
        <f t="shared" si="261"/>
        <v>0</v>
      </c>
      <c r="Z563" s="501">
        <v>0</v>
      </c>
      <c r="AA563" s="502">
        <f t="shared" si="262"/>
        <v>0</v>
      </c>
      <c r="AB563" s="503">
        <f t="shared" si="263"/>
        <v>0</v>
      </c>
      <c r="AC563" s="510">
        <f t="shared" si="264"/>
        <v>0</v>
      </c>
      <c r="AD563" s="321">
        <f t="shared" si="265"/>
        <v>0</v>
      </c>
      <c r="AE563" s="278">
        <f t="shared" si="266"/>
        <v>0</v>
      </c>
      <c r="AF563" s="322">
        <v>0</v>
      </c>
      <c r="AG563" s="323">
        <v>1</v>
      </c>
      <c r="AH563" s="6">
        <f t="shared" si="267"/>
        <v>1.1798</v>
      </c>
      <c r="AI563" s="6">
        <v>0</v>
      </c>
      <c r="AJ563" s="2">
        <v>0</v>
      </c>
      <c r="AK563" s="281">
        <f t="shared" si="268"/>
        <v>1.3093999999999999</v>
      </c>
      <c r="AL563" s="3">
        <f t="shared" si="269"/>
        <v>0</v>
      </c>
      <c r="AM563" s="307">
        <v>0</v>
      </c>
      <c r="AN563" s="283">
        <v>0</v>
      </c>
      <c r="AO563" s="283" t="s">
        <v>1316</v>
      </c>
      <c r="AP563" s="284">
        <v>0</v>
      </c>
      <c r="AQ563" s="28">
        <v>0</v>
      </c>
      <c r="AR563" s="267">
        <f t="shared" si="270"/>
        <v>0</v>
      </c>
      <c r="AS563" s="267">
        <f t="shared" si="271"/>
        <v>0</v>
      </c>
      <c r="AT563" s="4">
        <v>0</v>
      </c>
      <c r="AU563" s="4">
        <f t="shared" si="272"/>
        <v>0</v>
      </c>
      <c r="AV563" s="5">
        <v>0</v>
      </c>
      <c r="AW563" s="404">
        <f t="shared" si="273"/>
        <v>0</v>
      </c>
      <c r="AX563" s="405">
        <v>0</v>
      </c>
      <c r="AY563" s="6">
        <f t="shared" si="274"/>
        <v>0</v>
      </c>
      <c r="AZ563" s="28">
        <f t="shared" si="275"/>
        <v>0</v>
      </c>
      <c r="BA563" s="5">
        <f t="shared" si="275"/>
        <v>0</v>
      </c>
      <c r="BB563" s="321">
        <f t="shared" si="276"/>
        <v>0</v>
      </c>
      <c r="BC563" s="511">
        <f t="shared" si="277"/>
        <v>0</v>
      </c>
      <c r="BD563" s="511">
        <f t="shared" si="278"/>
        <v>2.0799999999999999E-2</v>
      </c>
      <c r="BE563" s="286">
        <f t="shared" si="279"/>
        <v>0</v>
      </c>
      <c r="BF563" s="286">
        <v>0</v>
      </c>
      <c r="BG563" s="308">
        <f t="shared" si="251"/>
        <v>0</v>
      </c>
      <c r="BH563" s="512">
        <f t="shared" si="280"/>
        <v>1</v>
      </c>
      <c r="BI563" s="512">
        <f t="shared" si="252"/>
        <v>0</v>
      </c>
      <c r="BJ563" s="453"/>
    </row>
    <row r="564" spans="1:62" x14ac:dyDescent="0.2">
      <c r="A564" s="32" t="s">
        <v>570</v>
      </c>
      <c r="B564" s="309" t="s">
        <v>571</v>
      </c>
      <c r="C564" s="310" t="s">
        <v>1551</v>
      </c>
      <c r="D564" s="311" t="s">
        <v>1552</v>
      </c>
      <c r="E564" s="312" t="str">
        <f t="shared" si="282"/>
        <v>U067T223</v>
      </c>
      <c r="F564" s="313" t="s">
        <v>539</v>
      </c>
      <c r="G564" s="543">
        <v>68</v>
      </c>
      <c r="H564" s="315"/>
      <c r="I564" s="316">
        <v>0</v>
      </c>
      <c r="J564" s="316">
        <v>0</v>
      </c>
      <c r="K564" s="316">
        <v>0</v>
      </c>
      <c r="L564" s="316">
        <v>0</v>
      </c>
      <c r="M564" s="316">
        <f t="shared" si="253"/>
        <v>0</v>
      </c>
      <c r="N564" s="316">
        <f t="shared" si="254"/>
        <v>0</v>
      </c>
      <c r="O564" s="508">
        <f t="shared" si="255"/>
        <v>0</v>
      </c>
      <c r="P564" s="508">
        <f t="shared" si="256"/>
        <v>0</v>
      </c>
      <c r="Q564" s="509">
        <v>0</v>
      </c>
      <c r="R564" s="509">
        <v>0</v>
      </c>
      <c r="S564" s="318">
        <f t="shared" si="257"/>
        <v>0</v>
      </c>
      <c r="T564" s="317">
        <v>0</v>
      </c>
      <c r="U564" s="319">
        <f t="shared" si="258"/>
        <v>0</v>
      </c>
      <c r="V564" s="320">
        <f t="shared" si="259"/>
        <v>0</v>
      </c>
      <c r="W564" s="498">
        <v>0</v>
      </c>
      <c r="X564" s="499">
        <f t="shared" si="260"/>
        <v>0</v>
      </c>
      <c r="Y564" s="500">
        <f t="shared" si="261"/>
        <v>0</v>
      </c>
      <c r="Z564" s="501">
        <v>0</v>
      </c>
      <c r="AA564" s="502">
        <f t="shared" si="262"/>
        <v>0</v>
      </c>
      <c r="AB564" s="503">
        <f t="shared" si="263"/>
        <v>0</v>
      </c>
      <c r="AC564" s="510">
        <f t="shared" si="264"/>
        <v>0</v>
      </c>
      <c r="AD564" s="321">
        <f t="shared" si="265"/>
        <v>0</v>
      </c>
      <c r="AE564" s="278">
        <f t="shared" si="266"/>
        <v>0</v>
      </c>
      <c r="AF564" s="322">
        <v>0</v>
      </c>
      <c r="AG564" s="323">
        <v>1</v>
      </c>
      <c r="AH564" s="6">
        <f t="shared" si="267"/>
        <v>1.1798</v>
      </c>
      <c r="AI564" s="6">
        <v>0</v>
      </c>
      <c r="AJ564" s="2">
        <v>0</v>
      </c>
      <c r="AK564" s="281">
        <f t="shared" si="268"/>
        <v>1.3415999999999999</v>
      </c>
      <c r="AL564" s="3">
        <f t="shared" si="269"/>
        <v>0</v>
      </c>
      <c r="AM564" s="307">
        <v>0</v>
      </c>
      <c r="AN564" s="283">
        <v>0</v>
      </c>
      <c r="AO564" s="283" t="s">
        <v>1316</v>
      </c>
      <c r="AP564" s="284">
        <v>0</v>
      </c>
      <c r="AQ564" s="28">
        <v>0</v>
      </c>
      <c r="AR564" s="267">
        <f t="shared" si="270"/>
        <v>0</v>
      </c>
      <c r="AS564" s="267">
        <f t="shared" si="271"/>
        <v>0</v>
      </c>
      <c r="AT564" s="4">
        <v>0</v>
      </c>
      <c r="AU564" s="4">
        <f t="shared" si="272"/>
        <v>0</v>
      </c>
      <c r="AV564" s="5">
        <v>0</v>
      </c>
      <c r="AW564" s="404">
        <f t="shared" si="273"/>
        <v>0</v>
      </c>
      <c r="AX564" s="405">
        <v>0</v>
      </c>
      <c r="AY564" s="6">
        <f t="shared" si="274"/>
        <v>0</v>
      </c>
      <c r="AZ564" s="28">
        <f t="shared" si="275"/>
        <v>0</v>
      </c>
      <c r="BA564" s="5">
        <f t="shared" si="275"/>
        <v>0</v>
      </c>
      <c r="BB564" s="321">
        <f t="shared" si="276"/>
        <v>0</v>
      </c>
      <c r="BC564" s="511">
        <f t="shared" si="277"/>
        <v>0</v>
      </c>
      <c r="BD564" s="511">
        <f t="shared" si="278"/>
        <v>2.0799999999999999E-2</v>
      </c>
      <c r="BE564" s="286">
        <f t="shared" si="279"/>
        <v>0</v>
      </c>
      <c r="BF564" s="286">
        <v>0</v>
      </c>
      <c r="BG564" s="308">
        <f t="shared" si="251"/>
        <v>0</v>
      </c>
      <c r="BH564" s="512">
        <f t="shared" si="280"/>
        <v>1</v>
      </c>
      <c r="BI564" s="512">
        <f t="shared" si="252"/>
        <v>0</v>
      </c>
      <c r="BJ564" s="453"/>
    </row>
    <row r="565" spans="1:62" x14ac:dyDescent="0.2">
      <c r="A565" s="358" t="s">
        <v>1551</v>
      </c>
      <c r="B565" s="359" t="s">
        <v>1552</v>
      </c>
      <c r="C565" s="471" t="s">
        <v>1551</v>
      </c>
      <c r="D565" s="472" t="s">
        <v>1552</v>
      </c>
      <c r="E565" s="362" t="str">
        <f t="shared" si="282"/>
        <v>U067U067</v>
      </c>
      <c r="F565" s="363" t="s">
        <v>539</v>
      </c>
      <c r="G565" s="544">
        <v>68</v>
      </c>
      <c r="H565" s="315"/>
      <c r="I565" s="364">
        <v>5924139</v>
      </c>
      <c r="J565" s="364">
        <v>583799</v>
      </c>
      <c r="K565" s="364">
        <v>0</v>
      </c>
      <c r="L565" s="364">
        <v>0</v>
      </c>
      <c r="M565" s="364">
        <f t="shared" si="253"/>
        <v>0</v>
      </c>
      <c r="N565" s="364">
        <f t="shared" si="254"/>
        <v>5924139</v>
      </c>
      <c r="O565" s="514">
        <f t="shared" si="255"/>
        <v>583799</v>
      </c>
      <c r="P565" s="514">
        <f t="shared" si="256"/>
        <v>5340340</v>
      </c>
      <c r="Q565" s="515">
        <v>293.10000000000002</v>
      </c>
      <c r="R565" s="515">
        <v>13.72</v>
      </c>
      <c r="S565" s="366">
        <f t="shared" si="257"/>
        <v>149219</v>
      </c>
      <c r="T565" s="365">
        <v>0</v>
      </c>
      <c r="U565" s="367">
        <f t="shared" si="258"/>
        <v>5340340</v>
      </c>
      <c r="V565" s="368">
        <f t="shared" si="259"/>
        <v>18220.2</v>
      </c>
      <c r="W565" s="498">
        <v>0</v>
      </c>
      <c r="X565" s="499">
        <f t="shared" si="260"/>
        <v>0</v>
      </c>
      <c r="Y565" s="500">
        <f t="shared" si="261"/>
        <v>18220.2</v>
      </c>
      <c r="Z565" s="501">
        <v>0</v>
      </c>
      <c r="AA565" s="502">
        <f t="shared" si="262"/>
        <v>0</v>
      </c>
      <c r="AB565" s="503">
        <f t="shared" si="263"/>
        <v>5340340</v>
      </c>
      <c r="AC565" s="516">
        <f t="shared" si="264"/>
        <v>18220.2</v>
      </c>
      <c r="AD565" s="369">
        <f t="shared" si="265"/>
        <v>1.17984</v>
      </c>
      <c r="AE565" s="370">
        <f t="shared" si="266"/>
        <v>1.1798</v>
      </c>
      <c r="AF565" s="371">
        <v>1.1798</v>
      </c>
      <c r="AG565" s="372">
        <v>0</v>
      </c>
      <c r="AH565" s="373">
        <f t="shared" si="267"/>
        <v>0</v>
      </c>
      <c r="AI565" s="373">
        <v>0</v>
      </c>
      <c r="AJ565" s="2">
        <v>0</v>
      </c>
      <c r="AK565" s="281">
        <f t="shared" si="268"/>
        <v>0</v>
      </c>
      <c r="AL565" s="3">
        <f t="shared" si="269"/>
        <v>0</v>
      </c>
      <c r="AM565" s="307">
        <v>0</v>
      </c>
      <c r="AN565" s="283">
        <v>0</v>
      </c>
      <c r="AO565" s="283" t="s">
        <v>1316</v>
      </c>
      <c r="AP565" s="284">
        <v>0</v>
      </c>
      <c r="AQ565" s="28">
        <v>0</v>
      </c>
      <c r="AR565" s="267">
        <f t="shared" si="270"/>
        <v>0</v>
      </c>
      <c r="AS565" s="267">
        <f t="shared" si="271"/>
        <v>0</v>
      </c>
      <c r="AT565" s="4">
        <v>0</v>
      </c>
      <c r="AU565" s="4">
        <f t="shared" si="272"/>
        <v>0</v>
      </c>
      <c r="AV565" s="5">
        <v>0</v>
      </c>
      <c r="AW565" s="404">
        <f t="shared" si="273"/>
        <v>0</v>
      </c>
      <c r="AX565" s="405">
        <v>0</v>
      </c>
      <c r="AY565" s="373">
        <f t="shared" si="274"/>
        <v>0</v>
      </c>
      <c r="AZ565" s="28">
        <f t="shared" si="275"/>
        <v>0</v>
      </c>
      <c r="BA565" s="5">
        <f t="shared" si="275"/>
        <v>0</v>
      </c>
      <c r="BB565" s="369">
        <f t="shared" si="276"/>
        <v>1.0389600000000001</v>
      </c>
      <c r="BC565" s="517">
        <f t="shared" si="277"/>
        <v>2.0799999999999999E-2</v>
      </c>
      <c r="BD565" s="517">
        <f t="shared" si="278"/>
        <v>0</v>
      </c>
      <c r="BE565" s="286">
        <f t="shared" si="279"/>
        <v>0</v>
      </c>
      <c r="BF565" s="286">
        <v>0</v>
      </c>
      <c r="BG565" s="308">
        <f t="shared" si="251"/>
        <v>0</v>
      </c>
      <c r="BH565" s="518">
        <f t="shared" si="280"/>
        <v>0</v>
      </c>
      <c r="BI565" s="518">
        <f t="shared" si="252"/>
        <v>0</v>
      </c>
      <c r="BJ565" s="453"/>
    </row>
    <row r="566" spans="1:62" x14ac:dyDescent="0.2">
      <c r="A566" s="32" t="s">
        <v>856</v>
      </c>
      <c r="B566" s="309" t="s">
        <v>857</v>
      </c>
      <c r="C566" s="310" t="s">
        <v>1553</v>
      </c>
      <c r="D566" s="311" t="s">
        <v>1554</v>
      </c>
      <c r="E566" s="312" t="str">
        <f t="shared" si="282"/>
        <v>U068T142</v>
      </c>
      <c r="F566" s="313" t="s">
        <v>571</v>
      </c>
      <c r="G566" s="543">
        <v>68</v>
      </c>
      <c r="H566" s="315"/>
      <c r="I566" s="316">
        <v>0</v>
      </c>
      <c r="J566" s="316">
        <v>0</v>
      </c>
      <c r="K566" s="316">
        <v>0</v>
      </c>
      <c r="L566" s="316">
        <v>0</v>
      </c>
      <c r="M566" s="316">
        <f t="shared" si="253"/>
        <v>0</v>
      </c>
      <c r="N566" s="316">
        <f t="shared" si="254"/>
        <v>0</v>
      </c>
      <c r="O566" s="508">
        <f t="shared" si="255"/>
        <v>0</v>
      </c>
      <c r="P566" s="508">
        <f t="shared" si="256"/>
        <v>0</v>
      </c>
      <c r="Q566" s="509">
        <v>0</v>
      </c>
      <c r="R566" s="509">
        <v>0</v>
      </c>
      <c r="S566" s="318">
        <f t="shared" si="257"/>
        <v>0</v>
      </c>
      <c r="T566" s="317">
        <v>0</v>
      </c>
      <c r="U566" s="319">
        <f t="shared" si="258"/>
        <v>0</v>
      </c>
      <c r="V566" s="320">
        <f t="shared" si="259"/>
        <v>0</v>
      </c>
      <c r="W566" s="498">
        <v>0</v>
      </c>
      <c r="X566" s="499">
        <f t="shared" si="260"/>
        <v>0</v>
      </c>
      <c r="Y566" s="500">
        <f t="shared" si="261"/>
        <v>0</v>
      </c>
      <c r="Z566" s="501">
        <v>0</v>
      </c>
      <c r="AA566" s="502">
        <f t="shared" si="262"/>
        <v>0</v>
      </c>
      <c r="AB566" s="503">
        <f t="shared" si="263"/>
        <v>0</v>
      </c>
      <c r="AC566" s="510">
        <f t="shared" si="264"/>
        <v>0</v>
      </c>
      <c r="AD566" s="321">
        <f t="shared" si="265"/>
        <v>0</v>
      </c>
      <c r="AE566" s="278">
        <f t="shared" si="266"/>
        <v>0</v>
      </c>
      <c r="AF566" s="322">
        <v>0</v>
      </c>
      <c r="AG566" s="323">
        <v>1</v>
      </c>
      <c r="AH566" s="6">
        <f t="shared" si="267"/>
        <v>1.1814</v>
      </c>
      <c r="AI566" s="6">
        <v>0</v>
      </c>
      <c r="AJ566" s="2">
        <v>0</v>
      </c>
      <c r="AK566" s="281">
        <f t="shared" si="268"/>
        <v>1.4915</v>
      </c>
      <c r="AL566" s="3">
        <f t="shared" si="269"/>
        <v>0</v>
      </c>
      <c r="AM566" s="307">
        <v>0</v>
      </c>
      <c r="AN566" s="283">
        <v>0</v>
      </c>
      <c r="AO566" s="283" t="s">
        <v>1316</v>
      </c>
      <c r="AP566" s="284">
        <v>0</v>
      </c>
      <c r="AQ566" s="28">
        <v>0</v>
      </c>
      <c r="AR566" s="267">
        <f t="shared" si="270"/>
        <v>0</v>
      </c>
      <c r="AS566" s="267">
        <f t="shared" si="271"/>
        <v>0</v>
      </c>
      <c r="AT566" s="4">
        <v>0</v>
      </c>
      <c r="AU566" s="4">
        <f t="shared" si="272"/>
        <v>0</v>
      </c>
      <c r="AV566" s="5">
        <v>0</v>
      </c>
      <c r="AW566" s="404">
        <f t="shared" si="273"/>
        <v>0</v>
      </c>
      <c r="AX566" s="405">
        <v>0</v>
      </c>
      <c r="AY566" s="6">
        <f t="shared" si="274"/>
        <v>0</v>
      </c>
      <c r="AZ566" s="28">
        <f t="shared" si="275"/>
        <v>0</v>
      </c>
      <c r="BA566" s="5">
        <f t="shared" si="275"/>
        <v>0</v>
      </c>
      <c r="BB566" s="321">
        <f t="shared" si="276"/>
        <v>0</v>
      </c>
      <c r="BC566" s="511">
        <f t="shared" si="277"/>
        <v>0</v>
      </c>
      <c r="BD566" s="511">
        <f t="shared" si="278"/>
        <v>2.0799999999999999E-2</v>
      </c>
      <c r="BE566" s="286">
        <f t="shared" si="279"/>
        <v>0</v>
      </c>
      <c r="BF566" s="286">
        <v>0</v>
      </c>
      <c r="BG566" s="308">
        <f t="shared" si="251"/>
        <v>0</v>
      </c>
      <c r="BH566" s="512">
        <f t="shared" si="280"/>
        <v>1</v>
      </c>
      <c r="BI566" s="512">
        <f t="shared" si="252"/>
        <v>0</v>
      </c>
      <c r="BJ566" s="453"/>
    </row>
    <row r="567" spans="1:62" x14ac:dyDescent="0.2">
      <c r="A567" s="32" t="s">
        <v>573</v>
      </c>
      <c r="B567" s="309" t="s">
        <v>574</v>
      </c>
      <c r="C567" s="310" t="s">
        <v>1553</v>
      </c>
      <c r="D567" s="311" t="s">
        <v>1554</v>
      </c>
      <c r="E567" s="312" t="str">
        <f t="shared" si="282"/>
        <v>U068T243</v>
      </c>
      <c r="F567" s="313" t="s">
        <v>539</v>
      </c>
      <c r="G567" s="543">
        <v>68</v>
      </c>
      <c r="H567" s="315"/>
      <c r="I567" s="316">
        <v>0</v>
      </c>
      <c r="J567" s="316">
        <v>0</v>
      </c>
      <c r="K567" s="316">
        <v>0</v>
      </c>
      <c r="L567" s="316">
        <v>0</v>
      </c>
      <c r="M567" s="316">
        <f t="shared" si="253"/>
        <v>0</v>
      </c>
      <c r="N567" s="316">
        <f t="shared" si="254"/>
        <v>0</v>
      </c>
      <c r="O567" s="508">
        <f t="shared" si="255"/>
        <v>0</v>
      </c>
      <c r="P567" s="508">
        <f t="shared" si="256"/>
        <v>0</v>
      </c>
      <c r="Q567" s="509">
        <v>0</v>
      </c>
      <c r="R567" s="509">
        <v>0</v>
      </c>
      <c r="S567" s="318">
        <f t="shared" si="257"/>
        <v>0</v>
      </c>
      <c r="T567" s="317">
        <v>0</v>
      </c>
      <c r="U567" s="319">
        <f t="shared" si="258"/>
        <v>0</v>
      </c>
      <c r="V567" s="320">
        <f t="shared" si="259"/>
        <v>0</v>
      </c>
      <c r="W567" s="498">
        <v>0</v>
      </c>
      <c r="X567" s="499">
        <f t="shared" si="260"/>
        <v>0</v>
      </c>
      <c r="Y567" s="500">
        <f t="shared" si="261"/>
        <v>0</v>
      </c>
      <c r="Z567" s="501">
        <v>0</v>
      </c>
      <c r="AA567" s="502">
        <f t="shared" si="262"/>
        <v>0</v>
      </c>
      <c r="AB567" s="503">
        <f t="shared" si="263"/>
        <v>0</v>
      </c>
      <c r="AC567" s="510">
        <f t="shared" si="264"/>
        <v>0</v>
      </c>
      <c r="AD567" s="321">
        <f t="shared" si="265"/>
        <v>0</v>
      </c>
      <c r="AE567" s="278">
        <f t="shared" si="266"/>
        <v>0</v>
      </c>
      <c r="AF567" s="322">
        <v>0</v>
      </c>
      <c r="AG567" s="323">
        <v>1</v>
      </c>
      <c r="AH567" s="6">
        <f t="shared" si="267"/>
        <v>1.1814</v>
      </c>
      <c r="AI567" s="6">
        <v>0</v>
      </c>
      <c r="AJ567" s="2">
        <v>0</v>
      </c>
      <c r="AK567" s="281">
        <f t="shared" si="268"/>
        <v>1.3768</v>
      </c>
      <c r="AL567" s="3">
        <f t="shared" si="269"/>
        <v>0</v>
      </c>
      <c r="AM567" s="307">
        <v>0</v>
      </c>
      <c r="AN567" s="283">
        <v>0</v>
      </c>
      <c r="AO567" s="283" t="s">
        <v>1316</v>
      </c>
      <c r="AP567" s="284">
        <v>0</v>
      </c>
      <c r="AQ567" s="28">
        <v>0</v>
      </c>
      <c r="AR567" s="267">
        <f t="shared" si="270"/>
        <v>0</v>
      </c>
      <c r="AS567" s="267">
        <f t="shared" si="271"/>
        <v>0</v>
      </c>
      <c r="AT567" s="4">
        <v>0</v>
      </c>
      <c r="AU567" s="4">
        <f t="shared" si="272"/>
        <v>0</v>
      </c>
      <c r="AV567" s="5">
        <v>0</v>
      </c>
      <c r="AW567" s="404">
        <f t="shared" si="273"/>
        <v>0</v>
      </c>
      <c r="AX567" s="405">
        <v>0</v>
      </c>
      <c r="AY567" s="6">
        <f t="shared" si="274"/>
        <v>0</v>
      </c>
      <c r="AZ567" s="28">
        <f t="shared" si="275"/>
        <v>0</v>
      </c>
      <c r="BA567" s="5">
        <f t="shared" si="275"/>
        <v>0</v>
      </c>
      <c r="BB567" s="321">
        <f t="shared" si="276"/>
        <v>0</v>
      </c>
      <c r="BC567" s="511">
        <f t="shared" si="277"/>
        <v>0</v>
      </c>
      <c r="BD567" s="511">
        <f t="shared" si="278"/>
        <v>2.0799999999999999E-2</v>
      </c>
      <c r="BE567" s="286">
        <f t="shared" si="279"/>
        <v>0</v>
      </c>
      <c r="BF567" s="286">
        <v>0</v>
      </c>
      <c r="BG567" s="308">
        <f t="shared" si="251"/>
        <v>0</v>
      </c>
      <c r="BH567" s="512">
        <f t="shared" si="280"/>
        <v>1</v>
      </c>
      <c r="BI567" s="512">
        <f t="shared" si="252"/>
        <v>0</v>
      </c>
      <c r="BJ567" s="453"/>
    </row>
    <row r="568" spans="1:62" x14ac:dyDescent="0.2">
      <c r="A568" s="358" t="s">
        <v>1553</v>
      </c>
      <c r="B568" s="359" t="s">
        <v>1554</v>
      </c>
      <c r="C568" s="471" t="s">
        <v>1553</v>
      </c>
      <c r="D568" s="472" t="s">
        <v>1554</v>
      </c>
      <c r="E568" s="362" t="str">
        <f t="shared" si="282"/>
        <v>U068U068</v>
      </c>
      <c r="F568" s="363" t="s">
        <v>571</v>
      </c>
      <c r="G568" s="544">
        <v>68</v>
      </c>
      <c r="H568" s="315"/>
      <c r="I568" s="364">
        <v>20385954</v>
      </c>
      <c r="J568" s="364">
        <v>1685715</v>
      </c>
      <c r="K568" s="364">
        <v>0</v>
      </c>
      <c r="L568" s="364">
        <v>0</v>
      </c>
      <c r="M568" s="364">
        <f t="shared" si="253"/>
        <v>0</v>
      </c>
      <c r="N568" s="364">
        <f t="shared" si="254"/>
        <v>20385954</v>
      </c>
      <c r="O568" s="514">
        <f t="shared" si="255"/>
        <v>1685715</v>
      </c>
      <c r="P568" s="514">
        <f t="shared" si="256"/>
        <v>18700239</v>
      </c>
      <c r="Q568" s="515">
        <v>1024.95</v>
      </c>
      <c r="R568" s="515">
        <v>45.14</v>
      </c>
      <c r="S568" s="366">
        <f t="shared" si="257"/>
        <v>490943</v>
      </c>
      <c r="T568" s="365">
        <v>0</v>
      </c>
      <c r="U568" s="367">
        <f t="shared" si="258"/>
        <v>18700239</v>
      </c>
      <c r="V568" s="368">
        <f t="shared" si="259"/>
        <v>18245.03</v>
      </c>
      <c r="W568" s="498">
        <v>0</v>
      </c>
      <c r="X568" s="499">
        <f t="shared" si="260"/>
        <v>0</v>
      </c>
      <c r="Y568" s="500">
        <f t="shared" si="261"/>
        <v>18245.03</v>
      </c>
      <c r="Z568" s="501">
        <v>0</v>
      </c>
      <c r="AA568" s="502">
        <f t="shared" si="262"/>
        <v>0</v>
      </c>
      <c r="AB568" s="503">
        <f t="shared" si="263"/>
        <v>18700239</v>
      </c>
      <c r="AC568" s="516">
        <f t="shared" si="264"/>
        <v>18245.03</v>
      </c>
      <c r="AD568" s="369">
        <f t="shared" si="265"/>
        <v>1.18144</v>
      </c>
      <c r="AE568" s="370">
        <f t="shared" si="266"/>
        <v>1.1814</v>
      </c>
      <c r="AF568" s="371">
        <v>1.1814</v>
      </c>
      <c r="AG568" s="372">
        <v>0</v>
      </c>
      <c r="AH568" s="373">
        <f t="shared" si="267"/>
        <v>0</v>
      </c>
      <c r="AI568" s="373">
        <v>0</v>
      </c>
      <c r="AJ568" s="2">
        <v>0</v>
      </c>
      <c r="AK568" s="281">
        <f t="shared" si="268"/>
        <v>0</v>
      </c>
      <c r="AL568" s="3">
        <f t="shared" si="269"/>
        <v>0</v>
      </c>
      <c r="AM568" s="307">
        <v>0</v>
      </c>
      <c r="AN568" s="283">
        <v>0</v>
      </c>
      <c r="AO568" s="283" t="s">
        <v>1316</v>
      </c>
      <c r="AP568" s="284">
        <v>0</v>
      </c>
      <c r="AQ568" s="28">
        <v>0</v>
      </c>
      <c r="AR568" s="267">
        <f t="shared" si="270"/>
        <v>0</v>
      </c>
      <c r="AS568" s="267">
        <f t="shared" si="271"/>
        <v>0</v>
      </c>
      <c r="AT568" s="4">
        <v>0</v>
      </c>
      <c r="AU568" s="4">
        <f t="shared" si="272"/>
        <v>0</v>
      </c>
      <c r="AV568" s="5">
        <v>0</v>
      </c>
      <c r="AW568" s="404">
        <f t="shared" si="273"/>
        <v>0</v>
      </c>
      <c r="AX568" s="405">
        <v>0</v>
      </c>
      <c r="AY568" s="373">
        <f t="shared" si="274"/>
        <v>0</v>
      </c>
      <c r="AZ568" s="28">
        <f t="shared" si="275"/>
        <v>0</v>
      </c>
      <c r="BA568" s="5">
        <f t="shared" si="275"/>
        <v>0</v>
      </c>
      <c r="BB568" s="369">
        <f t="shared" si="276"/>
        <v>1.04037</v>
      </c>
      <c r="BC568" s="517">
        <f t="shared" si="277"/>
        <v>2.0799999999999999E-2</v>
      </c>
      <c r="BD568" s="517">
        <f t="shared" si="278"/>
        <v>0</v>
      </c>
      <c r="BE568" s="286">
        <f t="shared" si="279"/>
        <v>0</v>
      </c>
      <c r="BF568" s="286">
        <v>0</v>
      </c>
      <c r="BG568" s="308">
        <f t="shared" si="251"/>
        <v>0</v>
      </c>
      <c r="BH568" s="518">
        <f t="shared" si="280"/>
        <v>0</v>
      </c>
      <c r="BI568" s="518">
        <f t="shared" si="252"/>
        <v>0</v>
      </c>
      <c r="BJ568" s="453"/>
    </row>
    <row r="569" spans="1:62" x14ac:dyDescent="0.2">
      <c r="A569" s="297" t="s">
        <v>862</v>
      </c>
      <c r="B569" s="298" t="s">
        <v>863</v>
      </c>
      <c r="C569" s="299" t="s">
        <v>862</v>
      </c>
      <c r="D569" s="300" t="s">
        <v>863</v>
      </c>
      <c r="E569" s="301" t="s">
        <v>864</v>
      </c>
      <c r="F569" s="302" t="s">
        <v>571</v>
      </c>
      <c r="G569" s="519">
        <v>69</v>
      </c>
      <c r="H569" s="233"/>
      <c r="I569" s="304">
        <v>0</v>
      </c>
      <c r="J569" s="304">
        <v>0</v>
      </c>
      <c r="K569" s="304">
        <v>0</v>
      </c>
      <c r="L569" s="304">
        <v>0</v>
      </c>
      <c r="M569" s="304">
        <f t="shared" si="253"/>
        <v>0</v>
      </c>
      <c r="N569" s="304">
        <f t="shared" si="254"/>
        <v>0</v>
      </c>
      <c r="O569" s="496">
        <f t="shared" si="255"/>
        <v>0</v>
      </c>
      <c r="P569" s="496">
        <f t="shared" si="256"/>
        <v>0</v>
      </c>
      <c r="Q569" s="497">
        <v>0</v>
      </c>
      <c r="R569" s="497">
        <v>0</v>
      </c>
      <c r="S569" s="266">
        <f t="shared" si="257"/>
        <v>0</v>
      </c>
      <c r="T569" s="265">
        <v>0</v>
      </c>
      <c r="U569" s="305">
        <f t="shared" si="258"/>
        <v>0</v>
      </c>
      <c r="V569" s="306">
        <f t="shared" si="259"/>
        <v>0</v>
      </c>
      <c r="W569" s="498">
        <v>0</v>
      </c>
      <c r="X569" s="499">
        <f t="shared" si="260"/>
        <v>0</v>
      </c>
      <c r="Y569" s="500">
        <f t="shared" si="261"/>
        <v>0</v>
      </c>
      <c r="Z569" s="501">
        <v>0</v>
      </c>
      <c r="AA569" s="502">
        <f t="shared" si="262"/>
        <v>0</v>
      </c>
      <c r="AB569" s="503">
        <f t="shared" si="263"/>
        <v>0</v>
      </c>
      <c r="AC569" s="504">
        <f t="shared" si="264"/>
        <v>0</v>
      </c>
      <c r="AD569" s="277">
        <f t="shared" si="265"/>
        <v>0</v>
      </c>
      <c r="AE569" s="505">
        <f t="shared" si="266"/>
        <v>0</v>
      </c>
      <c r="AF569" s="279">
        <v>0</v>
      </c>
      <c r="AG569" s="280">
        <v>0</v>
      </c>
      <c r="AH569" s="1">
        <f t="shared" si="267"/>
        <v>0</v>
      </c>
      <c r="AI569" s="1">
        <v>1.2738</v>
      </c>
      <c r="AJ569" s="2">
        <v>1.1372</v>
      </c>
      <c r="AK569" s="281">
        <f t="shared" si="268"/>
        <v>0</v>
      </c>
      <c r="AL569" s="3">
        <f t="shared" si="269"/>
        <v>1.1201000000000001</v>
      </c>
      <c r="AM569" s="307">
        <v>1.2232000000000001</v>
      </c>
      <c r="AN569" s="283">
        <v>1.1372</v>
      </c>
      <c r="AO569" s="283" t="s">
        <v>1653</v>
      </c>
      <c r="AP569" s="284">
        <v>1.1201000000000001</v>
      </c>
      <c r="AQ569" s="28">
        <v>1.2232000000000001</v>
      </c>
      <c r="AR569" s="267">
        <f t="shared" si="270"/>
        <v>0</v>
      </c>
      <c r="AS569" s="267">
        <f t="shared" si="271"/>
        <v>0</v>
      </c>
      <c r="AT569" s="4">
        <v>1.1372</v>
      </c>
      <c r="AU569" s="4">
        <f t="shared" si="272"/>
        <v>0</v>
      </c>
      <c r="AV569" s="5">
        <v>1.1201000000000001</v>
      </c>
      <c r="AW569" s="404">
        <f t="shared" si="273"/>
        <v>0</v>
      </c>
      <c r="AX569" s="405">
        <v>1</v>
      </c>
      <c r="AY569" s="1">
        <f t="shared" si="274"/>
        <v>1.2738</v>
      </c>
      <c r="AZ569" s="28">
        <f t="shared" si="275"/>
        <v>1.1201000000000001</v>
      </c>
      <c r="BA569" s="5">
        <f t="shared" si="275"/>
        <v>1.2232000000000001</v>
      </c>
      <c r="BB569" s="277">
        <f t="shared" si="276"/>
        <v>0</v>
      </c>
      <c r="BC569" s="492">
        <f t="shared" si="277"/>
        <v>0</v>
      </c>
      <c r="BD569" s="492">
        <f t="shared" si="278"/>
        <v>0</v>
      </c>
      <c r="BE569" s="286">
        <f t="shared" si="279"/>
        <v>2.24E-2</v>
      </c>
      <c r="BF569" s="286">
        <v>2.24E-2</v>
      </c>
      <c r="BG569" s="308">
        <f t="shared" si="251"/>
        <v>0</v>
      </c>
      <c r="BH569" s="287">
        <f t="shared" si="280"/>
        <v>0</v>
      </c>
      <c r="BI569" s="287">
        <f t="shared" si="252"/>
        <v>1</v>
      </c>
      <c r="BJ569" s="453"/>
    </row>
    <row r="570" spans="1:62" x14ac:dyDescent="0.2">
      <c r="A570" s="297" t="s">
        <v>859</v>
      </c>
      <c r="B570" s="298" t="s">
        <v>860</v>
      </c>
      <c r="C570" s="299" t="s">
        <v>859</v>
      </c>
      <c r="D570" s="300" t="s">
        <v>860</v>
      </c>
      <c r="E570" s="301" t="s">
        <v>861</v>
      </c>
      <c r="F570" s="302" t="s">
        <v>571</v>
      </c>
      <c r="G570" s="519">
        <v>69</v>
      </c>
      <c r="H570" s="233"/>
      <c r="I570" s="304">
        <v>0</v>
      </c>
      <c r="J570" s="304">
        <v>0</v>
      </c>
      <c r="K570" s="304">
        <v>0</v>
      </c>
      <c r="L570" s="304">
        <v>0</v>
      </c>
      <c r="M570" s="304">
        <f t="shared" si="253"/>
        <v>0</v>
      </c>
      <c r="N570" s="304">
        <f t="shared" si="254"/>
        <v>0</v>
      </c>
      <c r="O570" s="496">
        <f t="shared" si="255"/>
        <v>0</v>
      </c>
      <c r="P570" s="496">
        <f t="shared" si="256"/>
        <v>0</v>
      </c>
      <c r="Q570" s="497">
        <v>0</v>
      </c>
      <c r="R570" s="497">
        <v>0</v>
      </c>
      <c r="S570" s="266">
        <f t="shared" si="257"/>
        <v>0</v>
      </c>
      <c r="T570" s="265">
        <v>0</v>
      </c>
      <c r="U570" s="305">
        <f t="shared" si="258"/>
        <v>0</v>
      </c>
      <c r="V570" s="306">
        <f t="shared" si="259"/>
        <v>0</v>
      </c>
      <c r="W570" s="498">
        <v>0</v>
      </c>
      <c r="X570" s="499">
        <f t="shared" si="260"/>
        <v>0</v>
      </c>
      <c r="Y570" s="500">
        <f t="shared" si="261"/>
        <v>0</v>
      </c>
      <c r="Z570" s="501">
        <v>0</v>
      </c>
      <c r="AA570" s="502">
        <f t="shared" si="262"/>
        <v>0</v>
      </c>
      <c r="AB570" s="503">
        <f t="shared" si="263"/>
        <v>0</v>
      </c>
      <c r="AC570" s="504">
        <f t="shared" si="264"/>
        <v>0</v>
      </c>
      <c r="AD570" s="277">
        <f t="shared" si="265"/>
        <v>0</v>
      </c>
      <c r="AE570" s="505">
        <f t="shared" si="266"/>
        <v>0</v>
      </c>
      <c r="AF570" s="279">
        <v>0</v>
      </c>
      <c r="AG570" s="280">
        <v>0</v>
      </c>
      <c r="AH570" s="1">
        <f t="shared" si="267"/>
        <v>0</v>
      </c>
      <c r="AI570" s="1">
        <v>1.2738</v>
      </c>
      <c r="AJ570" s="2">
        <v>0.97620000000000007</v>
      </c>
      <c r="AK570" s="281">
        <f t="shared" si="268"/>
        <v>0</v>
      </c>
      <c r="AL570" s="3">
        <f t="shared" si="269"/>
        <v>1.3048999999999999</v>
      </c>
      <c r="AM570" s="307">
        <v>1.4249000000000001</v>
      </c>
      <c r="AN570" s="283">
        <v>0.97619999999999996</v>
      </c>
      <c r="AO570" s="283" t="s">
        <v>1652</v>
      </c>
      <c r="AP570" s="284">
        <v>1.3048999999999999</v>
      </c>
      <c r="AQ570" s="28">
        <v>1.4249000000000001</v>
      </c>
      <c r="AR570" s="267">
        <f t="shared" si="270"/>
        <v>0</v>
      </c>
      <c r="AS570" s="267">
        <f t="shared" si="271"/>
        <v>0</v>
      </c>
      <c r="AT570" s="4">
        <v>0.97620000000000007</v>
      </c>
      <c r="AU570" s="4">
        <f t="shared" si="272"/>
        <v>0</v>
      </c>
      <c r="AV570" s="5">
        <v>1.3048999999999999</v>
      </c>
      <c r="AW570" s="404">
        <f t="shared" si="273"/>
        <v>0</v>
      </c>
      <c r="AX570" s="405">
        <v>1</v>
      </c>
      <c r="AY570" s="1">
        <f t="shared" si="274"/>
        <v>1.2738</v>
      </c>
      <c r="AZ570" s="28">
        <f t="shared" si="275"/>
        <v>1.3048999999999999</v>
      </c>
      <c r="BA570" s="5">
        <f t="shared" si="275"/>
        <v>1.4249000000000001</v>
      </c>
      <c r="BB570" s="277">
        <f t="shared" si="276"/>
        <v>0</v>
      </c>
      <c r="BC570" s="492">
        <f t="shared" si="277"/>
        <v>0</v>
      </c>
      <c r="BD570" s="492">
        <f t="shared" si="278"/>
        <v>0</v>
      </c>
      <c r="BE570" s="286">
        <f t="shared" si="279"/>
        <v>2.24E-2</v>
      </c>
      <c r="BF570" s="286">
        <v>2.24E-2</v>
      </c>
      <c r="BG570" s="308">
        <f t="shared" si="251"/>
        <v>0</v>
      </c>
      <c r="BH570" s="287">
        <f t="shared" si="280"/>
        <v>0</v>
      </c>
      <c r="BI570" s="287">
        <f t="shared" si="252"/>
        <v>1</v>
      </c>
      <c r="BJ570" s="453"/>
    </row>
    <row r="571" spans="1:62" x14ac:dyDescent="0.2">
      <c r="A571" s="32" t="s">
        <v>862</v>
      </c>
      <c r="B571" s="309" t="s">
        <v>863</v>
      </c>
      <c r="C571" s="310" t="s">
        <v>1555</v>
      </c>
      <c r="D571" s="311" t="s">
        <v>1556</v>
      </c>
      <c r="E571" s="312" t="str">
        <f>C571&amp;A571</f>
        <v>U071T129</v>
      </c>
      <c r="F571" s="313" t="s">
        <v>571</v>
      </c>
      <c r="G571" s="543">
        <v>69</v>
      </c>
      <c r="H571" s="315"/>
      <c r="I571" s="316">
        <v>0</v>
      </c>
      <c r="J571" s="316">
        <v>0</v>
      </c>
      <c r="K571" s="316">
        <v>0</v>
      </c>
      <c r="L571" s="316">
        <v>0</v>
      </c>
      <c r="M571" s="316">
        <f t="shared" si="253"/>
        <v>0</v>
      </c>
      <c r="N571" s="316">
        <f t="shared" si="254"/>
        <v>0</v>
      </c>
      <c r="O571" s="508">
        <f t="shared" si="255"/>
        <v>0</v>
      </c>
      <c r="P571" s="508">
        <f t="shared" si="256"/>
        <v>0</v>
      </c>
      <c r="Q571" s="509">
        <v>0</v>
      </c>
      <c r="R571" s="509">
        <v>0</v>
      </c>
      <c r="S571" s="318">
        <f t="shared" si="257"/>
        <v>0</v>
      </c>
      <c r="T571" s="317">
        <v>0</v>
      </c>
      <c r="U571" s="319">
        <f t="shared" si="258"/>
        <v>0</v>
      </c>
      <c r="V571" s="320">
        <f t="shared" si="259"/>
        <v>0</v>
      </c>
      <c r="W571" s="498">
        <v>0</v>
      </c>
      <c r="X571" s="499">
        <f t="shared" si="260"/>
        <v>0</v>
      </c>
      <c r="Y571" s="500">
        <f t="shared" si="261"/>
        <v>0</v>
      </c>
      <c r="Z571" s="501">
        <v>0</v>
      </c>
      <c r="AA571" s="502">
        <f t="shared" si="262"/>
        <v>0</v>
      </c>
      <c r="AB571" s="503">
        <f t="shared" si="263"/>
        <v>0</v>
      </c>
      <c r="AC571" s="510">
        <f t="shared" si="264"/>
        <v>0</v>
      </c>
      <c r="AD571" s="321">
        <f t="shared" si="265"/>
        <v>0</v>
      </c>
      <c r="AE571" s="278">
        <f t="shared" si="266"/>
        <v>0</v>
      </c>
      <c r="AF571" s="322">
        <v>0</v>
      </c>
      <c r="AG571" s="323">
        <v>1</v>
      </c>
      <c r="AH571" s="6">
        <f t="shared" si="267"/>
        <v>1.2738</v>
      </c>
      <c r="AI571" s="6">
        <v>0</v>
      </c>
      <c r="AJ571" s="2">
        <v>0</v>
      </c>
      <c r="AK571" s="281">
        <f t="shared" si="268"/>
        <v>1.1201000000000001</v>
      </c>
      <c r="AL571" s="3">
        <f t="shared" si="269"/>
        <v>0</v>
      </c>
      <c r="AM571" s="307">
        <v>0</v>
      </c>
      <c r="AN571" s="283">
        <v>0</v>
      </c>
      <c r="AO571" s="283" t="s">
        <v>1316</v>
      </c>
      <c r="AP571" s="284">
        <v>0</v>
      </c>
      <c r="AQ571" s="28">
        <v>0</v>
      </c>
      <c r="AR571" s="267">
        <f t="shared" si="270"/>
        <v>0</v>
      </c>
      <c r="AS571" s="267">
        <f t="shared" si="271"/>
        <v>0</v>
      </c>
      <c r="AT571" s="4">
        <v>0</v>
      </c>
      <c r="AU571" s="4">
        <f t="shared" si="272"/>
        <v>0</v>
      </c>
      <c r="AV571" s="5">
        <v>0</v>
      </c>
      <c r="AW571" s="404">
        <f t="shared" si="273"/>
        <v>0</v>
      </c>
      <c r="AX571" s="405">
        <v>0</v>
      </c>
      <c r="AY571" s="6">
        <f t="shared" si="274"/>
        <v>0</v>
      </c>
      <c r="AZ571" s="28">
        <f t="shared" si="275"/>
        <v>0</v>
      </c>
      <c r="BA571" s="5">
        <f t="shared" si="275"/>
        <v>0</v>
      </c>
      <c r="BB571" s="321">
        <f t="shared" si="276"/>
        <v>0</v>
      </c>
      <c r="BC571" s="511">
        <f t="shared" si="277"/>
        <v>0</v>
      </c>
      <c r="BD571" s="511">
        <f t="shared" si="278"/>
        <v>2.24E-2</v>
      </c>
      <c r="BE571" s="286">
        <f t="shared" si="279"/>
        <v>0</v>
      </c>
      <c r="BF571" s="286">
        <v>0</v>
      </c>
      <c r="BG571" s="308">
        <f t="shared" si="251"/>
        <v>0</v>
      </c>
      <c r="BH571" s="512">
        <f t="shared" si="280"/>
        <v>1</v>
      </c>
      <c r="BI571" s="512">
        <f t="shared" si="252"/>
        <v>0</v>
      </c>
      <c r="BJ571" s="453"/>
    </row>
    <row r="572" spans="1:62" x14ac:dyDescent="0.2">
      <c r="A572" s="32" t="s">
        <v>859</v>
      </c>
      <c r="B572" s="309" t="s">
        <v>860</v>
      </c>
      <c r="C572" s="310" t="s">
        <v>1555</v>
      </c>
      <c r="D572" s="311" t="s">
        <v>1556</v>
      </c>
      <c r="E572" s="312" t="str">
        <f>C572&amp;A572</f>
        <v>U071T170</v>
      </c>
      <c r="F572" s="313" t="s">
        <v>571</v>
      </c>
      <c r="G572" s="543">
        <v>69</v>
      </c>
      <c r="H572" s="315"/>
      <c r="I572" s="316">
        <v>0</v>
      </c>
      <c r="J572" s="316">
        <v>0</v>
      </c>
      <c r="K572" s="316">
        <v>0</v>
      </c>
      <c r="L572" s="316">
        <v>0</v>
      </c>
      <c r="M572" s="316">
        <f t="shared" si="253"/>
        <v>0</v>
      </c>
      <c r="N572" s="316">
        <f t="shared" si="254"/>
        <v>0</v>
      </c>
      <c r="O572" s="508">
        <f t="shared" si="255"/>
        <v>0</v>
      </c>
      <c r="P572" s="508">
        <f t="shared" si="256"/>
        <v>0</v>
      </c>
      <c r="Q572" s="509">
        <v>0</v>
      </c>
      <c r="R572" s="509">
        <v>0</v>
      </c>
      <c r="S572" s="318">
        <f t="shared" si="257"/>
        <v>0</v>
      </c>
      <c r="T572" s="317">
        <v>0</v>
      </c>
      <c r="U572" s="319">
        <f t="shared" si="258"/>
        <v>0</v>
      </c>
      <c r="V572" s="320">
        <f t="shared" si="259"/>
        <v>0</v>
      </c>
      <c r="W572" s="498">
        <v>0</v>
      </c>
      <c r="X572" s="499">
        <f t="shared" si="260"/>
        <v>0</v>
      </c>
      <c r="Y572" s="500">
        <f t="shared" si="261"/>
        <v>0</v>
      </c>
      <c r="Z572" s="501">
        <v>0</v>
      </c>
      <c r="AA572" s="502">
        <f t="shared" si="262"/>
        <v>0</v>
      </c>
      <c r="AB572" s="503">
        <f t="shared" si="263"/>
        <v>0</v>
      </c>
      <c r="AC572" s="510">
        <f t="shared" si="264"/>
        <v>0</v>
      </c>
      <c r="AD572" s="321">
        <f t="shared" si="265"/>
        <v>0</v>
      </c>
      <c r="AE572" s="278">
        <f t="shared" si="266"/>
        <v>0</v>
      </c>
      <c r="AF572" s="322">
        <v>0</v>
      </c>
      <c r="AG572" s="323">
        <v>1</v>
      </c>
      <c r="AH572" s="6">
        <f t="shared" si="267"/>
        <v>1.2738</v>
      </c>
      <c r="AI572" s="6">
        <v>0</v>
      </c>
      <c r="AJ572" s="2">
        <v>0</v>
      </c>
      <c r="AK572" s="281">
        <f t="shared" si="268"/>
        <v>1.3048999999999999</v>
      </c>
      <c r="AL572" s="3">
        <f t="shared" si="269"/>
        <v>0</v>
      </c>
      <c r="AM572" s="307">
        <v>0</v>
      </c>
      <c r="AN572" s="283">
        <v>0</v>
      </c>
      <c r="AO572" s="283" t="s">
        <v>1316</v>
      </c>
      <c r="AP572" s="284">
        <v>0</v>
      </c>
      <c r="AQ572" s="28">
        <v>0</v>
      </c>
      <c r="AR572" s="267">
        <f t="shared" si="270"/>
        <v>0</v>
      </c>
      <c r="AS572" s="267">
        <f t="shared" si="271"/>
        <v>0</v>
      </c>
      <c r="AT572" s="4">
        <v>0</v>
      </c>
      <c r="AU572" s="4">
        <f t="shared" si="272"/>
        <v>0</v>
      </c>
      <c r="AV572" s="5">
        <v>0</v>
      </c>
      <c r="AW572" s="404">
        <f t="shared" si="273"/>
        <v>0</v>
      </c>
      <c r="AX572" s="405">
        <v>0</v>
      </c>
      <c r="AY572" s="6">
        <f t="shared" si="274"/>
        <v>0</v>
      </c>
      <c r="AZ572" s="28">
        <f t="shared" si="275"/>
        <v>0</v>
      </c>
      <c r="BA572" s="5">
        <f t="shared" si="275"/>
        <v>0</v>
      </c>
      <c r="BB572" s="321">
        <f t="shared" si="276"/>
        <v>0</v>
      </c>
      <c r="BC572" s="511">
        <f t="shared" si="277"/>
        <v>0</v>
      </c>
      <c r="BD572" s="511">
        <f t="shared" si="278"/>
        <v>2.24E-2</v>
      </c>
      <c r="BE572" s="286">
        <f t="shared" si="279"/>
        <v>0</v>
      </c>
      <c r="BF572" s="286">
        <v>0</v>
      </c>
      <c r="BG572" s="308">
        <f t="shared" si="251"/>
        <v>0</v>
      </c>
      <c r="BH572" s="512">
        <f t="shared" si="280"/>
        <v>1</v>
      </c>
      <c r="BI572" s="512">
        <f t="shared" si="252"/>
        <v>0</v>
      </c>
      <c r="BJ572" s="453"/>
    </row>
    <row r="573" spans="1:62" x14ac:dyDescent="0.2">
      <c r="A573" s="568" t="s">
        <v>1555</v>
      </c>
      <c r="B573" s="569" t="s">
        <v>1556</v>
      </c>
      <c r="C573" s="570" t="s">
        <v>1555</v>
      </c>
      <c r="D573" s="571" t="s">
        <v>1556</v>
      </c>
      <c r="E573" s="572" t="str">
        <f>C573&amp;A573</f>
        <v>U071U071</v>
      </c>
      <c r="F573" s="573" t="s">
        <v>571</v>
      </c>
      <c r="G573" s="574">
        <v>69</v>
      </c>
      <c r="H573" s="315"/>
      <c r="I573" s="364">
        <v>28878500</v>
      </c>
      <c r="J573" s="364">
        <v>4870347</v>
      </c>
      <c r="K573" s="364">
        <v>0</v>
      </c>
      <c r="L573" s="364">
        <v>0</v>
      </c>
      <c r="M573" s="364">
        <f t="shared" si="253"/>
        <v>0</v>
      </c>
      <c r="N573" s="364">
        <f t="shared" si="254"/>
        <v>28878500</v>
      </c>
      <c r="O573" s="514">
        <f t="shared" si="255"/>
        <v>4870347</v>
      </c>
      <c r="P573" s="514">
        <f t="shared" si="256"/>
        <v>24008153</v>
      </c>
      <c r="Q573" s="515">
        <v>1220.51</v>
      </c>
      <c r="R573" s="515">
        <v>26.840000000000003</v>
      </c>
      <c r="S573" s="366">
        <f t="shared" si="257"/>
        <v>291912</v>
      </c>
      <c r="T573" s="365">
        <v>0</v>
      </c>
      <c r="U573" s="367">
        <f t="shared" si="258"/>
        <v>24008153</v>
      </c>
      <c r="V573" s="368">
        <f t="shared" si="259"/>
        <v>19670.59</v>
      </c>
      <c r="W573" s="498">
        <v>313081</v>
      </c>
      <c r="X573" s="499">
        <f t="shared" si="260"/>
        <v>256.52</v>
      </c>
      <c r="Y573" s="500">
        <f t="shared" si="261"/>
        <v>19414.07</v>
      </c>
      <c r="Z573" s="501">
        <v>0</v>
      </c>
      <c r="AA573" s="502">
        <f t="shared" si="262"/>
        <v>0</v>
      </c>
      <c r="AB573" s="503">
        <f t="shared" si="263"/>
        <v>24008153</v>
      </c>
      <c r="AC573" s="516">
        <f t="shared" si="264"/>
        <v>19670.59</v>
      </c>
      <c r="AD573" s="369">
        <f t="shared" si="265"/>
        <v>1.2737499999999999</v>
      </c>
      <c r="AE573" s="370">
        <f t="shared" si="266"/>
        <v>1.2738</v>
      </c>
      <c r="AF573" s="371">
        <v>1.2738</v>
      </c>
      <c r="AG573" s="372">
        <v>0</v>
      </c>
      <c r="AH573" s="373">
        <f t="shared" si="267"/>
        <v>0</v>
      </c>
      <c r="AI573" s="373">
        <v>0</v>
      </c>
      <c r="AJ573" s="2">
        <v>0</v>
      </c>
      <c r="AK573" s="281">
        <f t="shared" si="268"/>
        <v>0</v>
      </c>
      <c r="AL573" s="3">
        <f t="shared" si="269"/>
        <v>0</v>
      </c>
      <c r="AM573" s="307">
        <v>0</v>
      </c>
      <c r="AN573" s="283">
        <v>0</v>
      </c>
      <c r="AO573" s="283" t="s">
        <v>1316</v>
      </c>
      <c r="AP573" s="284">
        <v>0</v>
      </c>
      <c r="AQ573" s="28">
        <v>0</v>
      </c>
      <c r="AR573" s="267">
        <f t="shared" si="270"/>
        <v>0</v>
      </c>
      <c r="AS573" s="267">
        <f t="shared" si="271"/>
        <v>0</v>
      </c>
      <c r="AT573" s="4">
        <v>0</v>
      </c>
      <c r="AU573" s="4">
        <f t="shared" si="272"/>
        <v>0</v>
      </c>
      <c r="AV573" s="5">
        <v>0</v>
      </c>
      <c r="AW573" s="404">
        <f t="shared" si="273"/>
        <v>0</v>
      </c>
      <c r="AX573" s="405">
        <v>0</v>
      </c>
      <c r="AY573" s="373">
        <f t="shared" si="274"/>
        <v>0</v>
      </c>
      <c r="AZ573" s="28">
        <f t="shared" si="275"/>
        <v>0</v>
      </c>
      <c r="BA573" s="5">
        <f t="shared" si="275"/>
        <v>0</v>
      </c>
      <c r="BB573" s="369">
        <f t="shared" si="276"/>
        <v>1.1216600000000001</v>
      </c>
      <c r="BC573" s="517">
        <f t="shared" si="277"/>
        <v>2.24E-2</v>
      </c>
      <c r="BD573" s="517">
        <f t="shared" si="278"/>
        <v>0</v>
      </c>
      <c r="BE573" s="286">
        <f t="shared" si="279"/>
        <v>0</v>
      </c>
      <c r="BF573" s="286">
        <v>0</v>
      </c>
      <c r="BG573" s="308">
        <f t="shared" si="251"/>
        <v>0</v>
      </c>
      <c r="BH573" s="518">
        <f t="shared" si="280"/>
        <v>0</v>
      </c>
      <c r="BI573" s="518">
        <f t="shared" si="252"/>
        <v>0</v>
      </c>
      <c r="BJ573" s="453"/>
    </row>
    <row r="574" spans="1:62" x14ac:dyDescent="0.2">
      <c r="A574" s="493" t="s">
        <v>148</v>
      </c>
      <c r="B574" s="494" t="s">
        <v>149</v>
      </c>
      <c r="C574" s="299" t="s">
        <v>148</v>
      </c>
      <c r="D574" s="300" t="s">
        <v>149</v>
      </c>
      <c r="E574" s="301" t="s">
        <v>150</v>
      </c>
      <c r="F574" s="302" t="s">
        <v>147</v>
      </c>
      <c r="G574" s="495">
        <v>70</v>
      </c>
      <c r="H574" s="233"/>
      <c r="I574" s="304">
        <v>4645130</v>
      </c>
      <c r="J574" s="304">
        <v>468203</v>
      </c>
      <c r="K574" s="304">
        <v>0</v>
      </c>
      <c r="L574" s="304">
        <v>0</v>
      </c>
      <c r="M574" s="304">
        <f t="shared" si="253"/>
        <v>0</v>
      </c>
      <c r="N574" s="304">
        <f t="shared" si="254"/>
        <v>4645130</v>
      </c>
      <c r="O574" s="496">
        <f t="shared" si="255"/>
        <v>468203</v>
      </c>
      <c r="P574" s="496">
        <f t="shared" si="256"/>
        <v>4176927</v>
      </c>
      <c r="Q574" s="497">
        <v>188.38</v>
      </c>
      <c r="R574" s="497">
        <v>4.74</v>
      </c>
      <c r="S574" s="266">
        <f t="shared" si="257"/>
        <v>51552</v>
      </c>
      <c r="T574" s="265">
        <v>0</v>
      </c>
      <c r="U574" s="305">
        <f t="shared" si="258"/>
        <v>4176927</v>
      </c>
      <c r="V574" s="306">
        <f t="shared" si="259"/>
        <v>22172.880000000001</v>
      </c>
      <c r="W574" s="498">
        <v>129851</v>
      </c>
      <c r="X574" s="499">
        <f t="shared" si="260"/>
        <v>689.3</v>
      </c>
      <c r="Y574" s="500">
        <f t="shared" si="261"/>
        <v>21483.58</v>
      </c>
      <c r="Z574" s="501">
        <v>1506.5800000000017</v>
      </c>
      <c r="AA574" s="502">
        <f t="shared" si="262"/>
        <v>283810</v>
      </c>
      <c r="AB574" s="503">
        <f t="shared" si="263"/>
        <v>4460737</v>
      </c>
      <c r="AC574" s="504">
        <f t="shared" si="264"/>
        <v>23679.46</v>
      </c>
      <c r="AD574" s="277">
        <f t="shared" si="265"/>
        <v>1.4357899999999999</v>
      </c>
      <c r="AE574" s="505">
        <f t="shared" si="266"/>
        <v>1.4358</v>
      </c>
      <c r="AF574" s="279">
        <v>1.4358</v>
      </c>
      <c r="AG574" s="280">
        <v>1</v>
      </c>
      <c r="AH574" s="1">
        <f t="shared" si="267"/>
        <v>1.4358</v>
      </c>
      <c r="AI574" s="1">
        <v>1.4358</v>
      </c>
      <c r="AJ574" s="2">
        <v>0.87719999999999998</v>
      </c>
      <c r="AK574" s="281">
        <f t="shared" si="268"/>
        <v>1.6368</v>
      </c>
      <c r="AL574" s="3">
        <f t="shared" si="269"/>
        <v>1.6368</v>
      </c>
      <c r="AM574" s="307">
        <v>1.5857000000000001</v>
      </c>
      <c r="AN574" s="283">
        <v>0.87719999999999998</v>
      </c>
      <c r="AO574" s="283" t="s">
        <v>1652</v>
      </c>
      <c r="AP574" s="284">
        <v>1.6368</v>
      </c>
      <c r="AQ574" s="28">
        <v>1.5857000000000001</v>
      </c>
      <c r="AR574" s="267">
        <f t="shared" si="270"/>
        <v>0</v>
      </c>
      <c r="AS574" s="267">
        <f t="shared" si="271"/>
        <v>0</v>
      </c>
      <c r="AT574" s="4">
        <v>0.87719999999999998</v>
      </c>
      <c r="AU574" s="4">
        <f t="shared" si="272"/>
        <v>0</v>
      </c>
      <c r="AV574" s="5">
        <v>1.6368</v>
      </c>
      <c r="AW574" s="404">
        <f t="shared" si="273"/>
        <v>0</v>
      </c>
      <c r="AX574" s="405">
        <v>1</v>
      </c>
      <c r="AY574" s="1">
        <f t="shared" si="274"/>
        <v>1.4358</v>
      </c>
      <c r="AZ574" s="28">
        <f t="shared" si="275"/>
        <v>1.6368</v>
      </c>
      <c r="BA574" s="5">
        <f t="shared" si="275"/>
        <v>1.5857000000000001</v>
      </c>
      <c r="BB574" s="277">
        <f t="shared" si="276"/>
        <v>1.2643500000000001</v>
      </c>
      <c r="BC574" s="492">
        <f t="shared" si="277"/>
        <v>2.53E-2</v>
      </c>
      <c r="BD574" s="492">
        <f t="shared" si="278"/>
        <v>2.53E-2</v>
      </c>
      <c r="BE574" s="286">
        <f t="shared" si="279"/>
        <v>2.53E-2</v>
      </c>
      <c r="BF574" s="286">
        <v>2.53E-2</v>
      </c>
      <c r="BG574" s="308">
        <f t="shared" si="251"/>
        <v>1</v>
      </c>
      <c r="BH574" s="287">
        <f t="shared" si="280"/>
        <v>0</v>
      </c>
      <c r="BI574" s="287">
        <f t="shared" si="252"/>
        <v>1</v>
      </c>
      <c r="BJ574" s="453"/>
    </row>
    <row r="575" spans="1:62" ht="13.5" thickBot="1" x14ac:dyDescent="0.25">
      <c r="A575" s="575" t="s">
        <v>1068</v>
      </c>
      <c r="B575" s="576" t="s">
        <v>1069</v>
      </c>
      <c r="C575" s="576"/>
      <c r="D575" s="576"/>
      <c r="E575" s="576" t="s">
        <v>1070</v>
      </c>
      <c r="F575" s="576"/>
      <c r="G575" s="576"/>
      <c r="H575" s="577">
        <f t="shared" ref="H575:U575" si="283">SUM(H17:H574)</f>
        <v>0</v>
      </c>
      <c r="I575" s="377">
        <f t="shared" si="283"/>
        <v>2095027162</v>
      </c>
      <c r="J575" s="377">
        <f t="shared" si="283"/>
        <v>385329681</v>
      </c>
      <c r="K575" s="377">
        <f t="shared" si="283"/>
        <v>0</v>
      </c>
      <c r="L575" s="377">
        <f t="shared" si="283"/>
        <v>0</v>
      </c>
      <c r="M575" s="377">
        <f t="shared" si="283"/>
        <v>0</v>
      </c>
      <c r="N575" s="377">
        <f t="shared" si="283"/>
        <v>2095027162</v>
      </c>
      <c r="O575" s="377">
        <f t="shared" si="283"/>
        <v>385329681</v>
      </c>
      <c r="P575" s="377">
        <f t="shared" si="283"/>
        <v>1709697481</v>
      </c>
      <c r="Q575" s="378">
        <f t="shared" si="283"/>
        <v>84414.789999999979</v>
      </c>
      <c r="R575" s="378">
        <f t="shared" si="283"/>
        <v>2227.0199999999995</v>
      </c>
      <c r="S575" s="377">
        <f t="shared" si="283"/>
        <v>24221068</v>
      </c>
      <c r="T575" s="379">
        <f t="shared" si="283"/>
        <v>0</v>
      </c>
      <c r="U575" s="380">
        <f t="shared" si="283"/>
        <v>1709697481</v>
      </c>
      <c r="V575" s="381">
        <f t="shared" si="259"/>
        <v>20253.53</v>
      </c>
      <c r="W575" s="376">
        <f>SUM(W17:W574)</f>
        <v>23519649</v>
      </c>
      <c r="X575" s="382">
        <f t="shared" si="260"/>
        <v>278.62</v>
      </c>
      <c r="Y575" s="383">
        <f t="shared" si="261"/>
        <v>19974.91</v>
      </c>
      <c r="Z575" s="382">
        <v>0</v>
      </c>
      <c r="AA575" s="384">
        <f>SUM(AA17:AA574)</f>
        <v>61230834</v>
      </c>
      <c r="AB575" s="385">
        <f>SUM(AB17:AB574)</f>
        <v>1770928315</v>
      </c>
      <c r="AC575" s="386">
        <f t="shared" si="264"/>
        <v>20253.53</v>
      </c>
      <c r="AD575" s="387">
        <f t="shared" si="265"/>
        <v>1.3115000000000001</v>
      </c>
      <c r="AE575" s="388">
        <f t="shared" si="266"/>
        <v>1.3115000000000001</v>
      </c>
      <c r="AF575" s="389">
        <v>1.3115000000000001</v>
      </c>
      <c r="AG575" s="390">
        <v>0</v>
      </c>
      <c r="AH575" s="388">
        <f t="shared" si="267"/>
        <v>0</v>
      </c>
      <c r="AI575" s="388">
        <f>SUMIF($A$17:$A$574,$C575,$AH$17:$AH$574)</f>
        <v>0</v>
      </c>
      <c r="AJ575" s="391">
        <v>0</v>
      </c>
      <c r="AK575" s="391"/>
      <c r="AL575" s="388">
        <f>IF(AJ575&gt;0,ROUND(AI575/AJ575,4),0)</f>
        <v>0</v>
      </c>
      <c r="AM575" s="388">
        <v>0</v>
      </c>
      <c r="AN575" s="392">
        <v>0</v>
      </c>
      <c r="AO575" s="391" t="s">
        <v>1071</v>
      </c>
      <c r="AP575" s="388">
        <f>IF($AN575&gt;0,ROUND($AI575/$AN575,4),0)</f>
        <v>0</v>
      </c>
      <c r="AQ575" s="388">
        <v>0</v>
      </c>
      <c r="AR575" s="393">
        <f>SUM(AR17:AR574)</f>
        <v>2</v>
      </c>
      <c r="AS575" s="393">
        <f>SUM(AS17:AS574)</f>
        <v>2</v>
      </c>
      <c r="AT575" s="393">
        <f>COUNTIF(AT$17:AT$574,"&gt;0")</f>
        <v>258</v>
      </c>
      <c r="AU575" s="393">
        <f>COUNTIF(AU$17:AU$574,"&lt;&gt;0")</f>
        <v>0</v>
      </c>
      <c r="AV575" s="393">
        <f>COUNTIF(AV$17:AV$574,"&gt;0")</f>
        <v>258</v>
      </c>
      <c r="AW575" s="393">
        <f>COUNTIF(AW$17:AW$574,"&lt;&gt;0")</f>
        <v>2</v>
      </c>
      <c r="AX575" s="406">
        <f>COUNTIF(AX$17:AX$574,"&lt;&gt;0")</f>
        <v>183</v>
      </c>
      <c r="AY575" s="394">
        <f t="shared" si="274"/>
        <v>0</v>
      </c>
      <c r="AZ575" s="394">
        <f t="shared" ref="AZ575:BA575" si="284">AP575</f>
        <v>0</v>
      </c>
      <c r="BA575" s="394">
        <f t="shared" si="284"/>
        <v>0</v>
      </c>
      <c r="BB575" s="395">
        <f t="shared" si="276"/>
        <v>1.1549</v>
      </c>
      <c r="BC575" s="396">
        <f>ROUND(BB575*$BC$10,4)</f>
        <v>2.3099999999999999E-2</v>
      </c>
      <c r="BD575" s="377">
        <f t="shared" si="278"/>
        <v>0</v>
      </c>
      <c r="BE575" s="377">
        <f>COUNTIF(BE$17:BE$574,"&gt;0")</f>
        <v>253</v>
      </c>
      <c r="BF575" s="377">
        <f>COUNTIF(BF$17:BF$574,"&gt;0")</f>
        <v>253</v>
      </c>
      <c r="BG575" s="377">
        <f>SUM(BG17:BG574)</f>
        <v>81</v>
      </c>
      <c r="BH575" s="377">
        <f>SUM(BH17:BH574)</f>
        <v>239</v>
      </c>
      <c r="BI575" s="377">
        <f>COUNTIF(BI$17:BI$574,"&gt;0")</f>
        <v>251</v>
      </c>
    </row>
    <row r="576" spans="1:62" customFormat="1" ht="13.5" thickTop="1" x14ac:dyDescent="0.2"/>
    <row r="577" spans="1:49" x14ac:dyDescent="0.2">
      <c r="Q577"/>
      <c r="AC577" s="11"/>
      <c r="AD577" s="11"/>
      <c r="AE577" s="11"/>
      <c r="AF577" s="11"/>
      <c r="AG577" s="11"/>
      <c r="AH577" s="11"/>
      <c r="AI577" s="11"/>
      <c r="AJ577" s="11"/>
      <c r="AK577" s="11"/>
    </row>
    <row r="578" spans="1:49" x14ac:dyDescent="0.2">
      <c r="A578"/>
      <c r="B578"/>
      <c r="C578"/>
      <c r="D578"/>
      <c r="E578"/>
      <c r="F578"/>
      <c r="G578"/>
      <c r="H578"/>
      <c r="I578"/>
      <c r="J578"/>
      <c r="K578"/>
      <c r="L578"/>
      <c r="M578"/>
      <c r="N578"/>
    </row>
    <row r="579" spans="1:49" x14ac:dyDescent="0.2">
      <c r="A579"/>
      <c r="B579"/>
      <c r="C579"/>
      <c r="D579"/>
      <c r="E579"/>
      <c r="F579"/>
      <c r="G579"/>
      <c r="H579"/>
      <c r="I579"/>
      <c r="J579"/>
      <c r="K579"/>
      <c r="L579"/>
      <c r="M579"/>
      <c r="N579"/>
      <c r="Q579"/>
      <c r="AJ579" s="8"/>
      <c r="AK579" s="8"/>
      <c r="AL579" s="8"/>
      <c r="AM579" s="8"/>
      <c r="AN579" s="8"/>
      <c r="AO579" s="8"/>
      <c r="AP579" s="8"/>
      <c r="AQ579" s="8"/>
      <c r="AR579" s="8"/>
      <c r="AS579" s="8"/>
      <c r="AT579" s="8"/>
      <c r="AU579" s="8"/>
      <c r="AV579" s="8"/>
      <c r="AW579" s="8"/>
    </row>
    <row r="580" spans="1:49" x14ac:dyDescent="0.2">
      <c r="A580"/>
      <c r="B580"/>
      <c r="C580"/>
      <c r="D580"/>
      <c r="E580"/>
      <c r="F580"/>
      <c r="G580"/>
      <c r="H580"/>
      <c r="I580"/>
      <c r="J580"/>
      <c r="K580"/>
      <c r="L580"/>
      <c r="M580"/>
      <c r="N580"/>
      <c r="AJ580" s="8"/>
      <c r="AK580" s="8"/>
      <c r="AL580" s="8"/>
      <c r="AM580" s="8"/>
      <c r="AN580" s="8"/>
      <c r="AO580" s="8"/>
      <c r="AP580" s="8"/>
      <c r="AQ580" s="8"/>
      <c r="AR580" s="8"/>
      <c r="AS580" s="8"/>
      <c r="AT580" s="8"/>
      <c r="AU580" s="8"/>
      <c r="AV580" s="8"/>
      <c r="AW580" s="8"/>
    </row>
    <row r="581" spans="1:49" x14ac:dyDescent="0.2">
      <c r="A581"/>
      <c r="B581"/>
      <c r="C581"/>
      <c r="D581"/>
      <c r="E581"/>
      <c r="F581"/>
      <c r="G581"/>
      <c r="H581"/>
      <c r="I581"/>
      <c r="J581"/>
      <c r="K581"/>
      <c r="L581"/>
      <c r="M581"/>
      <c r="N581"/>
    </row>
    <row r="582" spans="1:49" x14ac:dyDescent="0.2">
      <c r="A582"/>
      <c r="B582"/>
      <c r="C582"/>
      <c r="D582"/>
      <c r="E582"/>
      <c r="F582"/>
      <c r="G582"/>
      <c r="H582"/>
      <c r="I582"/>
      <c r="J582"/>
      <c r="K582"/>
      <c r="L582"/>
      <c r="M582"/>
      <c r="N582"/>
    </row>
    <row r="583" spans="1:49" x14ac:dyDescent="0.2">
      <c r="A583"/>
      <c r="B583"/>
      <c r="C583"/>
      <c r="D583"/>
      <c r="E583"/>
      <c r="F583"/>
      <c r="G583"/>
      <c r="H583"/>
      <c r="I583"/>
      <c r="J583"/>
      <c r="K583"/>
      <c r="L583"/>
      <c r="M583"/>
      <c r="N583"/>
    </row>
    <row r="584" spans="1:49" x14ac:dyDescent="0.2">
      <c r="A584"/>
      <c r="B584"/>
      <c r="C584"/>
      <c r="D584"/>
      <c r="E584"/>
      <c r="F584"/>
      <c r="G584"/>
      <c r="H584"/>
      <c r="I584"/>
      <c r="J584"/>
      <c r="K584"/>
      <c r="L584"/>
      <c r="M584"/>
      <c r="N584"/>
    </row>
    <row r="585" spans="1:49" x14ac:dyDescent="0.2">
      <c r="A585"/>
      <c r="B585"/>
      <c r="C585"/>
      <c r="D585"/>
      <c r="E585"/>
      <c r="F585"/>
      <c r="G585"/>
      <c r="H585"/>
      <c r="I585"/>
      <c r="J585"/>
      <c r="K585"/>
      <c r="L585"/>
      <c r="M585"/>
      <c r="N585"/>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row>
    <row r="586" spans="1:49" x14ac:dyDescent="0.2">
      <c r="A586"/>
      <c r="B586"/>
      <c r="C586"/>
      <c r="D586"/>
      <c r="E586"/>
      <c r="F586"/>
      <c r="G586"/>
      <c r="H586"/>
      <c r="I586"/>
      <c r="J586"/>
      <c r="K586"/>
      <c r="L586"/>
      <c r="M586"/>
      <c r="N586"/>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row>
    <row r="587" spans="1:49" x14ac:dyDescent="0.2">
      <c r="A587"/>
      <c r="B587"/>
      <c r="C587"/>
      <c r="D587"/>
      <c r="E587"/>
      <c r="F587"/>
      <c r="G587"/>
      <c r="H587"/>
      <c r="I587"/>
      <c r="J587"/>
      <c r="K587"/>
      <c r="L587"/>
      <c r="M587"/>
      <c r="N587"/>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row>
    <row r="588" spans="1:49" x14ac:dyDescent="0.2">
      <c r="A588"/>
      <c r="B588"/>
      <c r="C588"/>
      <c r="D588"/>
      <c r="E588"/>
      <c r="F588"/>
      <c r="G588"/>
      <c r="H588"/>
      <c r="I588"/>
      <c r="J588"/>
      <c r="K588"/>
      <c r="L588"/>
      <c r="M588"/>
      <c r="N58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row>
    <row r="589" spans="1:49" x14ac:dyDescent="0.2">
      <c r="A589"/>
      <c r="B589"/>
      <c r="C589"/>
      <c r="D589"/>
      <c r="E589"/>
      <c r="F589"/>
      <c r="G589"/>
      <c r="H589"/>
      <c r="I589"/>
      <c r="J589"/>
      <c r="K589"/>
      <c r="L589"/>
      <c r="M589"/>
      <c r="N589"/>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row>
    <row r="590" spans="1:49" x14ac:dyDescent="0.2">
      <c r="A590"/>
      <c r="B590"/>
      <c r="C590"/>
      <c r="D590"/>
      <c r="E590"/>
      <c r="F590"/>
      <c r="G590"/>
      <c r="H590"/>
      <c r="I590"/>
      <c r="J590"/>
      <c r="K590"/>
      <c r="L590"/>
      <c r="M590"/>
      <c r="N590"/>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row>
    <row r="591" spans="1:49" x14ac:dyDescent="0.2">
      <c r="A591"/>
      <c r="B591"/>
      <c r="C591"/>
      <c r="D591"/>
      <c r="E591"/>
      <c r="F591"/>
      <c r="G591"/>
      <c r="H591"/>
      <c r="I591"/>
      <c r="J591"/>
      <c r="K591"/>
      <c r="L591"/>
      <c r="M591"/>
      <c r="N591"/>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row>
    <row r="592" spans="1:49" x14ac:dyDescent="0.2">
      <c r="A592"/>
      <c r="B592"/>
      <c r="C592"/>
      <c r="D592"/>
      <c r="E592"/>
      <c r="F592"/>
      <c r="G592"/>
      <c r="H592"/>
      <c r="I592"/>
      <c r="J592"/>
      <c r="K592"/>
      <c r="L592"/>
      <c r="M592"/>
      <c r="N592"/>
    </row>
    <row r="593" spans="1:14" x14ac:dyDescent="0.2">
      <c r="A593"/>
      <c r="B593"/>
      <c r="C593"/>
      <c r="D593"/>
      <c r="E593"/>
      <c r="F593"/>
      <c r="G593"/>
      <c r="H593"/>
      <c r="I593"/>
      <c r="J593"/>
      <c r="K593"/>
      <c r="L593"/>
      <c r="M593"/>
      <c r="N593"/>
    </row>
  </sheetData>
  <autoFilter ref="A14:BR575" xr:uid="{00000000-0009-0000-0000-000001000000}"/>
  <conditionalFormatting sqref="AB575">
    <cfRule type="cellIs" dxfId="2536" priority="2509" stopIfTrue="1" operator="greaterThan">
      <formula>$U575</formula>
    </cfRule>
  </conditionalFormatting>
  <conditionalFormatting sqref="AZ15 AP1 AP15 AP258:AP270 AP411 AP416:AP420 AZ142:AZ157 AZ257:AZ270 AZ368 AP368 AZ413:AZ420 AP413:AP414 AZ37:AZ50 AP37:AP50 AZ569:AZ570 AP569:AP570 AZ224:AZ234 AP224:AP234 AZ221:AZ222 AP221:AP222 AP248:AP251 AZ248:AZ251 AZ65:AZ76 AP65:AP76 AP104:AP105 AZ104:AZ105 AZ197:AZ208 AP197:AP208 AP159:AP177 AP107:AP124 AZ159:AZ177 AZ107:AZ124 AP457:AP463 AZ457:AZ463 AZ509 AP284:AP302 AZ284:AZ302 AP542:AP549 AZ542:AZ549 AP467:AP481 AZ467:AZ481 AZ483:AZ486 AP483:AP486 AZ26:AZ35 AP26:AP35 AZ555:AZ562 AP555:AP562 AZ52:AZ63 AP52:AP63 AP82:AP102 AZ82:AZ102 AZ183:AZ184 AP183:AP184 AP213:AP219 AZ213:AZ219 AZ253:AZ254 AP253:AP256 AZ327:AZ350 AP327:AP350 AZ435:AZ443 AP435:AP443 AP500:AP507 AZ500:AZ507 AP490:AP498 AZ490:AZ498 AZ304:AZ308 AP304:AP308 AP352:AP356 AZ352:AZ356 AZ358:AZ366 AP358:AP366 AZ126:AZ128 AP126:AP128 AP371:AP407 AZ371:AZ411 AZ130:AZ135 AP130:AP135 AP137:AP157 AZ137:AZ140 AP310:AP320 AZ310:AZ320 AZ322:AZ325 AP322:AP325 AP448:AP455 AZ448:AZ455 AP242:AP246 AZ242:AZ246 AP17:AP24 AZ17:AZ24 AP517:AP534 AZ514:AZ534">
    <cfRule type="cellIs" dxfId="2535" priority="2510" stopIfTrue="1" operator="notEqual">
      <formula>$AL1</formula>
    </cfRule>
  </conditionalFormatting>
  <conditionalFormatting sqref="BA15 BA258:BA270 BA411 BA416:BA420 BA142:BA157 BA368 BA413:BA414 BA37:BA50 BA569:BA570 BA224:BA234 BA221:BA222 BA248:BA251 BA65:BA76 BA104:BA105 BA197:BA208 BA159:BA177 BA107:BA124 BA457:BA463 BA284:BA302 BA542:BA549 BA467:BA481 BA483:BA486 BA26:BA35 BA555:BA562 BA52:BA63 BA82:BA102 BA183:BA184 BA213:BA219 BA253:BA254 BA327:BA350 BA435:BA443 BA500:BA507 BA490:BA498 BA304:BA308 BA352:BA356 BA358:BA366 BA126:BA128 BA371:BA407 BA130:BA135 BA137:BA140 BA310:BA320 BA322:BA325 BA448:BA455 BA242:BA246 BA17:BA24 BA517:BA534">
    <cfRule type="cellIs" dxfId="2534" priority="2511" stopIfTrue="1" operator="notEqual">
      <formula>$AM15</formula>
    </cfRule>
  </conditionalFormatting>
  <conditionalFormatting sqref="AN15 AN258:AN270 AN411 AN416:AN420 AN142:AN157 AN368 AN413:AN414 AN37:AN50 AN569:AN570 AN224:AN234 AN221:AN222 AN248:AN251 AN65:AN76 AN104:AN105 AN197:AN208 AN159:AN177 AN107:AN124 AN457:AN463 AN284:AN302 AN542:AN549 AN467:AN481 AN483:AN486 AN26:AN35 AN555:AN562 AN52:AN63 AN82:AN102 AN183:AN184 AN213:AN219 AN253:AN254 AN327:AN350 AN435:AN443 AN500:AN507 AN490:AN498 AN304:AN308 AN352:AN356 AN358:AN366 AN126:AN128 AN371:AN407 AN130:AN135 AN137:AN140 AN310:AN320 AN322:AN325 AN448:AN455 AN242:AN246 AN17:AN24 AN517:AN534">
    <cfRule type="cellIs" dxfId="2533" priority="2512" stopIfTrue="1" operator="notEqual">
      <formula>$AJ15</formula>
    </cfRule>
  </conditionalFormatting>
  <conditionalFormatting sqref="AQ1 AQ15 AQ258:AQ270 AQ411 AQ416:AQ420 AQ142:AQ157 AQ368 AQ413:AQ414 AQ37:AQ50 AQ569:AQ570 AQ224:AQ234 AQ221:AQ222 AQ248:AQ251 AQ65:AQ76 AQ104:AQ105 AQ197:AQ208 AQ159:AQ177 AQ107:AQ124 AQ457:AQ463 AQ284:AQ302 AQ542:AQ549 AQ467:AQ481 AQ483:AQ486 AQ26:AQ35 AQ555:AQ562 AQ52:AQ63 AQ82:AQ102 AQ183:AQ184 AQ213:AQ219 AQ253:AQ254 AQ327:AQ350 AQ435:AQ443 AQ500:AQ507 AQ490:AQ498 AQ304:AQ308 AQ352:AQ356 AQ358:AQ366 AQ126:AQ128 AQ371:AQ407 AQ130:AQ135 AQ137:AQ140 AQ310:AQ320 AQ322:AQ325 AQ448:AQ455 AQ242:AQ246 AQ17:AQ24 AQ517:AQ534">
    <cfRule type="cellIs" dxfId="2532" priority="2513" stopIfTrue="1" operator="notEqual">
      <formula>$AM1</formula>
    </cfRule>
  </conditionalFormatting>
  <conditionalFormatting sqref="V15">
    <cfRule type="cellIs" dxfId="2531" priority="2514" stopIfTrue="1" operator="lessThan">
      <formula>0</formula>
    </cfRule>
    <cfRule type="expression" dxfId="2530" priority="2515" stopIfTrue="1">
      <formula>$H15=1</formula>
    </cfRule>
  </conditionalFormatting>
  <conditionalFormatting sqref="AI258:AI270 AI411 AI416:AI420 AI368 AI413:AI414 AY37:AY50 AI37:AI50 AI569:AI570 AI224:AI234 AI221:AI222 AI248:AI251 AI71:AI76 AI104:AI105 AY65:AY76 AY104:AY105 AY197:AY208 AI197:AI208 AI159:AI177 AI107:AI124 AY159:AY177 AY107:AY124 AI457:AI463 AY457:AY463 AI284:AI302 AI542:AI549 AY542:AY549 AY467:AY481 AY483:AY486 AI483:AI486 AI26:AI35 AY26:AY35 AY555:AY562 AI555:AI562 AI142:AI157 AY52:AY63 AI52:AI63 AY82:AY102 AY183:AY184 AI183:AI184 AI213:AI219 AY213:AY219 AI253 AI435:AI443 AI500:AI507 AY500:AY507 AI490:AI498 AY490:AY498 AI304:AI308 AI352:AI356 AI358:AI366 AY126:AY128 AI371 AY130:AY135 AI137:AI140 AY137:AY140 AI310:AI320 AI322:AI325 AI82:AI102 AI126:AI128 AI130:AI135 AI327:AI350 AI373:AI407 AI448:AI455 AY448:AY455 AI242:AI246 AY242:AY246 AY17:AY24 AI17:AI24 AI467:AI481 AI517:AI534 AY517:AY534">
    <cfRule type="expression" dxfId="2529" priority="2516" stopIfTrue="1">
      <formula>$H17=1</formula>
    </cfRule>
  </conditionalFormatting>
  <conditionalFormatting sqref="AL258:AL270 AL411 AL416:AL420 AL142:AL157 AL368 AL413:AL414 AL37:AL50 AL569:AL570 AL224:AL234 AL221:AL222 AL248:AL251 AL65:AL76 AL104:AL105 AL197:AL208 AL159:AL177 AL107:AL124 AL457:AL463 AL284:AL302 AL542:AL549 AL467:AL481 AL483:AL486 AL26:AL35 AL555:AL562 AL52:AL63 AL82:AL102 AL183:AL184 AL213:AL219 AL253:AL254 AL327:AL350 AL435:AL443 AL500:AL507 AL490:AL498 AL304:AL308 AL352:AL356 AL358:AL366 AL126:AL128 AL371:AL407 AL130:AL135 AL137:AL140 AL310:AL320 AL322:AL325 AL448:AL455 AL242:AL246 AL17:AL24 AL517:AL534">
    <cfRule type="cellIs" dxfId="2528" priority="2517" stopIfTrue="1" operator="notEqual">
      <formula>AP17</formula>
    </cfRule>
  </conditionalFormatting>
  <conditionalFormatting sqref="AE142:AE157 AE258:AE270 AE411 AE416:AE420 AE368 AE413:AE414 AE37:AE50 AE569:AE570 AE224:AE234 AE221:AE222 AE248:AE251 AE52:AE63 AE65:AE76 AE104:AE105 AE197:AE208 AE159:AE177 AE107:AE124 AE457:AE463 AE479:AE481 AE284:AE302 AE542:AE549 AE467:AE477 AE483:AE486 AE26:AE35 AE555:AE562 AE82:AE102 AE183:AE184 AE213:AE219 AE253:AE254 AE327:AE350 AE435:AE443 AE500:AE507 AE490:AE498 AE304:AE308 AE352:AE356 AE358:AE366 AE371:AE407 AE137:AE140 AE310:AE320 AE322:AE325 AE126:AE128 AE131:AE135 AE448:AE455 AE242:AE246 AE17:AE24 AE517:AE534">
    <cfRule type="cellIs" dxfId="2527" priority="2518" stopIfTrue="1" operator="equal">
      <formula>$AE$12</formula>
    </cfRule>
    <cfRule type="cellIs" dxfId="2526" priority="2519" stopIfTrue="1" operator="lessThan">
      <formula>$AE$12</formula>
    </cfRule>
  </conditionalFormatting>
  <conditionalFormatting sqref="BD13">
    <cfRule type="cellIs" dxfId="2525" priority="2520" stopIfTrue="1" operator="equal">
      <formula>0.02</formula>
    </cfRule>
    <cfRule type="cellIs" dxfId="2524" priority="2521" stopIfTrue="1" operator="lessThan">
      <formula>0.02</formula>
    </cfRule>
  </conditionalFormatting>
  <conditionalFormatting sqref="BG15 BG258:BG270 BG411 BG416:BG420 BG142:BG157 BG368 BG413:BG414 BG37:BG50 BG569:BG570 BG224:BG234 BG221:BG222 BG248:BG251 BG52:BG63 BG104:BG105 BG197:BG208 BG159:BG177 BG107:BG124 BG457:BG463 BG284:BG302 BG542:BG549 BG467:BG481 BG483:BG486 BG26:BG35 BG555:BG562 BG82:BG102 BG183:BG184 BG213:BG219 BG253:BG254 BG327:BG350 BG435:BG443 BG500:BG507 BG490:BG498 BG304:BG308 BG352:BG356 BG358:BG366 BG126:BG128 BG371:BG407 BG131:BG135 BG137:BG140 BG310:BG320 BG322:BG325 BG65:BG76 BG448:BG455 BG242:BG246 BG17:BG24 BG517:BG534">
    <cfRule type="cellIs" dxfId="2523" priority="2522" stopIfTrue="1" operator="equal">
      <formula>1</formula>
    </cfRule>
    <cfRule type="cellIs" dxfId="2522" priority="2523" stopIfTrue="1" operator="lessThan">
      <formula>1</formula>
    </cfRule>
  </conditionalFormatting>
  <conditionalFormatting sqref="AJ258:AK270 AJ411:AK411 AJ416:AK420 AJ142:AK157 AJ368:AK368 AJ413:AK414 AJ15:AK15 AJ37:AK50 AJ569:AK570 AJ224:AK234 AJ221:AK222 AJ248:AK251 AJ52:AK63 AJ65:AK76 AJ104:AK105 AJ197:AK208 AJ159:AK177 AJ457:AK463 AJ284:AK302 AJ542:AK549 AJ467:AK481 AJ483:AK486 AJ26:AK35 AJ555:AK562 AJ82:AK95 AJ183:AK184 AJ213:AK219 AJ253:AK254 AJ327:AK350 AJ435:AK443 AJ500:AK507 AJ490:AK498 AJ304:AK308 AJ352:AK356 AJ358:AK366 AJ126:AK128 AJ371:AK407 AJ131:AK135 AJ137:AK140 AJ310:AK320 AJ322:AK325 AJ97:AK102 AJ96 AJ107:AK124 AJ448:AK455 AJ242:AK246 AJ17:AK24 AJ517:AK534">
    <cfRule type="cellIs" dxfId="2521" priority="2524" stopIfTrue="1" operator="equal">
      <formula>1</formula>
    </cfRule>
  </conditionalFormatting>
  <conditionalFormatting sqref="AW15">
    <cfRule type="cellIs" dxfId="2520" priority="2525" stopIfTrue="1" operator="lessThan">
      <formula>0</formula>
    </cfRule>
  </conditionalFormatting>
  <conditionalFormatting sqref="BE258:BE270 BE411 BE416:BE420 BE368 BE413:BE414 BE37:BE50 BE569:BE570 BE224:BE234 BE221:BE222 BE248:BE251 BE52:BE63 BE65:BE76 BE104:BE105 BE197:BE208 BE159:BE177 BE107:BE124 BE457:BE463 BE284:BE302 BE542:BE549 BE467:BE481 BE483:BE486 BE26:BE35 BE555:BE562 BE82:BE102 BE183:BE184 BE213:BE219 BE253:BE256 BE327:BE350 BE435:BE443 BE500:BE507 BE490:BE498 BE304:BE308 BE352:BE356 BE358:BE366 BE126:BE128 BE371:BE407 BE131:BE135 BE137:BE157 BE310:BE320 BE322:BE325 BE448:BE455 BE242:BE246 BE17:BE24 BE517:BE534">
    <cfRule type="cellIs" dxfId="2519" priority="2526" stopIfTrue="1" operator="equal">
      <formula>$BC$10</formula>
    </cfRule>
    <cfRule type="cellIs" dxfId="2518" priority="2527" stopIfTrue="1" operator="lessThan">
      <formula>$BC$10</formula>
    </cfRule>
  </conditionalFormatting>
  <conditionalFormatting sqref="AO15 AO258:AO270 AO411 AO416:AO420 AO142:AO157 AO368 AO413:AO414 AO37:AO50 AO569:AO570 AO224:AO234 AO221:AO222 AO248:AO251 AO52:AO63 AO65:AO76 AO104:AO105 AO197:AO208 AO159:AO177 AO107:AO124 AO457:AO463 AO284:AO302 AO542:AO549 AO467:AO481 AO483:AO486 AO26:AO35 AO555:AO562 AO82:AO102 AO183:AO184 AO213:AO219 AO253:AO254 AO327:AO350 AO435:AO443 AO500:AO507 AO490:AO498 AO304:AO308 AO352:AO356 AO358:AO366 AO126:AO128 AO371:AO407 AO131:AO135 AO137:AO140 AO310:AO320 AO322:AO325 AO448:AO455 AO242:AO246 AO17:AO24 AO517:AO534">
    <cfRule type="cellIs" dxfId="2517" priority="2528" stopIfTrue="1" operator="equal">
      <formula>"REAPP"</formula>
    </cfRule>
  </conditionalFormatting>
  <conditionalFormatting sqref="AC17:AC574">
    <cfRule type="expression" dxfId="2516" priority="2529" stopIfTrue="1">
      <formula>$AC17&lt;&gt;$V17</formula>
    </cfRule>
    <cfRule type="expression" dxfId="2515" priority="2530" stopIfTrue="1">
      <formula>AND($AC17&gt;0,$AC17&lt;=$AD$12)</formula>
    </cfRule>
  </conditionalFormatting>
  <conditionalFormatting sqref="C542:D542 A148:B152 A258:B258 A411:B411 A416:B418 A368:B368 A413:B414 A26:B30 A37:B43 A569:B569 A224:B234 A248:B249 A52:B57 A65:B70 A104:B105 A131:B135 A200:B208 A159:B177 A107:B115 A305:B308 A435:B443 A457:B458 A284:B291 A462:B463 A502:B507 A560:B562 A524:B534 A542:B549 A467:B481 A483:B486 A82:B93 A213:B214 A253:B254 A333:B350 A365:B366 A374:B374 A490:B495 A219:B219 A262:B267 A310:B320 A380:B407 A448:B449 A21:B24">
    <cfRule type="expression" dxfId="2514" priority="2531" stopIfTrue="1">
      <formula>#REF!=1</formula>
    </cfRule>
  </conditionalFormatting>
  <conditionalFormatting sqref="BE37:BE50 BE65:BE76 BE104:BE105 BE505 BE542:BE549 BE26:BE35 BE555:BE562 BE52:BE63 BE82:BE102 BE17:BE24 BE517:BE534">
    <cfRule type="expression" dxfId="2513" priority="2508">
      <formula>OR($H17=3,$H17="R3")</formula>
    </cfRule>
  </conditionalFormatting>
  <conditionalFormatting sqref="BE569:BE570">
    <cfRule type="expression" dxfId="2512" priority="2507">
      <formula>OR($H569=3,$H569="R3")</formula>
    </cfRule>
  </conditionalFormatting>
  <conditionalFormatting sqref="V258:V270 V411 V416:V420 V142:V157 V368 V413:V414 V37:V50 V569:V570 V224:V234 V221:V222 V248:V251 V65:V76 V104:V105 V197:V208 V159:V177 V107:V124 V457:V463 V284:V302 V542:V549 V467:V481 V483:V486 V26:V35 V555:V562 V52:V63 V82:V102 V183:V184 V213:V219 V253:V254 V327:V350 V435:V443 V500:V507 V490:V498 V304:V308 V352:V356 V358:V366 V126:V128 V371:V407 V130:V135 V137:V140 V310:V320 V322:V325 V448:V455 V242:V246 V17:V24 V517:V534">
    <cfRule type="expression" dxfId="2511" priority="2506">
      <formula>$H17=1</formula>
    </cfRule>
  </conditionalFormatting>
  <conditionalFormatting sqref="AE478">
    <cfRule type="cellIs" dxfId="2510" priority="2504" stopIfTrue="1" operator="equal">
      <formula>$AE$12</formula>
    </cfRule>
    <cfRule type="cellIs" dxfId="2509" priority="2505" stopIfTrue="1" operator="lessThan">
      <formula>$AE$12</formula>
    </cfRule>
  </conditionalFormatting>
  <conditionalFormatting sqref="AE478">
    <cfRule type="expression" dxfId="2508" priority="2503">
      <formula>OR($H478=3,$H478="R3")</formula>
    </cfRule>
  </conditionalFormatting>
  <conditionalFormatting sqref="Z258:AC270 Z411:AC411 Z416:AC420 Z142:AC157 Z368:AC368 Z413:AC414 Z37:AC50 Z569:AC570 Z224:AC234 Z221:AC222 Z248:AC251 Z65:AC76 Z104:AC105 Z197:AC208 Z159:AC177 Z107:AC124 Z457:AC463 Z284:AC302 Z542:AC549 Z467:AC481 Z483:AC486 Z26:AC35 Z555:AC562 Z52:AC63 Z82:AC102 Z183:AC184 Z213:AC219 Z253:AC254 Z327:AC350 Z435:AC443 Z500:AC507 Z490:AC498 Z304:AC308 Z352:AC356 Z358:AC366 Z126:AC128 Z371:AC407 Z130:AC135 Z137:AC140 Z310:AC320 Z322:AC325 Z448:AC455 Z242:AC246 Z17:AC24 Z517:AC534">
    <cfRule type="expression" dxfId="2507" priority="2502">
      <formula>$Z17="Exempt"</formula>
    </cfRule>
  </conditionalFormatting>
  <conditionalFormatting sqref="AP509 AP514:AP516">
    <cfRule type="cellIs" dxfId="2506" priority="2486" stopIfTrue="1" operator="notEqual">
      <formula>$AL509</formula>
    </cfRule>
  </conditionalFormatting>
  <conditionalFormatting sqref="BA509 BA514:BA516">
    <cfRule type="cellIs" dxfId="2505" priority="2487" stopIfTrue="1" operator="notEqual">
      <formula>$AM509</formula>
    </cfRule>
  </conditionalFormatting>
  <conditionalFormatting sqref="AN509 AN514:AN516">
    <cfRule type="cellIs" dxfId="2504" priority="2488" stopIfTrue="1" operator="notEqual">
      <formula>$AJ509</formula>
    </cfRule>
  </conditionalFormatting>
  <conditionalFormatting sqref="AQ509 AQ514:AQ516">
    <cfRule type="cellIs" dxfId="2503" priority="2489" stopIfTrue="1" operator="notEqual">
      <formula>$AM509</formula>
    </cfRule>
  </conditionalFormatting>
  <conditionalFormatting sqref="AG509:AH509 AG514:AH516">
    <cfRule type="expression" dxfId="2502" priority="2490" stopIfTrue="1">
      <formula>$H509=1</formula>
    </cfRule>
  </conditionalFormatting>
  <conditionalFormatting sqref="AI509 AI514:AI516">
    <cfRule type="expression" dxfId="2501" priority="2491" stopIfTrue="1">
      <formula>$H509=1</formula>
    </cfRule>
  </conditionalFormatting>
  <conditionalFormatting sqref="AL509 AL514:AL516">
    <cfRule type="cellIs" dxfId="2500" priority="2492" stopIfTrue="1" operator="notEqual">
      <formula>AP509</formula>
    </cfRule>
  </conditionalFormatting>
  <conditionalFormatting sqref="AE509 AE514:AE516">
    <cfRule type="cellIs" dxfId="2499" priority="2493" stopIfTrue="1" operator="equal">
      <formula>$AE$12</formula>
    </cfRule>
    <cfRule type="cellIs" dxfId="2498" priority="2494" stopIfTrue="1" operator="lessThan">
      <formula>$AE$12</formula>
    </cfRule>
  </conditionalFormatting>
  <conditionalFormatting sqref="BG509 BG514:BG516">
    <cfRule type="cellIs" dxfId="2497" priority="2495" stopIfTrue="1" operator="equal">
      <formula>1</formula>
    </cfRule>
    <cfRule type="cellIs" dxfId="2496" priority="2496" stopIfTrue="1" operator="lessThan">
      <formula>1</formula>
    </cfRule>
  </conditionalFormatting>
  <conditionalFormatting sqref="AJ509:AK509 AJ514:AK516">
    <cfRule type="cellIs" dxfId="2495" priority="2497" stopIfTrue="1" operator="equal">
      <formula>1</formula>
    </cfRule>
  </conditionalFormatting>
  <conditionalFormatting sqref="BE509 BE514:BE516">
    <cfRule type="cellIs" dxfId="2494" priority="2498" stopIfTrue="1" operator="equal">
      <formula>$BC$10</formula>
    </cfRule>
    <cfRule type="cellIs" dxfId="2493" priority="2499" stopIfTrue="1" operator="lessThan">
      <formula>$BC$10</formula>
    </cfRule>
  </conditionalFormatting>
  <conditionalFormatting sqref="AO509 AO514:AO516">
    <cfRule type="cellIs" dxfId="2492" priority="2500" stopIfTrue="1" operator="equal">
      <formula>"REAPP"</formula>
    </cfRule>
  </conditionalFormatting>
  <conditionalFormatting sqref="A509:B509">
    <cfRule type="expression" dxfId="2491" priority="2501" stopIfTrue="1">
      <formula>#REF!=1</formula>
    </cfRule>
  </conditionalFormatting>
  <conditionalFormatting sqref="AE509 AG509:AI509 AG514:AI516 AE514:AE516">
    <cfRule type="expression" dxfId="2490" priority="2485">
      <formula>OR($H509=3,$H509="R3")</formula>
    </cfRule>
  </conditionalFormatting>
  <conditionalFormatting sqref="BE509 BE514:BE516">
    <cfRule type="expression" dxfId="2489" priority="2484">
      <formula>OR($H509=3,$H509="R3")</formula>
    </cfRule>
  </conditionalFormatting>
  <conditionalFormatting sqref="V509 V514:V516">
    <cfRule type="expression" dxfId="2488" priority="2483">
      <formula>$H509=1</formula>
    </cfRule>
  </conditionalFormatting>
  <conditionalFormatting sqref="Z509:AC509 Z514:AC516">
    <cfRule type="expression" dxfId="2487" priority="2482">
      <formula>$Z509="Exempt"</formula>
    </cfRule>
  </conditionalFormatting>
  <conditionalFormatting sqref="AZ141">
    <cfRule type="cellIs" dxfId="2486" priority="2469" stopIfTrue="1" operator="notEqual">
      <formula>$AL141</formula>
    </cfRule>
  </conditionalFormatting>
  <conditionalFormatting sqref="BA141">
    <cfRule type="cellIs" dxfId="2485" priority="2470" stopIfTrue="1" operator="notEqual">
      <formula>$AM141</formula>
    </cfRule>
  </conditionalFormatting>
  <conditionalFormatting sqref="AN141">
    <cfRule type="cellIs" dxfId="2484" priority="2471" stopIfTrue="1" operator="notEqual">
      <formula>$AJ141</formula>
    </cfRule>
  </conditionalFormatting>
  <conditionalFormatting sqref="AQ141">
    <cfRule type="cellIs" dxfId="2483" priority="2472" stopIfTrue="1" operator="notEqual">
      <formula>$AM141</formula>
    </cfRule>
  </conditionalFormatting>
  <conditionalFormatting sqref="AG141:AH141">
    <cfRule type="expression" dxfId="2482" priority="2473" stopIfTrue="1">
      <formula>$H141=1</formula>
    </cfRule>
  </conditionalFormatting>
  <conditionalFormatting sqref="AI141">
    <cfRule type="expression" dxfId="2481" priority="2474" stopIfTrue="1">
      <formula>$H141=1</formula>
    </cfRule>
  </conditionalFormatting>
  <conditionalFormatting sqref="AL141">
    <cfRule type="cellIs" dxfId="2480" priority="2475" stopIfTrue="1" operator="notEqual">
      <formula>AP141</formula>
    </cfRule>
  </conditionalFormatting>
  <conditionalFormatting sqref="AE141">
    <cfRule type="cellIs" dxfId="2479" priority="2476" stopIfTrue="1" operator="equal">
      <formula>$AE$12</formula>
    </cfRule>
    <cfRule type="cellIs" dxfId="2478" priority="2477" stopIfTrue="1" operator="lessThan">
      <formula>$AE$12</formula>
    </cfRule>
  </conditionalFormatting>
  <conditionalFormatting sqref="BG141">
    <cfRule type="cellIs" dxfId="2477" priority="2478" stopIfTrue="1" operator="equal">
      <formula>1</formula>
    </cfRule>
    <cfRule type="cellIs" dxfId="2476" priority="2479" stopIfTrue="1" operator="lessThan">
      <formula>1</formula>
    </cfRule>
  </conditionalFormatting>
  <conditionalFormatting sqref="AJ141:AK141">
    <cfRule type="cellIs" dxfId="2475" priority="2480" stopIfTrue="1" operator="equal">
      <formula>1</formula>
    </cfRule>
  </conditionalFormatting>
  <conditionalFormatting sqref="AO141">
    <cfRule type="cellIs" dxfId="2474" priority="2481" stopIfTrue="1" operator="equal">
      <formula>"REAPP"</formula>
    </cfRule>
  </conditionalFormatting>
  <conditionalFormatting sqref="BE141 AE141 AG141:AI141">
    <cfRule type="expression" dxfId="2473" priority="2468">
      <formula>OR($H141=3,$H141="R3")</formula>
    </cfRule>
  </conditionalFormatting>
  <conditionalFormatting sqref="V141">
    <cfRule type="expression" dxfId="2472" priority="2467">
      <formula>$H141=1</formula>
    </cfRule>
  </conditionalFormatting>
  <conditionalFormatting sqref="Z141:AC141">
    <cfRule type="expression" dxfId="2471" priority="2466">
      <formula>$Z141="Exempt"</formula>
    </cfRule>
  </conditionalFormatting>
  <conditionalFormatting sqref="AH147">
    <cfRule type="expression" dxfId="2470" priority="2465" stopIfTrue="1">
      <formula>$H147=1</formula>
    </cfRule>
  </conditionalFormatting>
  <conditionalFormatting sqref="AH141">
    <cfRule type="expression" dxfId="2469" priority="2464" stopIfTrue="1">
      <formula>$H141=1</formula>
    </cfRule>
  </conditionalFormatting>
  <conditionalFormatting sqref="AZ255:AZ256">
    <cfRule type="cellIs" dxfId="2468" priority="2451" stopIfTrue="1" operator="notEqual">
      <formula>$AL255</formula>
    </cfRule>
  </conditionalFormatting>
  <conditionalFormatting sqref="BA255:BA256">
    <cfRule type="cellIs" dxfId="2467" priority="2452" stopIfTrue="1" operator="notEqual">
      <formula>$AM255</formula>
    </cfRule>
  </conditionalFormatting>
  <conditionalFormatting sqref="AN255:AN256">
    <cfRule type="cellIs" dxfId="2466" priority="2453" stopIfTrue="1" operator="notEqual">
      <formula>$AJ255</formula>
    </cfRule>
  </conditionalFormatting>
  <conditionalFormatting sqref="AQ255:AQ256">
    <cfRule type="cellIs" dxfId="2465" priority="2454" stopIfTrue="1" operator="notEqual">
      <formula>$AM255</formula>
    </cfRule>
  </conditionalFormatting>
  <conditionalFormatting sqref="AG255:AH256">
    <cfRule type="expression" dxfId="2464" priority="2455" stopIfTrue="1">
      <formula>$H255=1</formula>
    </cfRule>
  </conditionalFormatting>
  <conditionalFormatting sqref="AL255:AL256">
    <cfRule type="cellIs" dxfId="2463" priority="2456" stopIfTrue="1" operator="notEqual">
      <formula>AP255</formula>
    </cfRule>
  </conditionalFormatting>
  <conditionalFormatting sqref="AE255:AE256">
    <cfRule type="cellIs" dxfId="2462" priority="2457" stopIfTrue="1" operator="equal">
      <formula>$AE$12</formula>
    </cfRule>
    <cfRule type="cellIs" dxfId="2461" priority="2458" stopIfTrue="1" operator="lessThan">
      <formula>$AE$12</formula>
    </cfRule>
  </conditionalFormatting>
  <conditionalFormatting sqref="BG255:BG256">
    <cfRule type="cellIs" dxfId="2460" priority="2459" stopIfTrue="1" operator="equal">
      <formula>1</formula>
    </cfRule>
    <cfRule type="cellIs" dxfId="2459" priority="2460" stopIfTrue="1" operator="lessThan">
      <formula>1</formula>
    </cfRule>
  </conditionalFormatting>
  <conditionalFormatting sqref="AJ255:AK256">
    <cfRule type="cellIs" dxfId="2458" priority="2461" stopIfTrue="1" operator="equal">
      <formula>1</formula>
    </cfRule>
  </conditionalFormatting>
  <conditionalFormatting sqref="AO255:AO256">
    <cfRule type="cellIs" dxfId="2457" priority="2462" stopIfTrue="1" operator="equal">
      <formula>"REAPP"</formula>
    </cfRule>
  </conditionalFormatting>
  <conditionalFormatting sqref="A255:B256">
    <cfRule type="expression" dxfId="2456" priority="2463" stopIfTrue="1">
      <formula>#REF!=1</formula>
    </cfRule>
  </conditionalFormatting>
  <conditionalFormatting sqref="BE255:BE256 AE255:AE256 AG255:AH256">
    <cfRule type="expression" dxfId="2455" priority="2450">
      <formula>OR($H255=3,$H255="R3")</formula>
    </cfRule>
  </conditionalFormatting>
  <conditionalFormatting sqref="V255:V256">
    <cfRule type="expression" dxfId="2454" priority="2449">
      <formula>$H255=1</formula>
    </cfRule>
  </conditionalFormatting>
  <conditionalFormatting sqref="Z255:AC256">
    <cfRule type="expression" dxfId="2453" priority="2448">
      <formula>$Z255="Exempt"</formula>
    </cfRule>
  </conditionalFormatting>
  <conditionalFormatting sqref="AP408:AP410">
    <cfRule type="cellIs" dxfId="2452" priority="2432" stopIfTrue="1" operator="notEqual">
      <formula>$AL408</formula>
    </cfRule>
  </conditionalFormatting>
  <conditionalFormatting sqref="BA408:BA410">
    <cfRule type="cellIs" dxfId="2451" priority="2433" stopIfTrue="1" operator="notEqual">
      <formula>$AM408</formula>
    </cfRule>
  </conditionalFormatting>
  <conditionalFormatting sqref="AN408:AN410">
    <cfRule type="cellIs" dxfId="2450" priority="2434" stopIfTrue="1" operator="notEqual">
      <formula>$AJ408</formula>
    </cfRule>
  </conditionalFormatting>
  <conditionalFormatting sqref="AQ408:AQ410">
    <cfRule type="cellIs" dxfId="2449" priority="2435" stopIfTrue="1" operator="notEqual">
      <formula>$AM408</formula>
    </cfRule>
  </conditionalFormatting>
  <conditionalFormatting sqref="AG408:AH410">
    <cfRule type="expression" dxfId="2448" priority="2436" stopIfTrue="1">
      <formula>$H408=1</formula>
    </cfRule>
  </conditionalFormatting>
  <conditionalFormatting sqref="AI408:AI410">
    <cfRule type="expression" dxfId="2447" priority="2437" stopIfTrue="1">
      <formula>$H408=1</formula>
    </cfRule>
  </conditionalFormatting>
  <conditionalFormatting sqref="AL408:AL410">
    <cfRule type="cellIs" dxfId="2446" priority="2438" stopIfTrue="1" operator="notEqual">
      <formula>AP408</formula>
    </cfRule>
  </conditionalFormatting>
  <conditionalFormatting sqref="AE408:AE410">
    <cfRule type="cellIs" dxfId="2445" priority="2439" stopIfTrue="1" operator="equal">
      <formula>$AE$12</formula>
    </cfRule>
    <cfRule type="cellIs" dxfId="2444" priority="2440" stopIfTrue="1" operator="lessThan">
      <formula>$AE$12</formula>
    </cfRule>
  </conditionalFormatting>
  <conditionalFormatting sqref="BG408:BG410">
    <cfRule type="cellIs" dxfId="2443" priority="2441" stopIfTrue="1" operator="equal">
      <formula>1</formula>
    </cfRule>
    <cfRule type="cellIs" dxfId="2442" priority="2442" stopIfTrue="1" operator="lessThan">
      <formula>1</formula>
    </cfRule>
  </conditionalFormatting>
  <conditionalFormatting sqref="AJ408:AK410">
    <cfRule type="cellIs" dxfId="2441" priority="2443" stopIfTrue="1" operator="equal">
      <formula>1</formula>
    </cfRule>
  </conditionalFormatting>
  <conditionalFormatting sqref="BE408:BE410">
    <cfRule type="cellIs" dxfId="2440" priority="2444" stopIfTrue="1" operator="equal">
      <formula>$BC$10</formula>
    </cfRule>
    <cfRule type="cellIs" dxfId="2439" priority="2445" stopIfTrue="1" operator="lessThan">
      <formula>$BC$10</formula>
    </cfRule>
  </conditionalFormatting>
  <conditionalFormatting sqref="AO408:AO410">
    <cfRule type="cellIs" dxfId="2438" priority="2446" stopIfTrue="1" operator="equal">
      <formula>"REAPP"</formula>
    </cfRule>
  </conditionalFormatting>
  <conditionalFormatting sqref="A408:B410">
    <cfRule type="expression" dxfId="2437" priority="2447" stopIfTrue="1">
      <formula>#REF!=1</formula>
    </cfRule>
  </conditionalFormatting>
  <conditionalFormatting sqref="AG408:AI410 AE408:AE410 BE408:BE410">
    <cfRule type="expression" dxfId="2436" priority="2431">
      <formula>OR($H408=3,$H408="R3")</formula>
    </cfRule>
  </conditionalFormatting>
  <conditionalFormatting sqref="V408:V410">
    <cfRule type="expression" dxfId="2435" priority="2430">
      <formula>$H408=1</formula>
    </cfRule>
  </conditionalFormatting>
  <conditionalFormatting sqref="Z408:AC410">
    <cfRule type="expression" dxfId="2434" priority="2429">
      <formula>$Z408="Exempt"</formula>
    </cfRule>
  </conditionalFormatting>
  <conditionalFormatting sqref="AP257">
    <cfRule type="cellIs" dxfId="2433" priority="2413" stopIfTrue="1" operator="notEqual">
      <formula>$AL257</formula>
    </cfRule>
  </conditionalFormatting>
  <conditionalFormatting sqref="BA257">
    <cfRule type="cellIs" dxfId="2432" priority="2414" stopIfTrue="1" operator="notEqual">
      <formula>$AM257</formula>
    </cfRule>
  </conditionalFormatting>
  <conditionalFormatting sqref="AN257">
    <cfRule type="cellIs" dxfId="2431" priority="2415" stopIfTrue="1" operator="notEqual">
      <formula>$AJ257</formula>
    </cfRule>
  </conditionalFormatting>
  <conditionalFormatting sqref="AQ257">
    <cfRule type="cellIs" dxfId="2430" priority="2416" stopIfTrue="1" operator="notEqual">
      <formula>$AM257</formula>
    </cfRule>
  </conditionalFormatting>
  <conditionalFormatting sqref="AG257:AH257">
    <cfRule type="expression" dxfId="2429" priority="2417" stopIfTrue="1">
      <formula>$H257=1</formula>
    </cfRule>
  </conditionalFormatting>
  <conditionalFormatting sqref="AI257">
    <cfRule type="expression" dxfId="2428" priority="2418" stopIfTrue="1">
      <formula>$H257=1</formula>
    </cfRule>
  </conditionalFormatting>
  <conditionalFormatting sqref="AL257">
    <cfRule type="cellIs" dxfId="2427" priority="2419" stopIfTrue="1" operator="notEqual">
      <formula>AP257</formula>
    </cfRule>
  </conditionalFormatting>
  <conditionalFormatting sqref="AE257">
    <cfRule type="cellIs" dxfId="2426" priority="2420" stopIfTrue="1" operator="equal">
      <formula>$AE$12</formula>
    </cfRule>
    <cfRule type="cellIs" dxfId="2425" priority="2421" stopIfTrue="1" operator="lessThan">
      <formula>$AE$12</formula>
    </cfRule>
  </conditionalFormatting>
  <conditionalFormatting sqref="BG257">
    <cfRule type="cellIs" dxfId="2424" priority="2422" stopIfTrue="1" operator="equal">
      <formula>1</formula>
    </cfRule>
    <cfRule type="cellIs" dxfId="2423" priority="2423" stopIfTrue="1" operator="lessThan">
      <formula>1</formula>
    </cfRule>
  </conditionalFormatting>
  <conditionalFormatting sqref="AJ257:AK257">
    <cfRule type="cellIs" dxfId="2422" priority="2424" stopIfTrue="1" operator="equal">
      <formula>1</formula>
    </cfRule>
  </conditionalFormatting>
  <conditionalFormatting sqref="BE257">
    <cfRule type="cellIs" dxfId="2421" priority="2425" stopIfTrue="1" operator="equal">
      <formula>$BC$10</formula>
    </cfRule>
    <cfRule type="cellIs" dxfId="2420" priority="2426" stopIfTrue="1" operator="lessThan">
      <formula>$BC$10</formula>
    </cfRule>
  </conditionalFormatting>
  <conditionalFormatting sqref="AO257">
    <cfRule type="cellIs" dxfId="2419" priority="2427" stopIfTrue="1" operator="equal">
      <formula>"REAPP"</formula>
    </cfRule>
  </conditionalFormatting>
  <conditionalFormatting sqref="A257:B257">
    <cfRule type="expression" dxfId="2418" priority="2428" stopIfTrue="1">
      <formula>#REF!=1</formula>
    </cfRule>
  </conditionalFormatting>
  <conditionalFormatting sqref="AG257:AI257 AE257 BE257">
    <cfRule type="expression" dxfId="2417" priority="2412">
      <formula>OR($H257=3,$H257="R3")</formula>
    </cfRule>
  </conditionalFormatting>
  <conditionalFormatting sqref="V257">
    <cfRule type="expression" dxfId="2416" priority="2411">
      <formula>$H257=1</formula>
    </cfRule>
  </conditionalFormatting>
  <conditionalFormatting sqref="Z257:AC257">
    <cfRule type="expression" dxfId="2415" priority="2410">
      <formula>$Z257="Exempt"</formula>
    </cfRule>
  </conditionalFormatting>
  <conditionalFormatting sqref="AP415">
    <cfRule type="cellIs" dxfId="2414" priority="2394" stopIfTrue="1" operator="notEqual">
      <formula>$AL415</formula>
    </cfRule>
  </conditionalFormatting>
  <conditionalFormatting sqref="BA415">
    <cfRule type="cellIs" dxfId="2413" priority="2395" stopIfTrue="1" operator="notEqual">
      <formula>$AM415</formula>
    </cfRule>
  </conditionalFormatting>
  <conditionalFormatting sqref="AN415">
    <cfRule type="cellIs" dxfId="2412" priority="2396" stopIfTrue="1" operator="notEqual">
      <formula>$AJ415</formula>
    </cfRule>
  </conditionalFormatting>
  <conditionalFormatting sqref="AQ415">
    <cfRule type="cellIs" dxfId="2411" priority="2397" stopIfTrue="1" operator="notEqual">
      <formula>$AM415</formula>
    </cfRule>
  </conditionalFormatting>
  <conditionalFormatting sqref="AG415:AH415">
    <cfRule type="expression" dxfId="2410" priority="2398" stopIfTrue="1">
      <formula>$H415=1</formula>
    </cfRule>
  </conditionalFormatting>
  <conditionalFormatting sqref="AI415">
    <cfRule type="expression" dxfId="2409" priority="2399" stopIfTrue="1">
      <formula>$H415=1</formula>
    </cfRule>
  </conditionalFormatting>
  <conditionalFormatting sqref="AL415">
    <cfRule type="cellIs" dxfId="2408" priority="2400" stopIfTrue="1" operator="notEqual">
      <formula>AP415</formula>
    </cfRule>
  </conditionalFormatting>
  <conditionalFormatting sqref="AE415">
    <cfRule type="cellIs" dxfId="2407" priority="2401" stopIfTrue="1" operator="equal">
      <formula>$AE$12</formula>
    </cfRule>
    <cfRule type="cellIs" dxfId="2406" priority="2402" stopIfTrue="1" operator="lessThan">
      <formula>$AE$12</formula>
    </cfRule>
  </conditionalFormatting>
  <conditionalFormatting sqref="BG415">
    <cfRule type="cellIs" dxfId="2405" priority="2403" stopIfTrue="1" operator="equal">
      <formula>1</formula>
    </cfRule>
    <cfRule type="cellIs" dxfId="2404" priority="2404" stopIfTrue="1" operator="lessThan">
      <formula>1</formula>
    </cfRule>
  </conditionalFormatting>
  <conditionalFormatting sqref="AJ415:AK415">
    <cfRule type="cellIs" dxfId="2403" priority="2405" stopIfTrue="1" operator="equal">
      <formula>1</formula>
    </cfRule>
  </conditionalFormatting>
  <conditionalFormatting sqref="BE415">
    <cfRule type="cellIs" dxfId="2402" priority="2406" stopIfTrue="1" operator="equal">
      <formula>$BC$10</formula>
    </cfRule>
    <cfRule type="cellIs" dxfId="2401" priority="2407" stopIfTrue="1" operator="lessThan">
      <formula>$BC$10</formula>
    </cfRule>
  </conditionalFormatting>
  <conditionalFormatting sqref="AO415">
    <cfRule type="cellIs" dxfId="2400" priority="2408" stopIfTrue="1" operator="equal">
      <formula>"REAPP"</formula>
    </cfRule>
  </conditionalFormatting>
  <conditionalFormatting sqref="A415:B415">
    <cfRule type="expression" dxfId="2399" priority="2409" stopIfTrue="1">
      <formula>#REF!=1</formula>
    </cfRule>
  </conditionalFormatting>
  <conditionalFormatting sqref="AG415:AI415 AE415 BE415">
    <cfRule type="expression" dxfId="2398" priority="2393">
      <formula>OR($H415=3,$H415="R3")</formula>
    </cfRule>
  </conditionalFormatting>
  <conditionalFormatting sqref="V415">
    <cfRule type="expression" dxfId="2397" priority="2392">
      <formula>$H415=1</formula>
    </cfRule>
  </conditionalFormatting>
  <conditionalFormatting sqref="Z415:AC415">
    <cfRule type="expression" dxfId="2396" priority="2391">
      <formula>$Z415="Exempt"</formula>
    </cfRule>
  </conditionalFormatting>
  <conditionalFormatting sqref="AC13 AC575">
    <cfRule type="cellIs" dxfId="2395" priority="2532" stopIfTrue="1" operator="greaterThan">
      <formula>$V13</formula>
    </cfRule>
    <cfRule type="cellIs" dxfId="2394" priority="2533" stopIfTrue="1" operator="lessThan">
      <formula>#REF!</formula>
    </cfRule>
  </conditionalFormatting>
  <conditionalFormatting sqref="AD368 AD413:AD420 AD37:AD50 AD569:AD570 AD224:AD234 AD221:AD222 AD248:AD251 AD65:AD76 AD104:AD105 AD197:AD208 AD159:AD177 AD107:AD124 AD457:AD463 AD509 AD284:AD302 AD542:AD549 AD467:AD481 AD483:AD486 AD26:AD35 AD555:AD562 AD52:AD63 BB52:BD57 AD82:AD102 AD183:AD184 AD213:AD219 AD253:AD270 AD327:AD350 AD435:AD443 AD500:AD507 AD490:AD498 AD304:AD308 AD352:AD356 AD358:AD366 AD126:AD128 AD371:AD411 BB130:BD131 AD130:AD135 AD137:AD157 BB137:BD157 AD310:AD320 AD322:AD325 BB133:BD135 BB132:BC132 AD448:AD455 BB448:BD455 BH448:BI455 AD242:AD246 BB242:BD246 BH242:BI246 AD17:AD24 BB17:BD24 BH17:BI24 AD514:AD534 BB514:BD534">
    <cfRule type="expression" dxfId="2393" priority="2390">
      <formula>$H17=1</formula>
    </cfRule>
  </conditionalFormatting>
  <conditionalFormatting sqref="AY258:AY270 AY411 AY416:AY420 AY142:AY157 AY368 AY413:AY414 AY569:AY570 AY224:AY234 AY221:AY222 AY248:AY251 AY284:AY302 AY253:AY254 AY327:AY350 AY435:AY443 AY304:AY308 AY352:AY356 AY358:AY366 AY371:AY407 AY310:AY320 AY322:AY325">
    <cfRule type="expression" dxfId="2392" priority="2389" stopIfTrue="1">
      <formula>$H142=1</formula>
    </cfRule>
  </conditionalFormatting>
  <conditionalFormatting sqref="AY509 AY514:AY516">
    <cfRule type="expression" dxfId="2391" priority="2388" stopIfTrue="1">
      <formula>$H509=1</formula>
    </cfRule>
  </conditionalFormatting>
  <conditionalFormatting sqref="AY509 AY514:AY516">
    <cfRule type="expression" dxfId="2390" priority="2387">
      <formula>OR($H509=3,$H509="R3")</formula>
    </cfRule>
  </conditionalFormatting>
  <conditionalFormatting sqref="AY141">
    <cfRule type="expression" dxfId="2389" priority="2386" stopIfTrue="1">
      <formula>$H141=1</formula>
    </cfRule>
  </conditionalFormatting>
  <conditionalFormatting sqref="AY141">
    <cfRule type="expression" dxfId="2388" priority="2385">
      <formula>OR($H141=3,$H141="R3")</formula>
    </cfRule>
  </conditionalFormatting>
  <conditionalFormatting sqref="AY255:AY256">
    <cfRule type="expression" dxfId="2387" priority="2384" stopIfTrue="1">
      <formula>$H255=1</formula>
    </cfRule>
  </conditionalFormatting>
  <conditionalFormatting sqref="AY255:AY256">
    <cfRule type="expression" dxfId="2386" priority="2383">
      <formula>OR($H255=3,$H255="R3")</formula>
    </cfRule>
  </conditionalFormatting>
  <conditionalFormatting sqref="AY408:AY410">
    <cfRule type="expression" dxfId="2385" priority="2382" stopIfTrue="1">
      <formula>$H408=1</formula>
    </cfRule>
  </conditionalFormatting>
  <conditionalFormatting sqref="AY408:AY410">
    <cfRule type="expression" dxfId="2384" priority="2381">
      <formula>OR($H408=3,$H408="R3")</formula>
    </cfRule>
  </conditionalFormatting>
  <conditionalFormatting sqref="AY257">
    <cfRule type="expression" dxfId="2383" priority="2380" stopIfTrue="1">
      <formula>$H257=1</formula>
    </cfRule>
  </conditionalFormatting>
  <conditionalFormatting sqref="AY257">
    <cfRule type="expression" dxfId="2382" priority="2379">
      <formula>OR($H257=3,$H257="R3")</formula>
    </cfRule>
  </conditionalFormatting>
  <conditionalFormatting sqref="AY415">
    <cfRule type="expression" dxfId="2381" priority="2378" stopIfTrue="1">
      <formula>$H415=1</formula>
    </cfRule>
  </conditionalFormatting>
  <conditionalFormatting sqref="AY415">
    <cfRule type="expression" dxfId="2380" priority="2377">
      <formula>OR($H415=3,$H415="R3")</formula>
    </cfRule>
  </conditionalFormatting>
  <conditionalFormatting sqref="AP367 AZ367">
    <cfRule type="cellIs" dxfId="2379" priority="2362" stopIfTrue="1" operator="notEqual">
      <formula>$AL367</formula>
    </cfRule>
  </conditionalFormatting>
  <conditionalFormatting sqref="BA367">
    <cfRule type="cellIs" dxfId="2378" priority="2363" stopIfTrue="1" operator="notEqual">
      <formula>$AM367</formula>
    </cfRule>
  </conditionalFormatting>
  <conditionalFormatting sqref="AN367">
    <cfRule type="cellIs" dxfId="2377" priority="2364" stopIfTrue="1" operator="notEqual">
      <formula>$AJ367</formula>
    </cfRule>
  </conditionalFormatting>
  <conditionalFormatting sqref="AQ367">
    <cfRule type="cellIs" dxfId="2376" priority="2365" stopIfTrue="1" operator="notEqual">
      <formula>$AM367</formula>
    </cfRule>
  </conditionalFormatting>
  <conditionalFormatting sqref="AI367">
    <cfRule type="expression" dxfId="2375" priority="2366" stopIfTrue="1">
      <formula>$H367=1</formula>
    </cfRule>
  </conditionalFormatting>
  <conditionalFormatting sqref="AL367">
    <cfRule type="cellIs" dxfId="2374" priority="2367" stopIfTrue="1" operator="notEqual">
      <formula>AP367</formula>
    </cfRule>
  </conditionalFormatting>
  <conditionalFormatting sqref="AE367">
    <cfRule type="cellIs" dxfId="2373" priority="2368" stopIfTrue="1" operator="equal">
      <formula>$AE$12</formula>
    </cfRule>
    <cfRule type="cellIs" dxfId="2372" priority="2369" stopIfTrue="1" operator="lessThan">
      <formula>$AE$12</formula>
    </cfRule>
  </conditionalFormatting>
  <conditionalFormatting sqref="BG367">
    <cfRule type="cellIs" dxfId="2371" priority="2370" stopIfTrue="1" operator="equal">
      <formula>1</formula>
    </cfRule>
    <cfRule type="cellIs" dxfId="2370" priority="2371" stopIfTrue="1" operator="lessThan">
      <formula>1</formula>
    </cfRule>
  </conditionalFormatting>
  <conditionalFormatting sqref="AJ367:AK367">
    <cfRule type="cellIs" dxfId="2369" priority="2372" stopIfTrue="1" operator="equal">
      <formula>1</formula>
    </cfRule>
  </conditionalFormatting>
  <conditionalFormatting sqref="BE367">
    <cfRule type="cellIs" dxfId="2368" priority="2373" stopIfTrue="1" operator="equal">
      <formula>$BC$10</formula>
    </cfRule>
    <cfRule type="cellIs" dxfId="2367" priority="2374" stopIfTrue="1" operator="lessThan">
      <formula>$BC$10</formula>
    </cfRule>
  </conditionalFormatting>
  <conditionalFormatting sqref="AO367">
    <cfRule type="cellIs" dxfId="2366" priority="2375" stopIfTrue="1" operator="equal">
      <formula>"REAPP"</formula>
    </cfRule>
  </conditionalFormatting>
  <conditionalFormatting sqref="A367:B367">
    <cfRule type="expression" dxfId="2365" priority="2376" stopIfTrue="1">
      <formula>#REF!=1</formula>
    </cfRule>
  </conditionalFormatting>
  <conditionalFormatting sqref="V367">
    <cfRule type="expression" dxfId="2364" priority="2361">
      <formula>$H367=1</formula>
    </cfRule>
  </conditionalFormatting>
  <conditionalFormatting sqref="Z367:AC367">
    <cfRule type="expression" dxfId="2363" priority="2360">
      <formula>$Z367="Exempt"</formula>
    </cfRule>
  </conditionalFormatting>
  <conditionalFormatting sqref="AD367">
    <cfRule type="expression" dxfId="2362" priority="2359">
      <formula>$H367=1</formula>
    </cfRule>
  </conditionalFormatting>
  <conditionalFormatting sqref="AY367">
    <cfRule type="expression" dxfId="2361" priority="2358" stopIfTrue="1">
      <formula>$H367=1</formula>
    </cfRule>
  </conditionalFormatting>
  <conditionalFormatting sqref="A137:B140">
    <cfRule type="expression" dxfId="2360" priority="2357" stopIfTrue="1">
      <formula>#REF!=1</formula>
    </cfRule>
  </conditionalFormatting>
  <conditionalFormatting sqref="AZ412">
    <cfRule type="cellIs" dxfId="2359" priority="2356" stopIfTrue="1" operator="notEqual">
      <formula>$AL412</formula>
    </cfRule>
  </conditionalFormatting>
  <conditionalFormatting sqref="AP412">
    <cfRule type="cellIs" dxfId="2358" priority="2340" stopIfTrue="1" operator="notEqual">
      <formula>$AL412</formula>
    </cfRule>
  </conditionalFormatting>
  <conditionalFormatting sqref="BA412">
    <cfRule type="cellIs" dxfId="2357" priority="2341" stopIfTrue="1" operator="notEqual">
      <formula>$AM412</formula>
    </cfRule>
  </conditionalFormatting>
  <conditionalFormatting sqref="AN412">
    <cfRule type="cellIs" dxfId="2356" priority="2342" stopIfTrue="1" operator="notEqual">
      <formula>$AJ412</formula>
    </cfRule>
  </conditionalFormatting>
  <conditionalFormatting sqref="AQ412">
    <cfRule type="cellIs" dxfId="2355" priority="2343" stopIfTrue="1" operator="notEqual">
      <formula>$AM412</formula>
    </cfRule>
  </conditionalFormatting>
  <conditionalFormatting sqref="AG412:AH412">
    <cfRule type="expression" dxfId="2354" priority="2344" stopIfTrue="1">
      <formula>$H412=1</formula>
    </cfRule>
  </conditionalFormatting>
  <conditionalFormatting sqref="AI412">
    <cfRule type="expression" dxfId="2353" priority="2345" stopIfTrue="1">
      <formula>$H412=1</formula>
    </cfRule>
  </conditionalFormatting>
  <conditionalFormatting sqref="AL412">
    <cfRule type="cellIs" dxfId="2352" priority="2346" stopIfTrue="1" operator="notEqual">
      <formula>AP412</formula>
    </cfRule>
  </conditionalFormatting>
  <conditionalFormatting sqref="AE412">
    <cfRule type="cellIs" dxfId="2351" priority="2347" stopIfTrue="1" operator="equal">
      <formula>$AE$12</formula>
    </cfRule>
    <cfRule type="cellIs" dxfId="2350" priority="2348" stopIfTrue="1" operator="lessThan">
      <formula>$AE$12</formula>
    </cfRule>
  </conditionalFormatting>
  <conditionalFormatting sqref="BG412">
    <cfRule type="cellIs" dxfId="2349" priority="2349" stopIfTrue="1" operator="equal">
      <formula>1</formula>
    </cfRule>
    <cfRule type="cellIs" dxfId="2348" priority="2350" stopIfTrue="1" operator="lessThan">
      <formula>1</formula>
    </cfRule>
  </conditionalFormatting>
  <conditionalFormatting sqref="AJ412:AK412">
    <cfRule type="cellIs" dxfId="2347" priority="2351" stopIfTrue="1" operator="equal">
      <formula>1</formula>
    </cfRule>
  </conditionalFormatting>
  <conditionalFormatting sqref="BE412">
    <cfRule type="cellIs" dxfId="2346" priority="2352" stopIfTrue="1" operator="equal">
      <formula>$BC$10</formula>
    </cfRule>
    <cfRule type="cellIs" dxfId="2345" priority="2353" stopIfTrue="1" operator="lessThan">
      <formula>$BC$10</formula>
    </cfRule>
  </conditionalFormatting>
  <conditionalFormatting sqref="AO412">
    <cfRule type="cellIs" dxfId="2344" priority="2354" stopIfTrue="1" operator="equal">
      <formula>"REAPP"</formula>
    </cfRule>
  </conditionalFormatting>
  <conditionalFormatting sqref="A412:B412">
    <cfRule type="expression" dxfId="2343" priority="2355" stopIfTrue="1">
      <formula>#REF!=1</formula>
    </cfRule>
  </conditionalFormatting>
  <conditionalFormatting sqref="AG412:AI412 AE412 BE412">
    <cfRule type="expression" dxfId="2342" priority="2339">
      <formula>OR($H412=3,$H412="R3")</formula>
    </cfRule>
  </conditionalFormatting>
  <conditionalFormatting sqref="V412">
    <cfRule type="expression" dxfId="2341" priority="2338">
      <formula>$H412=1</formula>
    </cfRule>
  </conditionalFormatting>
  <conditionalFormatting sqref="Z412:AC412">
    <cfRule type="expression" dxfId="2340" priority="2337">
      <formula>$Z412="Exempt"</formula>
    </cfRule>
  </conditionalFormatting>
  <conditionalFormatting sqref="AD412">
    <cfRule type="expression" dxfId="2339" priority="2336">
      <formula>$H412=1</formula>
    </cfRule>
  </conditionalFormatting>
  <conditionalFormatting sqref="AY412">
    <cfRule type="expression" dxfId="2338" priority="2335" stopIfTrue="1">
      <formula>$H412=1</formula>
    </cfRule>
  </conditionalFormatting>
  <conditionalFormatting sqref="AY412">
    <cfRule type="expression" dxfId="2337" priority="2334">
      <formula>OR($H412=3,$H412="R3")</formula>
    </cfRule>
  </conditionalFormatting>
  <conditionalFormatting sqref="A142:B146">
    <cfRule type="expression" dxfId="2336" priority="2333" stopIfTrue="1">
      <formula>#REF!=1</formula>
    </cfRule>
  </conditionalFormatting>
  <conditionalFormatting sqref="BF37:BF50 BF569:BF570 BF224:BF234 BF221:BF222 BF248:BF251 BF65:BF76 BF104:BF105 BF197:BF208 BF159:BF177 BF107:BF124 BF457:BF463 BF509 BF284:BF302 BF542:BF549 BF467:BF481 BF483:BF486 BF26:BF35 BF153:BF157 BF555:BF562 BF52:BF63 BF82:BF102 BF183:BF184 BF213:BF219 BF253:BF270 BF327:BF350 BF435:BF443 BF500:BF507 BF490:BF498 BF304:BF308 BF352:BF356 BF358:BF368 BF126:BF128 BF371:BF420 BF130:BF135 BF137:BF151 BF310:BF320 BF322:BF325 BF448:BF455 BF242:BF246 BF17:BF24 BF514:BF534">
    <cfRule type="expression" dxfId="2335" priority="2332">
      <formula>BF17&lt;&gt;BE17</formula>
    </cfRule>
  </conditionalFormatting>
  <conditionalFormatting sqref="AC15">
    <cfRule type="expression" dxfId="2334" priority="2330" stopIfTrue="1">
      <formula>$AC15&lt;&gt;$V15</formula>
    </cfRule>
    <cfRule type="expression" dxfId="2333" priority="2331" stopIfTrue="1">
      <formula>AND($AC15&gt;0,$AC15&lt;=$AD$12)</formula>
    </cfRule>
  </conditionalFormatting>
  <conditionalFormatting sqref="AF15">
    <cfRule type="cellIs" dxfId="2332" priority="2328" stopIfTrue="1" operator="equal">
      <formula>$AE$12</formula>
    </cfRule>
    <cfRule type="cellIs" dxfId="2331" priority="2329" stopIfTrue="1" operator="lessThan">
      <formula>$AE$12</formula>
    </cfRule>
  </conditionalFormatting>
  <conditionalFormatting sqref="AF15">
    <cfRule type="expression" dxfId="2330" priority="2327">
      <formula>OR($H15=3,$H15="R3")</formula>
    </cfRule>
  </conditionalFormatting>
  <conditionalFormatting sqref="AC15">
    <cfRule type="expression" dxfId="2329" priority="2326">
      <formula>$Z15="Exempt"</formula>
    </cfRule>
  </conditionalFormatting>
  <conditionalFormatting sqref="AD15">
    <cfRule type="expression" dxfId="2328" priority="2325">
      <formula>$H15=1</formula>
    </cfRule>
  </conditionalFormatting>
  <conditionalFormatting sqref="AL15">
    <cfRule type="cellIs" dxfId="2327" priority="2324" stopIfTrue="1" operator="notEqual">
      <formula>AP15</formula>
    </cfRule>
  </conditionalFormatting>
  <conditionalFormatting sqref="AT37:AT50 AT569:AT570 AT224:AT234 AT221:AT222 AT248:AT251 AT65:AT76 AT104:AT105 AT197:AT208 AT159:AT177 AT107:AT124 AT457:AT463 AT509 AT284:AT302 AT542:AT549 AT467:AT481 AT483:AT486 AT26:AT35 AT555:AT562 AT52:AT63 AT82:AT102 AT183:AT184 AT213:AT219 AT253:AT270 AT327:AT350 AT435:AT443 AT500:AT507 AT490:AT498 AT304:AT308 AT352:AT356 AT358:AT368 AT126:AT128 AT371:AT420 AT130:AT135 AT137:AT157 AT310:AT320 AT322:AT325 AT448:AT455 AT242:AT246 AT17:AT24 AT514:AT534">
    <cfRule type="expression" dxfId="2326" priority="2320">
      <formula>AND(AT17=0,AT17&lt;&gt;AJ17)</formula>
    </cfRule>
    <cfRule type="expression" dxfId="2325" priority="2323">
      <formula>AT17&lt;&gt;AJ17</formula>
    </cfRule>
  </conditionalFormatting>
  <conditionalFormatting sqref="AW37:AW50 AU37:AU50 AU569:AU570 AW569:AW570 AU224:AU234 AW224:AW234 AU221:AU222 AW221:AW222 AW248:AW251 AU248:AU251 AU52:AU63 AW52:AW63 AW65:AW76 AU65:AU76 AW104:AW105 AU104:AU105 AW197:AW208 AU197:AU208 AU159:AU177 AU107:AU124 AW159:AW177 AW107:AW124 AU457:AU463 AW457:AW463 AW509 AU509 AU284:AU302 AW284:AW302 AU542:AU549 AW542:AW549 AU467:AU481 AW467:AW481 AW483:AW486 AU483:AU486 AW26:AW35 AU26:AU35 AW555:AW562 AU555:AU562 AU82:AU102 AW82:AW102 AW183:AW184 AU183:AU184 AU213:AU219 AW213:AW219 AU253:AU270 AW253:AW270 AW327:AW350 AU327:AU350 AU435:AU443 AW435:AW443 AU500:AU507 AW500:AW507 AU490:AU498 AW490:AW498 AW304:AW308 AU304:AU308 AU352:AU356 AW352:AW356 AW358:AW368 AU358:AU368 AW126:AW128 AU126:AU128 AU371:AU420 AW371:AW420 AU131:AU135 AW131:AW135 AW137:AW157 AU137:AU157 AU310:AU320 AW310:AW320 AW322:AW325 AU322:AU325 AW448:AW455 AU448:AU455 AW242:AW246 AU242:AU246 AU17:AU24 AW17:AW24 AU514:AU534 AW514:AW534">
    <cfRule type="expression" dxfId="2324" priority="2322">
      <formula>AU17&lt;&gt;0</formula>
    </cfRule>
  </conditionalFormatting>
  <conditionalFormatting sqref="AV37:AV50 AV569:AV570 AV224:AV234 AV221:AV222 AV248:AV251 AV65:AV76 AV104:AV105 AV197:AV208 AV159:AV177 AV107:AV124 AV457:AV463 AV509 AV284:AV302 AV542:AV549 AV467:AV481 AV483:AV486 AV26:AV35 AV555:AV562 AV52:AV63 AV82:AV102 AV183:AV184 AV213:AV219 AV253:AV270 AV327:AV350 AV435:AV443 AV500:AV507 AV490:AV498 AV304:AV308 AV352:AV356 AV358:AV368 AV126:AV128 AV371:AV420 AV130:AV135 AV137:AV157 AV310:AV320 AV322:AV325 AV448:AV455 AV242:AV246 AV17:AV24 AV514:AV534">
    <cfRule type="expression" dxfId="2323" priority="2321">
      <formula>AV17&lt;&gt;AL17</formula>
    </cfRule>
  </conditionalFormatting>
  <conditionalFormatting sqref="AX37:AX50 AX569:AX570 AX224:AX234 AX221:AX222 AX248:AX251 AX52:AX63 AX65:AX76 AX104:AX105 AX197:AX208 AX159:AX177 AX107:AX124 AX457:AX463 AX509 AX284:AX302 AX542:AX549 AX467:AX481 AX483:AX486 AX26:AX35 AX555:AX562 AX82:AX102 AX183:AX184 AX213:AX219 AX253:AX270 AX327:AX350 AX435:AX443 AX500:AX507 AX490:AX498 AX304:AX308 AX352:AX356 AX358:AX368 AX126:AX128 AX371:AX420 AX131:AX135 AX137:AX157 AX310:AX320 AX322:AX325 AX448:AX455 AX242:AX246 AX17:AX24 AX514:AX534">
    <cfRule type="expression" dxfId="2322" priority="2319">
      <formula>AX17=1</formula>
    </cfRule>
  </conditionalFormatting>
  <conditionalFormatting sqref="AX15">
    <cfRule type="expression" dxfId="2321" priority="2318">
      <formula>AX15=1</formula>
    </cfRule>
  </conditionalFormatting>
  <conditionalFormatting sqref="AZ36">
    <cfRule type="cellIs" dxfId="2320" priority="2317" stopIfTrue="1" operator="notEqual">
      <formula>$AL36</formula>
    </cfRule>
  </conditionalFormatting>
  <conditionalFormatting sqref="AP36">
    <cfRule type="cellIs" dxfId="2319" priority="2302" stopIfTrue="1" operator="notEqual">
      <formula>$AL36</formula>
    </cfRule>
  </conditionalFormatting>
  <conditionalFormatting sqref="BA36">
    <cfRule type="cellIs" dxfId="2318" priority="2303" stopIfTrue="1" operator="notEqual">
      <formula>$AM36</formula>
    </cfRule>
  </conditionalFormatting>
  <conditionalFormatting sqref="AN36">
    <cfRule type="cellIs" dxfId="2317" priority="2304" stopIfTrue="1" operator="notEqual">
      <formula>$AJ36</formula>
    </cfRule>
  </conditionalFormatting>
  <conditionalFormatting sqref="AQ36">
    <cfRule type="cellIs" dxfId="2316" priority="2305" stopIfTrue="1" operator="notEqual">
      <formula>$AM36</formula>
    </cfRule>
  </conditionalFormatting>
  <conditionalFormatting sqref="AG36:AH36">
    <cfRule type="expression" dxfId="2315" priority="2306" stopIfTrue="1">
      <formula>$H36=1</formula>
    </cfRule>
  </conditionalFormatting>
  <conditionalFormatting sqref="AI36">
    <cfRule type="expression" dxfId="2314" priority="2307" stopIfTrue="1">
      <formula>$H36=1</formula>
    </cfRule>
  </conditionalFormatting>
  <conditionalFormatting sqref="AL36">
    <cfRule type="cellIs" dxfId="2313" priority="2308" stopIfTrue="1" operator="notEqual">
      <formula>AP36</formula>
    </cfRule>
  </conditionalFormatting>
  <conditionalFormatting sqref="AE36">
    <cfRule type="cellIs" dxfId="2312" priority="2309" stopIfTrue="1" operator="equal">
      <formula>$AE$12</formula>
    </cfRule>
    <cfRule type="cellIs" dxfId="2311" priority="2310" stopIfTrue="1" operator="lessThan">
      <formula>$AE$12</formula>
    </cfRule>
  </conditionalFormatting>
  <conditionalFormatting sqref="BG36">
    <cfRule type="cellIs" dxfId="2310" priority="2311" stopIfTrue="1" operator="equal">
      <formula>1</formula>
    </cfRule>
    <cfRule type="cellIs" dxfId="2309" priority="2312" stopIfTrue="1" operator="lessThan">
      <formula>1</formula>
    </cfRule>
  </conditionalFormatting>
  <conditionalFormatting sqref="AJ36:AK36">
    <cfRule type="cellIs" dxfId="2308" priority="2313" stopIfTrue="1" operator="equal">
      <formula>1</formula>
    </cfRule>
  </conditionalFormatting>
  <conditionalFormatting sqref="BE36">
    <cfRule type="cellIs" dxfId="2307" priority="2314" stopIfTrue="1" operator="equal">
      <formula>$BC$10</formula>
    </cfRule>
    <cfRule type="cellIs" dxfId="2306" priority="2315" stopIfTrue="1" operator="lessThan">
      <formula>$BC$10</formula>
    </cfRule>
  </conditionalFormatting>
  <conditionalFormatting sqref="AO36">
    <cfRule type="cellIs" dxfId="2305" priority="2316" stopIfTrue="1" operator="equal">
      <formula>"REAPP"</formula>
    </cfRule>
  </conditionalFormatting>
  <conditionalFormatting sqref="AG36:AI36 AE36">
    <cfRule type="expression" dxfId="2304" priority="2301">
      <formula>OR($H36=3,$H36="R3")</formula>
    </cfRule>
  </conditionalFormatting>
  <conditionalFormatting sqref="BE36">
    <cfRule type="expression" dxfId="2303" priority="2300">
      <formula>OR($H36=3,$H36="R3")</formula>
    </cfRule>
  </conditionalFormatting>
  <conditionalFormatting sqref="V36">
    <cfRule type="expression" dxfId="2302" priority="2299">
      <formula>$H36=1</formula>
    </cfRule>
  </conditionalFormatting>
  <conditionalFormatting sqref="Z36:AC36">
    <cfRule type="expression" dxfId="2301" priority="2298">
      <formula>$Z36="Exempt"</formula>
    </cfRule>
  </conditionalFormatting>
  <conditionalFormatting sqref="AD36">
    <cfRule type="expression" dxfId="2300" priority="2297">
      <formula>$H36=1</formula>
    </cfRule>
  </conditionalFormatting>
  <conditionalFormatting sqref="AY36">
    <cfRule type="expression" dxfId="2299" priority="2296" stopIfTrue="1">
      <formula>$H36=1</formula>
    </cfRule>
  </conditionalFormatting>
  <conditionalFormatting sqref="AY36">
    <cfRule type="expression" dxfId="2298" priority="2295">
      <formula>OR($H36=3,$H36="R3")</formula>
    </cfRule>
  </conditionalFormatting>
  <conditionalFormatting sqref="BF36">
    <cfRule type="expression" dxfId="2297" priority="2294">
      <formula>BF36&lt;&gt;BE36</formula>
    </cfRule>
  </conditionalFormatting>
  <conditionalFormatting sqref="AT36">
    <cfRule type="expression" dxfId="2296" priority="2290">
      <formula>AND(AT36=0,AT36&lt;&gt;AJ36)</formula>
    </cfRule>
    <cfRule type="expression" dxfId="2295" priority="2293">
      <formula>AT36&lt;&gt;AJ36</formula>
    </cfRule>
  </conditionalFormatting>
  <conditionalFormatting sqref="AW36 AU36">
    <cfRule type="expression" dxfId="2294" priority="2292">
      <formula>AU36&lt;&gt;0</formula>
    </cfRule>
  </conditionalFormatting>
  <conditionalFormatting sqref="AV36">
    <cfRule type="expression" dxfId="2293" priority="2291">
      <formula>AV36&lt;&gt;AL36</formula>
    </cfRule>
  </conditionalFormatting>
  <conditionalFormatting sqref="AX36">
    <cfRule type="expression" dxfId="2292" priority="2289">
      <formula>AX36=1</formula>
    </cfRule>
  </conditionalFormatting>
  <conditionalFormatting sqref="AZ51">
    <cfRule type="cellIs" dxfId="2291" priority="2288" stopIfTrue="1" operator="notEqual">
      <formula>$AL51</formula>
    </cfRule>
  </conditionalFormatting>
  <conditionalFormatting sqref="AP51">
    <cfRule type="cellIs" dxfId="2290" priority="2273" stopIfTrue="1" operator="notEqual">
      <formula>$AL51</formula>
    </cfRule>
  </conditionalFormatting>
  <conditionalFormatting sqref="BA51">
    <cfRule type="cellIs" dxfId="2289" priority="2274" stopIfTrue="1" operator="notEqual">
      <formula>$AM51</formula>
    </cfRule>
  </conditionalFormatting>
  <conditionalFormatting sqref="AN51">
    <cfRule type="cellIs" dxfId="2288" priority="2275" stopIfTrue="1" operator="notEqual">
      <formula>$AJ51</formula>
    </cfRule>
  </conditionalFormatting>
  <conditionalFormatting sqref="AQ51">
    <cfRule type="cellIs" dxfId="2287" priority="2276" stopIfTrue="1" operator="notEqual">
      <formula>$AM51</formula>
    </cfRule>
  </conditionalFormatting>
  <conditionalFormatting sqref="AG51:AH51">
    <cfRule type="expression" dxfId="2286" priority="2277" stopIfTrue="1">
      <formula>$H51=1</formula>
    </cfRule>
  </conditionalFormatting>
  <conditionalFormatting sqref="AI51">
    <cfRule type="expression" dxfId="2285" priority="2278" stopIfTrue="1">
      <formula>$H51=1</formula>
    </cfRule>
  </conditionalFormatting>
  <conditionalFormatting sqref="AL51">
    <cfRule type="cellIs" dxfId="2284" priority="2279" stopIfTrue="1" operator="notEqual">
      <formula>AP51</formula>
    </cfRule>
  </conditionalFormatting>
  <conditionalFormatting sqref="AE51">
    <cfRule type="cellIs" dxfId="2283" priority="2280" stopIfTrue="1" operator="equal">
      <formula>$AE$12</formula>
    </cfRule>
    <cfRule type="cellIs" dxfId="2282" priority="2281" stopIfTrue="1" operator="lessThan">
      <formula>$AE$12</formula>
    </cfRule>
  </conditionalFormatting>
  <conditionalFormatting sqref="BG51">
    <cfRule type="cellIs" dxfId="2281" priority="2282" stopIfTrue="1" operator="equal">
      <formula>1</formula>
    </cfRule>
    <cfRule type="cellIs" dxfId="2280" priority="2283" stopIfTrue="1" operator="lessThan">
      <formula>1</formula>
    </cfRule>
  </conditionalFormatting>
  <conditionalFormatting sqref="AJ51:AK51">
    <cfRule type="cellIs" dxfId="2279" priority="2284" stopIfTrue="1" operator="equal">
      <formula>1</formula>
    </cfRule>
  </conditionalFormatting>
  <conditionalFormatting sqref="BE51">
    <cfRule type="cellIs" dxfId="2278" priority="2285" stopIfTrue="1" operator="equal">
      <formula>$BC$10</formula>
    </cfRule>
    <cfRule type="cellIs" dxfId="2277" priority="2286" stopIfTrue="1" operator="lessThan">
      <formula>$BC$10</formula>
    </cfRule>
  </conditionalFormatting>
  <conditionalFormatting sqref="AO51">
    <cfRule type="cellIs" dxfId="2276" priority="2287" stopIfTrue="1" operator="equal">
      <formula>"REAPP"</formula>
    </cfRule>
  </conditionalFormatting>
  <conditionalFormatting sqref="AG51:AI51 AE51">
    <cfRule type="expression" dxfId="2275" priority="2272">
      <formula>OR($H51=3,$H51="R3")</formula>
    </cfRule>
  </conditionalFormatting>
  <conditionalFormatting sqref="BE51">
    <cfRule type="expression" dxfId="2274" priority="2271">
      <formula>OR($H51=3,$H51="R3")</formula>
    </cfRule>
  </conditionalFormatting>
  <conditionalFormatting sqref="V51">
    <cfRule type="expression" dxfId="2273" priority="2270">
      <formula>$H51=1</formula>
    </cfRule>
  </conditionalFormatting>
  <conditionalFormatting sqref="Z51:AC51">
    <cfRule type="expression" dxfId="2272" priority="2269">
      <formula>$Z51="Exempt"</formula>
    </cfRule>
  </conditionalFormatting>
  <conditionalFormatting sqref="AD51">
    <cfRule type="expression" dxfId="2271" priority="2268">
      <formula>$H51=1</formula>
    </cfRule>
  </conditionalFormatting>
  <conditionalFormatting sqref="AY51">
    <cfRule type="expression" dxfId="2270" priority="2267" stopIfTrue="1">
      <formula>$H51=1</formula>
    </cfRule>
  </conditionalFormatting>
  <conditionalFormatting sqref="AY51">
    <cfRule type="expression" dxfId="2269" priority="2266">
      <formula>OR($H51=3,$H51="R3")</formula>
    </cfRule>
  </conditionalFormatting>
  <conditionalFormatting sqref="BF51">
    <cfRule type="expression" dxfId="2268" priority="2265">
      <formula>BF51&lt;&gt;BE51</formula>
    </cfRule>
  </conditionalFormatting>
  <conditionalFormatting sqref="AT51">
    <cfRule type="expression" dxfId="2267" priority="2261">
      <formula>AND(AT51=0,AT51&lt;&gt;AJ51)</formula>
    </cfRule>
    <cfRule type="expression" dxfId="2266" priority="2264">
      <formula>AT51&lt;&gt;AJ51</formula>
    </cfRule>
  </conditionalFormatting>
  <conditionalFormatting sqref="AU51 AW51">
    <cfRule type="expression" dxfId="2265" priority="2263">
      <formula>AU51&lt;&gt;0</formula>
    </cfRule>
  </conditionalFormatting>
  <conditionalFormatting sqref="AV51">
    <cfRule type="expression" dxfId="2264" priority="2262">
      <formula>AV51&lt;&gt;AL51</formula>
    </cfRule>
  </conditionalFormatting>
  <conditionalFormatting sqref="AX51">
    <cfRule type="expression" dxfId="2263" priority="2260">
      <formula>AX51=1</formula>
    </cfRule>
  </conditionalFormatting>
  <conditionalFormatting sqref="AZ158">
    <cfRule type="cellIs" dxfId="2262" priority="2259" stopIfTrue="1" operator="notEqual">
      <formula>$AL158</formula>
    </cfRule>
  </conditionalFormatting>
  <conditionalFormatting sqref="AP158">
    <cfRule type="cellIs" dxfId="2261" priority="2244" stopIfTrue="1" operator="notEqual">
      <formula>$AL158</formula>
    </cfRule>
  </conditionalFormatting>
  <conditionalFormatting sqref="BA158">
    <cfRule type="cellIs" dxfId="2260" priority="2245" stopIfTrue="1" operator="notEqual">
      <formula>$AM158</formula>
    </cfRule>
  </conditionalFormatting>
  <conditionalFormatting sqref="AN158">
    <cfRule type="cellIs" dxfId="2259" priority="2246" stopIfTrue="1" operator="notEqual">
      <formula>$AJ158</formula>
    </cfRule>
  </conditionalFormatting>
  <conditionalFormatting sqref="AQ158">
    <cfRule type="cellIs" dxfId="2258" priority="2247" stopIfTrue="1" operator="notEqual">
      <formula>$AM158</formula>
    </cfRule>
  </conditionalFormatting>
  <conditionalFormatting sqref="AG158:AH158">
    <cfRule type="expression" dxfId="2257" priority="2248" stopIfTrue="1">
      <formula>$H158=1</formula>
    </cfRule>
  </conditionalFormatting>
  <conditionalFormatting sqref="AI158">
    <cfRule type="expression" dxfId="2256" priority="2249" stopIfTrue="1">
      <formula>$H158=1</formula>
    </cfRule>
  </conditionalFormatting>
  <conditionalFormatting sqref="AL158">
    <cfRule type="cellIs" dxfId="2255" priority="2250" stopIfTrue="1" operator="notEqual">
      <formula>AP158</formula>
    </cfRule>
  </conditionalFormatting>
  <conditionalFormatting sqref="AE158">
    <cfRule type="cellIs" dxfId="2254" priority="2251" stopIfTrue="1" operator="equal">
      <formula>$AE$12</formula>
    </cfRule>
    <cfRule type="cellIs" dxfId="2253" priority="2252" stopIfTrue="1" operator="lessThan">
      <formula>$AE$12</formula>
    </cfRule>
  </conditionalFormatting>
  <conditionalFormatting sqref="BG158">
    <cfRule type="cellIs" dxfId="2252" priority="2253" stopIfTrue="1" operator="equal">
      <formula>1</formula>
    </cfRule>
    <cfRule type="cellIs" dxfId="2251" priority="2254" stopIfTrue="1" operator="lessThan">
      <formula>1</formula>
    </cfRule>
  </conditionalFormatting>
  <conditionalFormatting sqref="AJ158:AK158">
    <cfRule type="cellIs" dxfId="2250" priority="2255" stopIfTrue="1" operator="equal">
      <formula>1</formula>
    </cfRule>
  </conditionalFormatting>
  <conditionalFormatting sqref="BE158">
    <cfRule type="cellIs" dxfId="2249" priority="2256" stopIfTrue="1" operator="equal">
      <formula>$BC$10</formula>
    </cfRule>
    <cfRule type="cellIs" dxfId="2248" priority="2257" stopIfTrue="1" operator="lessThan">
      <formula>$BC$10</formula>
    </cfRule>
  </conditionalFormatting>
  <conditionalFormatting sqref="AO158">
    <cfRule type="cellIs" dxfId="2247" priority="2258" stopIfTrue="1" operator="equal">
      <formula>"REAPP"</formula>
    </cfRule>
  </conditionalFormatting>
  <conditionalFormatting sqref="AG158:AI158 AE158">
    <cfRule type="expression" dxfId="2246" priority="2243">
      <formula>OR($H158=3,$H158="R3")</formula>
    </cfRule>
  </conditionalFormatting>
  <conditionalFormatting sqref="BE158">
    <cfRule type="expression" dxfId="2245" priority="2242">
      <formula>OR($H158=3,$H158="R3")</formula>
    </cfRule>
  </conditionalFormatting>
  <conditionalFormatting sqref="V158">
    <cfRule type="expression" dxfId="2244" priority="2241">
      <formula>$H158=1</formula>
    </cfRule>
  </conditionalFormatting>
  <conditionalFormatting sqref="Z158:AC158">
    <cfRule type="expression" dxfId="2243" priority="2240">
      <formula>$Z158="Exempt"</formula>
    </cfRule>
  </conditionalFormatting>
  <conditionalFormatting sqref="AD158">
    <cfRule type="expression" dxfId="2242" priority="2239">
      <formula>$H158=1</formula>
    </cfRule>
  </conditionalFormatting>
  <conditionalFormatting sqref="AY158">
    <cfRule type="expression" dxfId="2241" priority="2238" stopIfTrue="1">
      <formula>$H158=1</formula>
    </cfRule>
  </conditionalFormatting>
  <conditionalFormatting sqref="AY158">
    <cfRule type="expression" dxfId="2240" priority="2237">
      <formula>OR($H158=3,$H158="R3")</formula>
    </cfRule>
  </conditionalFormatting>
  <conditionalFormatting sqref="BF158">
    <cfRule type="expression" dxfId="2239" priority="2236">
      <formula>BF158&lt;&gt;BE158</formula>
    </cfRule>
  </conditionalFormatting>
  <conditionalFormatting sqref="AT158">
    <cfRule type="expression" dxfId="2238" priority="2232">
      <formula>AND(AT158=0,AT158&lt;&gt;AJ158)</formula>
    </cfRule>
    <cfRule type="expression" dxfId="2237" priority="2235">
      <formula>AT158&lt;&gt;AJ158</formula>
    </cfRule>
  </conditionalFormatting>
  <conditionalFormatting sqref="AU158 AW158">
    <cfRule type="expression" dxfId="2236" priority="2234">
      <formula>AU158&lt;&gt;0</formula>
    </cfRule>
  </conditionalFormatting>
  <conditionalFormatting sqref="AV158">
    <cfRule type="expression" dxfId="2235" priority="2233">
      <formula>AV158&lt;&gt;AL158</formula>
    </cfRule>
  </conditionalFormatting>
  <conditionalFormatting sqref="AX158">
    <cfRule type="expression" dxfId="2234" priority="2231">
      <formula>AX158=1</formula>
    </cfRule>
  </conditionalFormatting>
  <conditionalFormatting sqref="AZ271">
    <cfRule type="cellIs" dxfId="2233" priority="2230" stopIfTrue="1" operator="notEqual">
      <formula>$AL271</formula>
    </cfRule>
  </conditionalFormatting>
  <conditionalFormatting sqref="AP271">
    <cfRule type="cellIs" dxfId="2232" priority="2215" stopIfTrue="1" operator="notEqual">
      <formula>$AL271</formula>
    </cfRule>
  </conditionalFormatting>
  <conditionalFormatting sqref="BA271">
    <cfRule type="cellIs" dxfId="2231" priority="2216" stopIfTrue="1" operator="notEqual">
      <formula>$AM271</formula>
    </cfRule>
  </conditionalFormatting>
  <conditionalFormatting sqref="AN271">
    <cfRule type="cellIs" dxfId="2230" priority="2217" stopIfTrue="1" operator="notEqual">
      <formula>$AJ271</formula>
    </cfRule>
  </conditionalFormatting>
  <conditionalFormatting sqref="AQ271">
    <cfRule type="cellIs" dxfId="2229" priority="2218" stopIfTrue="1" operator="notEqual">
      <formula>$AM271</formula>
    </cfRule>
  </conditionalFormatting>
  <conditionalFormatting sqref="AG271:AH271">
    <cfRule type="expression" dxfId="2228" priority="2219" stopIfTrue="1">
      <formula>$H271=1</formula>
    </cfRule>
  </conditionalFormatting>
  <conditionalFormatting sqref="AI271">
    <cfRule type="expression" dxfId="2227" priority="2220" stopIfTrue="1">
      <formula>$H271=1</formula>
    </cfRule>
  </conditionalFormatting>
  <conditionalFormatting sqref="AL271">
    <cfRule type="cellIs" dxfId="2226" priority="2221" stopIfTrue="1" operator="notEqual">
      <formula>AP271</formula>
    </cfRule>
  </conditionalFormatting>
  <conditionalFormatting sqref="AE271">
    <cfRule type="cellIs" dxfId="2225" priority="2222" stopIfTrue="1" operator="equal">
      <formula>$AE$12</formula>
    </cfRule>
    <cfRule type="cellIs" dxfId="2224" priority="2223" stopIfTrue="1" operator="lessThan">
      <formula>$AE$12</formula>
    </cfRule>
  </conditionalFormatting>
  <conditionalFormatting sqref="BG271">
    <cfRule type="cellIs" dxfId="2223" priority="2224" stopIfTrue="1" operator="equal">
      <formula>1</formula>
    </cfRule>
    <cfRule type="cellIs" dxfId="2222" priority="2225" stopIfTrue="1" operator="lessThan">
      <formula>1</formula>
    </cfRule>
  </conditionalFormatting>
  <conditionalFormatting sqref="AJ271:AK271">
    <cfRule type="cellIs" dxfId="2221" priority="2226" stopIfTrue="1" operator="equal">
      <formula>1</formula>
    </cfRule>
  </conditionalFormatting>
  <conditionalFormatting sqref="BE271">
    <cfRule type="cellIs" dxfId="2220" priority="2227" stopIfTrue="1" operator="equal">
      <formula>$BC$10</formula>
    </cfRule>
    <cfRule type="cellIs" dxfId="2219" priority="2228" stopIfTrue="1" operator="lessThan">
      <formula>$BC$10</formula>
    </cfRule>
  </conditionalFormatting>
  <conditionalFormatting sqref="AO271">
    <cfRule type="cellIs" dxfId="2218" priority="2229" stopIfTrue="1" operator="equal">
      <formula>"REAPP"</formula>
    </cfRule>
  </conditionalFormatting>
  <conditionalFormatting sqref="AG271:AI271 AE271">
    <cfRule type="expression" dxfId="2217" priority="2214">
      <formula>OR($H271=3,$H271="R3")</formula>
    </cfRule>
  </conditionalFormatting>
  <conditionalFormatting sqref="BE271">
    <cfRule type="expression" dxfId="2216" priority="2213">
      <formula>OR($H271=3,$H271="R3")</formula>
    </cfRule>
  </conditionalFormatting>
  <conditionalFormatting sqref="V271">
    <cfRule type="expression" dxfId="2215" priority="2212">
      <formula>$H271=1</formula>
    </cfRule>
  </conditionalFormatting>
  <conditionalFormatting sqref="Z271:AC271">
    <cfRule type="expression" dxfId="2214" priority="2211">
      <formula>$Z271="Exempt"</formula>
    </cfRule>
  </conditionalFormatting>
  <conditionalFormatting sqref="AD271">
    <cfRule type="expression" dxfId="2213" priority="2210">
      <formula>$H271=1</formula>
    </cfRule>
  </conditionalFormatting>
  <conditionalFormatting sqref="AY271">
    <cfRule type="expression" dxfId="2212" priority="2209" stopIfTrue="1">
      <formula>$H271=1</formula>
    </cfRule>
  </conditionalFormatting>
  <conditionalFormatting sqref="AY271">
    <cfRule type="expression" dxfId="2211" priority="2208">
      <formula>OR($H271=3,$H271="R3")</formula>
    </cfRule>
  </conditionalFormatting>
  <conditionalFormatting sqref="BF271">
    <cfRule type="expression" dxfId="2210" priority="2207">
      <formula>BF271&lt;&gt;BE271</formula>
    </cfRule>
  </conditionalFormatting>
  <conditionalFormatting sqref="AT271">
    <cfRule type="expression" dxfId="2209" priority="2203">
      <formula>AND(AT271=0,AT271&lt;&gt;AJ271)</formula>
    </cfRule>
    <cfRule type="expression" dxfId="2208" priority="2206">
      <formula>AT271&lt;&gt;AJ271</formula>
    </cfRule>
  </conditionalFormatting>
  <conditionalFormatting sqref="AU271 AW271">
    <cfRule type="expression" dxfId="2207" priority="2205">
      <formula>AU271&lt;&gt;0</formula>
    </cfRule>
  </conditionalFormatting>
  <conditionalFormatting sqref="AV271">
    <cfRule type="expression" dxfId="2206" priority="2204">
      <formula>AV271&lt;&gt;AL271</formula>
    </cfRule>
  </conditionalFormatting>
  <conditionalFormatting sqref="AX271">
    <cfRule type="expression" dxfId="2205" priority="2202">
      <formula>AX271=1</formula>
    </cfRule>
  </conditionalFormatting>
  <conditionalFormatting sqref="A31:B35">
    <cfRule type="expression" dxfId="2204" priority="2201" stopIfTrue="1">
      <formula>#REF!=1</formula>
    </cfRule>
  </conditionalFormatting>
  <conditionalFormatting sqref="A36:B36">
    <cfRule type="expression" dxfId="2203" priority="2200" stopIfTrue="1">
      <formula>#REF!=1</formula>
    </cfRule>
  </conditionalFormatting>
  <conditionalFormatting sqref="D36 A514:B523">
    <cfRule type="expression" dxfId="2202" priority="2199" stopIfTrue="1">
      <formula>#REF!=1</formula>
    </cfRule>
  </conditionalFormatting>
  <conditionalFormatting sqref="A44:B50">
    <cfRule type="expression" dxfId="2201" priority="2198" stopIfTrue="1">
      <formula>#REF!=1</formula>
    </cfRule>
  </conditionalFormatting>
  <conditionalFormatting sqref="A51:B51">
    <cfRule type="expression" dxfId="2200" priority="2197" stopIfTrue="1">
      <formula>#REF!=1</formula>
    </cfRule>
  </conditionalFormatting>
  <conditionalFormatting sqref="D51">
    <cfRule type="expression" dxfId="2199" priority="2196" stopIfTrue="1">
      <formula>#REF!=1</formula>
    </cfRule>
  </conditionalFormatting>
  <conditionalFormatting sqref="A153:B158">
    <cfRule type="expression" dxfId="2198" priority="2195" stopIfTrue="1">
      <formula>#REF!=1</formula>
    </cfRule>
  </conditionalFormatting>
  <conditionalFormatting sqref="AZ223">
    <cfRule type="cellIs" dxfId="2197" priority="2194" stopIfTrue="1" operator="notEqual">
      <formula>$AL223</formula>
    </cfRule>
  </conditionalFormatting>
  <conditionalFormatting sqref="AP223">
    <cfRule type="cellIs" dxfId="2196" priority="2179" stopIfTrue="1" operator="notEqual">
      <formula>$AL223</formula>
    </cfRule>
  </conditionalFormatting>
  <conditionalFormatting sqref="BA223">
    <cfRule type="cellIs" dxfId="2195" priority="2180" stopIfTrue="1" operator="notEqual">
      <formula>$AM223</formula>
    </cfRule>
  </conditionalFormatting>
  <conditionalFormatting sqref="AN223">
    <cfRule type="cellIs" dxfId="2194" priority="2181" stopIfTrue="1" operator="notEqual">
      <formula>$AJ223</formula>
    </cfRule>
  </conditionalFormatting>
  <conditionalFormatting sqref="AQ223">
    <cfRule type="cellIs" dxfId="2193" priority="2182" stopIfTrue="1" operator="notEqual">
      <formula>$AM223</formula>
    </cfRule>
  </conditionalFormatting>
  <conditionalFormatting sqref="AG223:AH223">
    <cfRule type="expression" dxfId="2192" priority="2183" stopIfTrue="1">
      <formula>$H223=1</formula>
    </cfRule>
  </conditionalFormatting>
  <conditionalFormatting sqref="AI223">
    <cfRule type="expression" dxfId="2191" priority="2184" stopIfTrue="1">
      <formula>$H223=1</formula>
    </cfRule>
  </conditionalFormatting>
  <conditionalFormatting sqref="AL223">
    <cfRule type="cellIs" dxfId="2190" priority="2185" stopIfTrue="1" operator="notEqual">
      <formula>AP223</formula>
    </cfRule>
  </conditionalFormatting>
  <conditionalFormatting sqref="AE223">
    <cfRule type="cellIs" dxfId="2189" priority="2186" stopIfTrue="1" operator="equal">
      <formula>$AE$12</formula>
    </cfRule>
    <cfRule type="cellIs" dxfId="2188" priority="2187" stopIfTrue="1" operator="lessThan">
      <formula>$AE$12</formula>
    </cfRule>
  </conditionalFormatting>
  <conditionalFormatting sqref="BG223">
    <cfRule type="cellIs" dxfId="2187" priority="2188" stopIfTrue="1" operator="equal">
      <formula>1</formula>
    </cfRule>
    <cfRule type="cellIs" dxfId="2186" priority="2189" stopIfTrue="1" operator="lessThan">
      <formula>1</formula>
    </cfRule>
  </conditionalFormatting>
  <conditionalFormatting sqref="AJ223:AK223">
    <cfRule type="cellIs" dxfId="2185" priority="2190" stopIfTrue="1" operator="equal">
      <formula>1</formula>
    </cfRule>
  </conditionalFormatting>
  <conditionalFormatting sqref="BE223">
    <cfRule type="cellIs" dxfId="2184" priority="2191" stopIfTrue="1" operator="equal">
      <formula>$BC$10</formula>
    </cfRule>
    <cfRule type="cellIs" dxfId="2183" priority="2192" stopIfTrue="1" operator="lessThan">
      <formula>$BC$10</formula>
    </cfRule>
  </conditionalFormatting>
  <conditionalFormatting sqref="AO223">
    <cfRule type="cellIs" dxfId="2182" priority="2193" stopIfTrue="1" operator="equal">
      <formula>"REAPP"</formula>
    </cfRule>
  </conditionalFormatting>
  <conditionalFormatting sqref="AG223:AI223 AE223">
    <cfRule type="expression" dxfId="2181" priority="2178">
      <formula>OR($H223=3,$H223="R3")</formula>
    </cfRule>
  </conditionalFormatting>
  <conditionalFormatting sqref="BE223">
    <cfRule type="expression" dxfId="2180" priority="2177">
      <formula>OR($H223=3,$H223="R3")</formula>
    </cfRule>
  </conditionalFormatting>
  <conditionalFormatting sqref="V223">
    <cfRule type="expression" dxfId="2179" priority="2176">
      <formula>$H223=1</formula>
    </cfRule>
  </conditionalFormatting>
  <conditionalFormatting sqref="Z223:AC223">
    <cfRule type="expression" dxfId="2178" priority="2175">
      <formula>$Z223="Exempt"</formula>
    </cfRule>
  </conditionalFormatting>
  <conditionalFormatting sqref="AD223">
    <cfRule type="expression" dxfId="2177" priority="2174">
      <formula>$H223=1</formula>
    </cfRule>
  </conditionalFormatting>
  <conditionalFormatting sqref="AY223">
    <cfRule type="expression" dxfId="2176" priority="2173" stopIfTrue="1">
      <formula>$H223=1</formula>
    </cfRule>
  </conditionalFormatting>
  <conditionalFormatting sqref="AY223">
    <cfRule type="expression" dxfId="2175" priority="2172">
      <formula>OR($H223=3,$H223="R3")</formula>
    </cfRule>
  </conditionalFormatting>
  <conditionalFormatting sqref="BF223">
    <cfRule type="expression" dxfId="2174" priority="2171">
      <formula>BF223&lt;&gt;BE223</formula>
    </cfRule>
  </conditionalFormatting>
  <conditionalFormatting sqref="AT223">
    <cfRule type="expression" dxfId="2173" priority="2167">
      <formula>AND(AT223=0,AT223&lt;&gt;AJ223)</formula>
    </cfRule>
    <cfRule type="expression" dxfId="2172" priority="2170">
      <formula>AT223&lt;&gt;AJ223</formula>
    </cfRule>
  </conditionalFormatting>
  <conditionalFormatting sqref="AU223 AW223">
    <cfRule type="expression" dxfId="2171" priority="2169">
      <formula>AU223&lt;&gt;0</formula>
    </cfRule>
  </conditionalFormatting>
  <conditionalFormatting sqref="AV223">
    <cfRule type="expression" dxfId="2170" priority="2168">
      <formula>AV223&lt;&gt;AL223</formula>
    </cfRule>
  </conditionalFormatting>
  <conditionalFormatting sqref="AX223">
    <cfRule type="expression" dxfId="2169" priority="2166">
      <formula>AX223=1</formula>
    </cfRule>
  </conditionalFormatting>
  <conditionalFormatting sqref="AZ220 AP220">
    <cfRule type="cellIs" dxfId="2168" priority="2152" stopIfTrue="1" operator="notEqual">
      <formula>$AL220</formula>
    </cfRule>
  </conditionalFormatting>
  <conditionalFormatting sqref="BA220">
    <cfRule type="cellIs" dxfId="2167" priority="2153" stopIfTrue="1" operator="notEqual">
      <formula>$AM220</formula>
    </cfRule>
  </conditionalFormatting>
  <conditionalFormatting sqref="AN220">
    <cfRule type="cellIs" dxfId="2166" priority="2154" stopIfTrue="1" operator="notEqual">
      <formula>$AJ220</formula>
    </cfRule>
  </conditionalFormatting>
  <conditionalFormatting sqref="AQ220">
    <cfRule type="cellIs" dxfId="2165" priority="2155" stopIfTrue="1" operator="notEqual">
      <formula>$AM220</formula>
    </cfRule>
  </conditionalFormatting>
  <conditionalFormatting sqref="AI220">
    <cfRule type="expression" dxfId="2164" priority="2156" stopIfTrue="1">
      <formula>$H220=1</formula>
    </cfRule>
  </conditionalFormatting>
  <conditionalFormatting sqref="AL220">
    <cfRule type="cellIs" dxfId="2163" priority="2157" stopIfTrue="1" operator="notEqual">
      <formula>AP220</formula>
    </cfRule>
  </conditionalFormatting>
  <conditionalFormatting sqref="AE220">
    <cfRule type="cellIs" dxfId="2162" priority="2158" stopIfTrue="1" operator="equal">
      <formula>$AE$12</formula>
    </cfRule>
    <cfRule type="cellIs" dxfId="2161" priority="2159" stopIfTrue="1" operator="lessThan">
      <formula>$AE$12</formula>
    </cfRule>
  </conditionalFormatting>
  <conditionalFormatting sqref="BG220">
    <cfRule type="cellIs" dxfId="2160" priority="2160" stopIfTrue="1" operator="equal">
      <formula>1</formula>
    </cfRule>
    <cfRule type="cellIs" dxfId="2159" priority="2161" stopIfTrue="1" operator="lessThan">
      <formula>1</formula>
    </cfRule>
  </conditionalFormatting>
  <conditionalFormatting sqref="AJ220:AK220">
    <cfRule type="cellIs" dxfId="2158" priority="2162" stopIfTrue="1" operator="equal">
      <formula>1</formula>
    </cfRule>
  </conditionalFormatting>
  <conditionalFormatting sqref="BE220">
    <cfRule type="cellIs" dxfId="2157" priority="2163" stopIfTrue="1" operator="equal">
      <formula>$BC$10</formula>
    </cfRule>
    <cfRule type="cellIs" dxfId="2156" priority="2164" stopIfTrue="1" operator="lessThan">
      <formula>$BC$10</formula>
    </cfRule>
  </conditionalFormatting>
  <conditionalFormatting sqref="AO220">
    <cfRule type="cellIs" dxfId="2155" priority="2165" stopIfTrue="1" operator="equal">
      <formula>"REAPP"</formula>
    </cfRule>
  </conditionalFormatting>
  <conditionalFormatting sqref="V220">
    <cfRule type="expression" dxfId="2154" priority="2151">
      <formula>$H220=1</formula>
    </cfRule>
  </conditionalFormatting>
  <conditionalFormatting sqref="Z220:AC220">
    <cfRule type="expression" dxfId="2153" priority="2150">
      <formula>$Z220="Exempt"</formula>
    </cfRule>
  </conditionalFormatting>
  <conditionalFormatting sqref="AD220">
    <cfRule type="expression" dxfId="2152" priority="2149">
      <formula>$H220=1</formula>
    </cfRule>
  </conditionalFormatting>
  <conditionalFormatting sqref="AY220">
    <cfRule type="expression" dxfId="2151" priority="2148" stopIfTrue="1">
      <formula>$H220=1</formula>
    </cfRule>
  </conditionalFormatting>
  <conditionalFormatting sqref="BF220">
    <cfRule type="expression" dxfId="2150" priority="2147">
      <formula>BF220&lt;&gt;BE220</formula>
    </cfRule>
  </conditionalFormatting>
  <conditionalFormatting sqref="AT220">
    <cfRule type="expression" dxfId="2149" priority="2143">
      <formula>AND(AT220=0,AT220&lt;&gt;AJ220)</formula>
    </cfRule>
    <cfRule type="expression" dxfId="2148" priority="2146">
      <formula>AT220&lt;&gt;AJ220</formula>
    </cfRule>
  </conditionalFormatting>
  <conditionalFormatting sqref="AU220 AW220">
    <cfRule type="expression" dxfId="2147" priority="2145">
      <formula>AU220&lt;&gt;0</formula>
    </cfRule>
  </conditionalFormatting>
  <conditionalFormatting sqref="AV220">
    <cfRule type="expression" dxfId="2146" priority="2144">
      <formula>AV220&lt;&gt;AL220</formula>
    </cfRule>
  </conditionalFormatting>
  <conditionalFormatting sqref="AX220">
    <cfRule type="expression" dxfId="2145" priority="2142">
      <formula>AX220=1</formula>
    </cfRule>
  </conditionalFormatting>
  <conditionalFormatting sqref="A220:B223">
    <cfRule type="expression" dxfId="2144" priority="2141" stopIfTrue="1">
      <formula>#REF!=1</formula>
    </cfRule>
  </conditionalFormatting>
  <conditionalFormatting sqref="AZ247 AP247">
    <cfRule type="cellIs" dxfId="2143" priority="2127" stopIfTrue="1" operator="notEqual">
      <formula>$AL247</formula>
    </cfRule>
  </conditionalFormatting>
  <conditionalFormatting sqref="BA247">
    <cfRule type="cellIs" dxfId="2142" priority="2128" stopIfTrue="1" operator="notEqual">
      <formula>$AM247</formula>
    </cfRule>
  </conditionalFormatting>
  <conditionalFormatting sqref="AN247">
    <cfRule type="cellIs" dxfId="2141" priority="2129" stopIfTrue="1" operator="notEqual">
      <formula>$AJ247</formula>
    </cfRule>
  </conditionalFormatting>
  <conditionalFormatting sqref="AQ247">
    <cfRule type="cellIs" dxfId="2140" priority="2130" stopIfTrue="1" operator="notEqual">
      <formula>$AM247</formula>
    </cfRule>
  </conditionalFormatting>
  <conditionalFormatting sqref="AI247">
    <cfRule type="expression" dxfId="2139" priority="2131" stopIfTrue="1">
      <formula>$H247=1</formula>
    </cfRule>
  </conditionalFormatting>
  <conditionalFormatting sqref="AL247">
    <cfRule type="cellIs" dxfId="2138" priority="2132" stopIfTrue="1" operator="notEqual">
      <formula>AP247</formula>
    </cfRule>
  </conditionalFormatting>
  <conditionalFormatting sqref="AE247">
    <cfRule type="cellIs" dxfId="2137" priority="2133" stopIfTrue="1" operator="equal">
      <formula>$AE$12</formula>
    </cfRule>
    <cfRule type="cellIs" dxfId="2136" priority="2134" stopIfTrue="1" operator="lessThan">
      <formula>$AE$12</formula>
    </cfRule>
  </conditionalFormatting>
  <conditionalFormatting sqref="BG247">
    <cfRule type="cellIs" dxfId="2135" priority="2135" stopIfTrue="1" operator="equal">
      <formula>1</formula>
    </cfRule>
    <cfRule type="cellIs" dxfId="2134" priority="2136" stopIfTrue="1" operator="lessThan">
      <formula>1</formula>
    </cfRule>
  </conditionalFormatting>
  <conditionalFormatting sqref="AJ247:AK247">
    <cfRule type="cellIs" dxfId="2133" priority="2137" stopIfTrue="1" operator="equal">
      <formula>1</formula>
    </cfRule>
  </conditionalFormatting>
  <conditionalFormatting sqref="BE247">
    <cfRule type="cellIs" dxfId="2132" priority="2138" stopIfTrue="1" operator="equal">
      <formula>$BC$10</formula>
    </cfRule>
    <cfRule type="cellIs" dxfId="2131" priority="2139" stopIfTrue="1" operator="lessThan">
      <formula>$BC$10</formula>
    </cfRule>
  </conditionalFormatting>
  <conditionalFormatting sqref="AO247">
    <cfRule type="cellIs" dxfId="2130" priority="2140" stopIfTrue="1" operator="equal">
      <formula>"REAPP"</formula>
    </cfRule>
  </conditionalFormatting>
  <conditionalFormatting sqref="V247">
    <cfRule type="expression" dxfId="2129" priority="2126">
      <formula>$H247=1</formula>
    </cfRule>
  </conditionalFormatting>
  <conditionalFormatting sqref="Z247:AC247">
    <cfRule type="expression" dxfId="2128" priority="2125">
      <formula>$Z247="Exempt"</formula>
    </cfRule>
  </conditionalFormatting>
  <conditionalFormatting sqref="AH247">
    <cfRule type="expression" dxfId="2127" priority="2124" stopIfTrue="1">
      <formula>$H247=1</formula>
    </cfRule>
  </conditionalFormatting>
  <conditionalFormatting sqref="AD247">
    <cfRule type="expression" dxfId="2126" priority="2123">
      <formula>$H247=1</formula>
    </cfRule>
  </conditionalFormatting>
  <conditionalFormatting sqref="AY247">
    <cfRule type="expression" dxfId="2125" priority="2122" stopIfTrue="1">
      <formula>$H247=1</formula>
    </cfRule>
  </conditionalFormatting>
  <conditionalFormatting sqref="BF247">
    <cfRule type="expression" dxfId="2124" priority="2121">
      <formula>BF247&lt;&gt;BE247</formula>
    </cfRule>
  </conditionalFormatting>
  <conditionalFormatting sqref="AT247">
    <cfRule type="expression" dxfId="2123" priority="2117">
      <formula>AND(AT247=0,AT247&lt;&gt;AJ247)</formula>
    </cfRule>
    <cfRule type="expression" dxfId="2122" priority="2120">
      <formula>AT247&lt;&gt;AJ247</formula>
    </cfRule>
  </conditionalFormatting>
  <conditionalFormatting sqref="AU247 AW247">
    <cfRule type="expression" dxfId="2121" priority="2119">
      <formula>AU247&lt;&gt;0</formula>
    </cfRule>
  </conditionalFormatting>
  <conditionalFormatting sqref="AV247">
    <cfRule type="expression" dxfId="2120" priority="2118">
      <formula>AV247&lt;&gt;AL247</formula>
    </cfRule>
  </conditionalFormatting>
  <conditionalFormatting sqref="AX247">
    <cfRule type="expression" dxfId="2119" priority="2116">
      <formula>AX247=1</formula>
    </cfRule>
  </conditionalFormatting>
  <conditionalFormatting sqref="AZ241 AP241">
    <cfRule type="cellIs" dxfId="2118" priority="2102" stopIfTrue="1" operator="notEqual">
      <formula>$AL241</formula>
    </cfRule>
  </conditionalFormatting>
  <conditionalFormatting sqref="BA241">
    <cfRule type="cellIs" dxfId="2117" priority="2103" stopIfTrue="1" operator="notEqual">
      <formula>$AM241</formula>
    </cfRule>
  </conditionalFormatting>
  <conditionalFormatting sqref="AN241">
    <cfRule type="cellIs" dxfId="2116" priority="2104" stopIfTrue="1" operator="notEqual">
      <formula>$AJ241</formula>
    </cfRule>
  </conditionalFormatting>
  <conditionalFormatting sqref="AQ241">
    <cfRule type="cellIs" dxfId="2115" priority="2105" stopIfTrue="1" operator="notEqual">
      <formula>$AM241</formula>
    </cfRule>
  </conditionalFormatting>
  <conditionalFormatting sqref="AI241">
    <cfRule type="expression" dxfId="2114" priority="2106" stopIfTrue="1">
      <formula>$H241=1</formula>
    </cfRule>
  </conditionalFormatting>
  <conditionalFormatting sqref="AL241">
    <cfRule type="cellIs" dxfId="2113" priority="2107" stopIfTrue="1" operator="notEqual">
      <formula>AP241</formula>
    </cfRule>
  </conditionalFormatting>
  <conditionalFormatting sqref="AE241">
    <cfRule type="cellIs" dxfId="2112" priority="2108" stopIfTrue="1" operator="equal">
      <formula>$AE$12</formula>
    </cfRule>
    <cfRule type="cellIs" dxfId="2111" priority="2109" stopIfTrue="1" operator="lessThan">
      <formula>$AE$12</formula>
    </cfRule>
  </conditionalFormatting>
  <conditionalFormatting sqref="BG241">
    <cfRule type="cellIs" dxfId="2110" priority="2110" stopIfTrue="1" operator="equal">
      <formula>1</formula>
    </cfRule>
    <cfRule type="cellIs" dxfId="2109" priority="2111" stopIfTrue="1" operator="lessThan">
      <formula>1</formula>
    </cfRule>
  </conditionalFormatting>
  <conditionalFormatting sqref="AJ241:AK241">
    <cfRule type="cellIs" dxfId="2108" priority="2112" stopIfTrue="1" operator="equal">
      <formula>1</formula>
    </cfRule>
  </conditionalFormatting>
  <conditionalFormatting sqref="BE241">
    <cfRule type="cellIs" dxfId="2107" priority="2113" stopIfTrue="1" operator="equal">
      <formula>$BC$10</formula>
    </cfRule>
    <cfRule type="cellIs" dxfId="2106" priority="2114" stopIfTrue="1" operator="lessThan">
      <formula>$BC$10</formula>
    </cfRule>
  </conditionalFormatting>
  <conditionalFormatting sqref="AO241">
    <cfRule type="cellIs" dxfId="2105" priority="2115" stopIfTrue="1" operator="equal">
      <formula>"REAPP"</formula>
    </cfRule>
  </conditionalFormatting>
  <conditionalFormatting sqref="V241">
    <cfRule type="expression" dxfId="2104" priority="2101">
      <formula>$H241=1</formula>
    </cfRule>
  </conditionalFormatting>
  <conditionalFormatting sqref="Z241:AC241">
    <cfRule type="expression" dxfId="2103" priority="2100">
      <formula>$Z241="Exempt"</formula>
    </cfRule>
  </conditionalFormatting>
  <conditionalFormatting sqref="AH241">
    <cfRule type="expression" dxfId="2102" priority="2099" stopIfTrue="1">
      <formula>$H241=1</formula>
    </cfRule>
  </conditionalFormatting>
  <conditionalFormatting sqref="AD241">
    <cfRule type="expression" dxfId="2101" priority="2098">
      <formula>$H241=1</formula>
    </cfRule>
  </conditionalFormatting>
  <conditionalFormatting sqref="AY241">
    <cfRule type="expression" dxfId="2100" priority="2097" stopIfTrue="1">
      <formula>$H241=1</formula>
    </cfRule>
  </conditionalFormatting>
  <conditionalFormatting sqref="BF241">
    <cfRule type="expression" dxfId="2099" priority="2096">
      <formula>BF241&lt;&gt;BE241</formula>
    </cfRule>
  </conditionalFormatting>
  <conditionalFormatting sqref="AT241">
    <cfRule type="expression" dxfId="2098" priority="2092">
      <formula>AND(AT241=0,AT241&lt;&gt;AJ241)</formula>
    </cfRule>
    <cfRule type="expression" dxfId="2097" priority="2095">
      <formula>AT241&lt;&gt;AJ241</formula>
    </cfRule>
  </conditionalFormatting>
  <conditionalFormatting sqref="AU241 AW241">
    <cfRule type="expression" dxfId="2096" priority="2094">
      <formula>AU241&lt;&gt;0</formula>
    </cfRule>
  </conditionalFormatting>
  <conditionalFormatting sqref="AV241">
    <cfRule type="expression" dxfId="2095" priority="2093">
      <formula>AV241&lt;&gt;AL241</formula>
    </cfRule>
  </conditionalFormatting>
  <conditionalFormatting sqref="AX241">
    <cfRule type="expression" dxfId="2094" priority="2091">
      <formula>AX241=1</formula>
    </cfRule>
  </conditionalFormatting>
  <conditionalFormatting sqref="AP235:AP240 AZ235:AZ240">
    <cfRule type="cellIs" dxfId="2093" priority="2077" stopIfTrue="1" operator="notEqual">
      <formula>$AL235</formula>
    </cfRule>
  </conditionalFormatting>
  <conditionalFormatting sqref="BA235:BA240">
    <cfRule type="cellIs" dxfId="2092" priority="2078" stopIfTrue="1" operator="notEqual">
      <formula>$AM235</formula>
    </cfRule>
  </conditionalFormatting>
  <conditionalFormatting sqref="AN235:AN240">
    <cfRule type="cellIs" dxfId="2091" priority="2079" stopIfTrue="1" operator="notEqual">
      <formula>$AJ235</formula>
    </cfRule>
  </conditionalFormatting>
  <conditionalFormatting sqref="AQ235:AQ240">
    <cfRule type="cellIs" dxfId="2090" priority="2080" stopIfTrue="1" operator="notEqual">
      <formula>$AM235</formula>
    </cfRule>
  </conditionalFormatting>
  <conditionalFormatting sqref="AI235:AI240">
    <cfRule type="expression" dxfId="2089" priority="2081" stopIfTrue="1">
      <formula>$H235=1</formula>
    </cfRule>
  </conditionalFormatting>
  <conditionalFormatting sqref="AL235:AL240">
    <cfRule type="cellIs" dxfId="2088" priority="2082" stopIfTrue="1" operator="notEqual">
      <formula>AP235</formula>
    </cfRule>
  </conditionalFormatting>
  <conditionalFormatting sqref="AE235:AE240">
    <cfRule type="cellIs" dxfId="2087" priority="2083" stopIfTrue="1" operator="equal">
      <formula>$AE$12</formula>
    </cfRule>
    <cfRule type="cellIs" dxfId="2086" priority="2084" stopIfTrue="1" operator="lessThan">
      <formula>$AE$12</formula>
    </cfRule>
  </conditionalFormatting>
  <conditionalFormatting sqref="BG235:BG240">
    <cfRule type="cellIs" dxfId="2085" priority="2085" stopIfTrue="1" operator="equal">
      <formula>1</formula>
    </cfRule>
    <cfRule type="cellIs" dxfId="2084" priority="2086" stopIfTrue="1" operator="lessThan">
      <formula>1</formula>
    </cfRule>
  </conditionalFormatting>
  <conditionalFormatting sqref="AJ235:AK240">
    <cfRule type="cellIs" dxfId="2083" priority="2087" stopIfTrue="1" operator="equal">
      <formula>1</formula>
    </cfRule>
  </conditionalFormatting>
  <conditionalFormatting sqref="BE235:BE240">
    <cfRule type="cellIs" dxfId="2082" priority="2088" stopIfTrue="1" operator="equal">
      <formula>$BC$10</formula>
    </cfRule>
    <cfRule type="cellIs" dxfId="2081" priority="2089" stopIfTrue="1" operator="lessThan">
      <formula>$BC$10</formula>
    </cfRule>
  </conditionalFormatting>
  <conditionalFormatting sqref="AO235:AO240">
    <cfRule type="cellIs" dxfId="2080" priority="2090" stopIfTrue="1" operator="equal">
      <formula>"REAPP"</formula>
    </cfRule>
  </conditionalFormatting>
  <conditionalFormatting sqref="V235:V240">
    <cfRule type="expression" dxfId="2079" priority="2076">
      <formula>$H235=1</formula>
    </cfRule>
  </conditionalFormatting>
  <conditionalFormatting sqref="Z235:AC240">
    <cfRule type="expression" dxfId="2078" priority="2075">
      <formula>$Z235="Exempt"</formula>
    </cfRule>
  </conditionalFormatting>
  <conditionalFormatting sqref="AD235:AD240">
    <cfRule type="expression" dxfId="2077" priority="2074">
      <formula>$H235=1</formula>
    </cfRule>
  </conditionalFormatting>
  <conditionalFormatting sqref="AY235:AY240">
    <cfRule type="expression" dxfId="2076" priority="2073" stopIfTrue="1">
      <formula>$H235=1</formula>
    </cfRule>
  </conditionalFormatting>
  <conditionalFormatting sqref="BF235:BF240">
    <cfRule type="expression" dxfId="2075" priority="2072">
      <formula>BF235&lt;&gt;BE235</formula>
    </cfRule>
  </conditionalFormatting>
  <conditionalFormatting sqref="AT235:AT240">
    <cfRule type="expression" dxfId="2074" priority="2068">
      <formula>AND(AT235=0,AT235&lt;&gt;AJ235)</formula>
    </cfRule>
    <cfRule type="expression" dxfId="2073" priority="2071">
      <formula>AT235&lt;&gt;AJ235</formula>
    </cfRule>
  </conditionalFormatting>
  <conditionalFormatting sqref="AW235:AW240 AU235:AU240">
    <cfRule type="expression" dxfId="2072" priority="2070">
      <formula>AU235&lt;&gt;0</formula>
    </cfRule>
  </conditionalFormatting>
  <conditionalFormatting sqref="AV235:AV240">
    <cfRule type="expression" dxfId="2071" priority="2069">
      <formula>AV235&lt;&gt;AL235</formula>
    </cfRule>
  </conditionalFormatting>
  <conditionalFormatting sqref="AX235:AX240">
    <cfRule type="expression" dxfId="2070" priority="2067">
      <formula>AX235=1</formula>
    </cfRule>
  </conditionalFormatting>
  <conditionalFormatting sqref="A450:B451">
    <cfRule type="expression" dxfId="2069" priority="2065" stopIfTrue="1">
      <formula>#REF!=1</formula>
    </cfRule>
  </conditionalFormatting>
  <conditionalFormatting sqref="A268:B271">
    <cfRule type="expression" dxfId="2068" priority="2066" stopIfTrue="1">
      <formula>#REF!=1</formula>
    </cfRule>
  </conditionalFormatting>
  <conditionalFormatting sqref="A570:B570">
    <cfRule type="expression" dxfId="2067" priority="2064" stopIfTrue="1">
      <formula>#REF!=1</formula>
    </cfRule>
  </conditionalFormatting>
  <conditionalFormatting sqref="A245:B247 A239:B240">
    <cfRule type="expression" dxfId="2066" priority="2063" stopIfTrue="1">
      <formula>#REF!=1</formula>
    </cfRule>
  </conditionalFormatting>
  <conditionalFormatting sqref="AI65">
    <cfRule type="expression" dxfId="2065" priority="2062" stopIfTrue="1">
      <formula>$H65=1</formula>
    </cfRule>
  </conditionalFormatting>
  <conditionalFormatting sqref="AI66">
    <cfRule type="expression" dxfId="2064" priority="2061" stopIfTrue="1">
      <formula>$H66=1</formula>
    </cfRule>
  </conditionalFormatting>
  <conditionalFormatting sqref="AI67">
    <cfRule type="expression" dxfId="2063" priority="2060" stopIfTrue="1">
      <formula>$H67=1</formula>
    </cfRule>
  </conditionalFormatting>
  <conditionalFormatting sqref="AI68">
    <cfRule type="expression" dxfId="2062" priority="2059" stopIfTrue="1">
      <formula>$H68=1</formula>
    </cfRule>
  </conditionalFormatting>
  <conditionalFormatting sqref="AI69">
    <cfRule type="expression" dxfId="2061" priority="2058" stopIfTrue="1">
      <formula>$H69=1</formula>
    </cfRule>
  </conditionalFormatting>
  <conditionalFormatting sqref="AI70">
    <cfRule type="expression" dxfId="2060" priority="2057" stopIfTrue="1">
      <formula>$H70=1</formula>
    </cfRule>
  </conditionalFormatting>
  <conditionalFormatting sqref="AI254:AI256">
    <cfRule type="expression" dxfId="2059" priority="2056" stopIfTrue="1">
      <formula>$H254=1</formula>
    </cfRule>
  </conditionalFormatting>
  <conditionalFormatting sqref="AI372">
    <cfRule type="expression" dxfId="2058" priority="2055" stopIfTrue="1">
      <formula>$H372=1</formula>
    </cfRule>
  </conditionalFormatting>
  <conditionalFormatting sqref="AI4">
    <cfRule type="expression" dxfId="2057" priority="2054" stopIfTrue="1">
      <formula>$H4=1</formula>
    </cfRule>
  </conditionalFormatting>
  <conditionalFormatting sqref="BB15">
    <cfRule type="cellIs" dxfId="2056" priority="2050" stopIfTrue="1" operator="equal">
      <formula>1</formula>
    </cfRule>
    <cfRule type="cellIs" dxfId="2055" priority="2051" stopIfTrue="1" operator="lessThan">
      <formula>1</formula>
    </cfRule>
  </conditionalFormatting>
  <conditionalFormatting sqref="BC15 BE15">
    <cfRule type="cellIs" dxfId="2054" priority="2052" stopIfTrue="1" operator="equal">
      <formula>$BC$10</formula>
    </cfRule>
    <cfRule type="cellIs" dxfId="2053" priority="2053" stopIfTrue="1" operator="lessThan">
      <formula>$BC$10</formula>
    </cfRule>
  </conditionalFormatting>
  <conditionalFormatting sqref="BB15:BC15 BE15">
    <cfRule type="expression" dxfId="2052" priority="2049">
      <formula>OR($H15=3,$H15="R3")</formula>
    </cfRule>
  </conditionalFormatting>
  <conditionalFormatting sqref="BF15">
    <cfRule type="expression" dxfId="2051" priority="2048">
      <formula>BF15&lt;&gt;BE15</formula>
    </cfRule>
  </conditionalFormatting>
  <conditionalFormatting sqref="AI15">
    <cfRule type="expression" dxfId="2050" priority="2047" stopIfTrue="1">
      <formula>$H15=1</formula>
    </cfRule>
  </conditionalFormatting>
  <conditionalFormatting sqref="AL65:AL76 AL104:AL105 AL107:AL124 AL197:AL208 AL509 AL284:AL302 AL542:AL549 AL569:AL570 AL467:AL481 AL483:AL486 AL555:AL562 AL26:AL63 AL82:AL102 AL183:AL184 AL253:AL271 AL327:AL350 AL435:AL443 AL457:AL463 AL500:AL507 AL490:AL498 AL304:AL308 AL352:AL356 AL358:AL368 AL126:AL128 AL371:AL420 AL130:AL135 AL310:AL320 AL322:AL325 AL137:AL177 AL448:AL455 AL213:AL251 AL17:AL24 AL514:AL534">
    <cfRule type="expression" dxfId="2049" priority="2046">
      <formula>AL17&lt;&gt;AV17</formula>
    </cfRule>
  </conditionalFormatting>
  <conditionalFormatting sqref="BE106">
    <cfRule type="cellIs" dxfId="2048" priority="2041" stopIfTrue="1" operator="equal">
      <formula>$BC$10</formula>
    </cfRule>
    <cfRule type="cellIs" dxfId="2047" priority="2042" stopIfTrue="1" operator="lessThan">
      <formula>$BC$10</formula>
    </cfRule>
  </conditionalFormatting>
  <conditionalFormatting sqref="AZ106">
    <cfRule type="cellIs" dxfId="2046" priority="2045" stopIfTrue="1" operator="notEqual">
      <formula>$AL106</formula>
    </cfRule>
  </conditionalFormatting>
  <conditionalFormatting sqref="AP106">
    <cfRule type="cellIs" dxfId="2045" priority="2029" stopIfTrue="1" operator="notEqual">
      <formula>$AL106</formula>
    </cfRule>
  </conditionalFormatting>
  <conditionalFormatting sqref="BA106">
    <cfRule type="cellIs" dxfId="2044" priority="2030" stopIfTrue="1" operator="notEqual">
      <formula>$AM106</formula>
    </cfRule>
  </conditionalFormatting>
  <conditionalFormatting sqref="AN106">
    <cfRule type="cellIs" dxfId="2043" priority="2031" stopIfTrue="1" operator="notEqual">
      <formula>$AJ106</formula>
    </cfRule>
  </conditionalFormatting>
  <conditionalFormatting sqref="AQ106">
    <cfRule type="cellIs" dxfId="2042" priority="2032" stopIfTrue="1" operator="notEqual">
      <formula>$AM106</formula>
    </cfRule>
  </conditionalFormatting>
  <conditionalFormatting sqref="AG106:AH106">
    <cfRule type="expression" dxfId="2041" priority="2033" stopIfTrue="1">
      <formula>$H106=1</formula>
    </cfRule>
  </conditionalFormatting>
  <conditionalFormatting sqref="AI106">
    <cfRule type="expression" dxfId="2040" priority="2034" stopIfTrue="1">
      <formula>$H106=1</formula>
    </cfRule>
  </conditionalFormatting>
  <conditionalFormatting sqref="AL106">
    <cfRule type="cellIs" dxfId="2039" priority="2035" stopIfTrue="1" operator="notEqual">
      <formula>AP106</formula>
    </cfRule>
  </conditionalFormatting>
  <conditionalFormatting sqref="AE106">
    <cfRule type="cellIs" dxfId="2038" priority="2036" stopIfTrue="1" operator="equal">
      <formula>$AE$12</formula>
    </cfRule>
    <cfRule type="cellIs" dxfId="2037" priority="2037" stopIfTrue="1" operator="lessThan">
      <formula>$AE$12</formula>
    </cfRule>
  </conditionalFormatting>
  <conditionalFormatting sqref="BG106">
    <cfRule type="cellIs" dxfId="2036" priority="2038" stopIfTrue="1" operator="equal">
      <formula>1</formula>
    </cfRule>
    <cfRule type="cellIs" dxfId="2035" priority="2039" stopIfTrue="1" operator="lessThan">
      <formula>1</formula>
    </cfRule>
  </conditionalFormatting>
  <conditionalFormatting sqref="AJ106:AK106">
    <cfRule type="cellIs" dxfId="2034" priority="2040" stopIfTrue="1" operator="equal">
      <formula>1</formula>
    </cfRule>
  </conditionalFormatting>
  <conditionalFormatting sqref="AO106">
    <cfRule type="cellIs" dxfId="2033" priority="2043" stopIfTrue="1" operator="equal">
      <formula>"REAPP"</formula>
    </cfRule>
  </conditionalFormatting>
  <conditionalFormatting sqref="A106:B106">
    <cfRule type="expression" dxfId="2032" priority="2044" stopIfTrue="1">
      <formula>#REF!=1</formula>
    </cfRule>
  </conditionalFormatting>
  <conditionalFormatting sqref="AG106:AI106 AE106">
    <cfRule type="expression" dxfId="2031" priority="2028">
      <formula>OR($H106=3,$H106="R3")</formula>
    </cfRule>
  </conditionalFormatting>
  <conditionalFormatting sqref="BE106">
    <cfRule type="expression" dxfId="2030" priority="2027">
      <formula>OR($H106=3,$H106="R3")</formula>
    </cfRule>
  </conditionalFormatting>
  <conditionalFormatting sqref="V106">
    <cfRule type="expression" dxfId="2029" priority="2026">
      <formula>$H106=1</formula>
    </cfRule>
  </conditionalFormatting>
  <conditionalFormatting sqref="Z106:AC106">
    <cfRule type="expression" dxfId="2028" priority="2025">
      <formula>$Z106="Exempt"</formula>
    </cfRule>
  </conditionalFormatting>
  <conditionalFormatting sqref="AD106">
    <cfRule type="expression" dxfId="2027" priority="2024">
      <formula>$H106=1</formula>
    </cfRule>
  </conditionalFormatting>
  <conditionalFormatting sqref="AY106">
    <cfRule type="expression" dxfId="2026" priority="2023" stopIfTrue="1">
      <formula>$H106=1</formula>
    </cfRule>
  </conditionalFormatting>
  <conditionalFormatting sqref="AY106">
    <cfRule type="expression" dxfId="2025" priority="2022">
      <formula>OR($H106=3,$H106="R3")</formula>
    </cfRule>
  </conditionalFormatting>
  <conditionalFormatting sqref="BF106">
    <cfRule type="expression" dxfId="2024" priority="2021">
      <formula>BF106&lt;&gt;BE106</formula>
    </cfRule>
  </conditionalFormatting>
  <conditionalFormatting sqref="AT106">
    <cfRule type="expression" dxfId="2023" priority="2017">
      <formula>AND(AT106=0,AT106&lt;&gt;AJ106)</formula>
    </cfRule>
    <cfRule type="expression" dxfId="2022" priority="2020">
      <formula>AT106&lt;&gt;AJ106</formula>
    </cfRule>
  </conditionalFormatting>
  <conditionalFormatting sqref="AW106 AU106">
    <cfRule type="expression" dxfId="2021" priority="2019">
      <formula>AU106&lt;&gt;0</formula>
    </cfRule>
  </conditionalFormatting>
  <conditionalFormatting sqref="AV106">
    <cfRule type="expression" dxfId="2020" priority="2018">
      <formula>AV106&lt;&gt;AL106</formula>
    </cfRule>
  </conditionalFormatting>
  <conditionalFormatting sqref="AX106">
    <cfRule type="expression" dxfId="2019" priority="2016">
      <formula>AX106=1</formula>
    </cfRule>
  </conditionalFormatting>
  <conditionalFormatting sqref="AL106">
    <cfRule type="expression" dxfId="2018" priority="2015">
      <formula>AL106&lt;&gt;AV106</formula>
    </cfRule>
  </conditionalFormatting>
  <conditionalFormatting sqref="A101:B101 A97:B98">
    <cfRule type="expression" dxfId="2017" priority="2014" stopIfTrue="1">
      <formula>#REF!=1</formula>
    </cfRule>
  </conditionalFormatting>
  <conditionalFormatting sqref="A99:B100">
    <cfRule type="expression" dxfId="2016" priority="2013" stopIfTrue="1">
      <formula>#REF!=1</formula>
    </cfRule>
  </conditionalFormatting>
  <conditionalFormatting sqref="A102:B102">
    <cfRule type="expression" dxfId="2015" priority="2012" stopIfTrue="1">
      <formula>#REF!=1</formula>
    </cfRule>
  </conditionalFormatting>
  <conditionalFormatting sqref="A96:B96">
    <cfRule type="expression" dxfId="2014" priority="2011" stopIfTrue="1">
      <formula>#REF!=1</formula>
    </cfRule>
  </conditionalFormatting>
  <conditionalFormatting sqref="AZ103">
    <cfRule type="cellIs" dxfId="2013" priority="2010" stopIfTrue="1" operator="notEqual">
      <formula>$AL103</formula>
    </cfRule>
  </conditionalFormatting>
  <conditionalFormatting sqref="AP103">
    <cfRule type="cellIs" dxfId="2012" priority="1994" stopIfTrue="1" operator="notEqual">
      <formula>$AL103</formula>
    </cfRule>
  </conditionalFormatting>
  <conditionalFormatting sqref="BA103">
    <cfRule type="cellIs" dxfId="2011" priority="1995" stopIfTrue="1" operator="notEqual">
      <formula>$AM103</formula>
    </cfRule>
  </conditionalFormatting>
  <conditionalFormatting sqref="AN103">
    <cfRule type="cellIs" dxfId="2010" priority="1996" stopIfTrue="1" operator="notEqual">
      <formula>$AJ103</formula>
    </cfRule>
  </conditionalFormatting>
  <conditionalFormatting sqref="AQ103">
    <cfRule type="cellIs" dxfId="2009" priority="1997" stopIfTrue="1" operator="notEqual">
      <formula>$AM103</formula>
    </cfRule>
  </conditionalFormatting>
  <conditionalFormatting sqref="AG103:AH103">
    <cfRule type="expression" dxfId="2008" priority="1998" stopIfTrue="1">
      <formula>$H103=1</formula>
    </cfRule>
  </conditionalFormatting>
  <conditionalFormatting sqref="AI103">
    <cfRule type="expression" dxfId="2007" priority="1999" stopIfTrue="1">
      <formula>$H103=1</formula>
    </cfRule>
  </conditionalFormatting>
  <conditionalFormatting sqref="AL103">
    <cfRule type="cellIs" dxfId="2006" priority="2000" stopIfTrue="1" operator="notEqual">
      <formula>AP103</formula>
    </cfRule>
  </conditionalFormatting>
  <conditionalFormatting sqref="AE103">
    <cfRule type="cellIs" dxfId="2005" priority="2001" stopIfTrue="1" operator="equal">
      <formula>$AE$12</formula>
    </cfRule>
    <cfRule type="cellIs" dxfId="2004" priority="2002" stopIfTrue="1" operator="lessThan">
      <formula>$AE$12</formula>
    </cfRule>
  </conditionalFormatting>
  <conditionalFormatting sqref="BG103">
    <cfRule type="cellIs" dxfId="2003" priority="2003" stopIfTrue="1" operator="equal">
      <formula>1</formula>
    </cfRule>
    <cfRule type="cellIs" dxfId="2002" priority="2004" stopIfTrue="1" operator="lessThan">
      <formula>1</formula>
    </cfRule>
  </conditionalFormatting>
  <conditionalFormatting sqref="AJ103:AK103">
    <cfRule type="cellIs" dxfId="2001" priority="2005" stopIfTrue="1" operator="equal">
      <formula>1</formula>
    </cfRule>
  </conditionalFormatting>
  <conditionalFormatting sqref="BE103">
    <cfRule type="cellIs" dxfId="2000" priority="2006" stopIfTrue="1" operator="equal">
      <formula>$BC$10</formula>
    </cfRule>
    <cfRule type="cellIs" dxfId="1999" priority="2007" stopIfTrue="1" operator="lessThan">
      <formula>$BC$10</formula>
    </cfRule>
  </conditionalFormatting>
  <conditionalFormatting sqref="AO103">
    <cfRule type="cellIs" dxfId="1998" priority="2008" stopIfTrue="1" operator="equal">
      <formula>"REAPP"</formula>
    </cfRule>
  </conditionalFormatting>
  <conditionalFormatting sqref="A103:B103">
    <cfRule type="expression" dxfId="1997" priority="2009" stopIfTrue="1">
      <formula>#REF!=1</formula>
    </cfRule>
  </conditionalFormatting>
  <conditionalFormatting sqref="AG103:AI103 AE103">
    <cfRule type="expression" dxfId="1996" priority="1993">
      <formula>OR($H103=3,$H103="R3")</formula>
    </cfRule>
  </conditionalFormatting>
  <conditionalFormatting sqref="BE103">
    <cfRule type="expression" dxfId="1995" priority="1992">
      <formula>OR($H103=3,$H103="R3")</formula>
    </cfRule>
  </conditionalFormatting>
  <conditionalFormatting sqref="V103">
    <cfRule type="expression" dxfId="1994" priority="1991">
      <formula>$H103=1</formula>
    </cfRule>
  </conditionalFormatting>
  <conditionalFormatting sqref="Z103:AC103">
    <cfRule type="expression" dxfId="1993" priority="1990">
      <formula>$Z103="Exempt"</formula>
    </cfRule>
  </conditionalFormatting>
  <conditionalFormatting sqref="AD103">
    <cfRule type="expression" dxfId="1992" priority="1989">
      <formula>$H103=1</formula>
    </cfRule>
  </conditionalFormatting>
  <conditionalFormatting sqref="AY103">
    <cfRule type="expression" dxfId="1991" priority="1988" stopIfTrue="1">
      <formula>$H103=1</formula>
    </cfRule>
  </conditionalFormatting>
  <conditionalFormatting sqref="AY103">
    <cfRule type="expression" dxfId="1990" priority="1987">
      <formula>OR($H103=3,$H103="R3")</formula>
    </cfRule>
  </conditionalFormatting>
  <conditionalFormatting sqref="BF103">
    <cfRule type="expression" dxfId="1989" priority="1986">
      <formula>BF103&lt;&gt;BE103</formula>
    </cfRule>
  </conditionalFormatting>
  <conditionalFormatting sqref="AT103">
    <cfRule type="expression" dxfId="1988" priority="1982">
      <formula>AND(AT103=0,AT103&lt;&gt;AJ103)</formula>
    </cfRule>
    <cfRule type="expression" dxfId="1987" priority="1985">
      <formula>AT103&lt;&gt;AJ103</formula>
    </cfRule>
  </conditionalFormatting>
  <conditionalFormatting sqref="AW103 AU103">
    <cfRule type="expression" dxfId="1986" priority="1984">
      <formula>AU103&lt;&gt;0</formula>
    </cfRule>
  </conditionalFormatting>
  <conditionalFormatting sqref="AV103">
    <cfRule type="expression" dxfId="1985" priority="1983">
      <formula>AV103&lt;&gt;AL103</formula>
    </cfRule>
  </conditionalFormatting>
  <conditionalFormatting sqref="AX103">
    <cfRule type="expression" dxfId="1984" priority="1981">
      <formula>AX103=1</formula>
    </cfRule>
  </conditionalFormatting>
  <conditionalFormatting sqref="AL103">
    <cfRule type="expression" dxfId="1983" priority="1980">
      <formula>AL103&lt;&gt;AV103</formula>
    </cfRule>
  </conditionalFormatting>
  <conditionalFormatting sqref="AZ186:AZ189 AP186:AP189 AP194:AP195 AZ194:AZ195 AP192 AZ192">
    <cfRule type="cellIs" dxfId="1982" priority="1965" stopIfTrue="1" operator="notEqual">
      <formula>$AL186</formula>
    </cfRule>
  </conditionalFormatting>
  <conditionalFormatting sqref="BA186:BA189 BA194:BA195 BA192">
    <cfRule type="cellIs" dxfId="1981" priority="1966" stopIfTrue="1" operator="notEqual">
      <formula>$AM186</formula>
    </cfRule>
  </conditionalFormatting>
  <conditionalFormatting sqref="AN186:AN189 AN194:AN195 AN192">
    <cfRule type="cellIs" dxfId="1980" priority="1967" stopIfTrue="1" operator="notEqual">
      <formula>$AJ186</formula>
    </cfRule>
  </conditionalFormatting>
  <conditionalFormatting sqref="AQ186:AQ189 AQ194:AQ195 AQ192">
    <cfRule type="cellIs" dxfId="1979" priority="1968" stopIfTrue="1" operator="notEqual">
      <formula>$AM186</formula>
    </cfRule>
  </conditionalFormatting>
  <conditionalFormatting sqref="AY186:AY189 AI186:AI189 AI194:AI195 AY194:AY195 AI192 AY192">
    <cfRule type="expression" dxfId="1978" priority="1969" stopIfTrue="1">
      <formula>$H186=1</formula>
    </cfRule>
  </conditionalFormatting>
  <conditionalFormatting sqref="AL186:AL189 AL194:AL195 AL192">
    <cfRule type="cellIs" dxfId="1977" priority="1970" stopIfTrue="1" operator="notEqual">
      <formula>AP186</formula>
    </cfRule>
  </conditionalFormatting>
  <conditionalFormatting sqref="AE186:AE189 AE194:AE195 AE192">
    <cfRule type="cellIs" dxfId="1976" priority="1971" stopIfTrue="1" operator="equal">
      <formula>$AE$12</formula>
    </cfRule>
    <cfRule type="cellIs" dxfId="1975" priority="1972" stopIfTrue="1" operator="lessThan">
      <formula>$AE$12</formula>
    </cfRule>
  </conditionalFormatting>
  <conditionalFormatting sqref="BG186:BG189 BG194:BG195 BG192">
    <cfRule type="cellIs" dxfId="1974" priority="1973" stopIfTrue="1" operator="equal">
      <formula>1</formula>
    </cfRule>
    <cfRule type="cellIs" dxfId="1973" priority="1974" stopIfTrue="1" operator="lessThan">
      <formula>1</formula>
    </cfRule>
  </conditionalFormatting>
  <conditionalFormatting sqref="AJ186:AK189 AJ194:AK195 AJ192:AK192">
    <cfRule type="cellIs" dxfId="1972" priority="1975" stopIfTrue="1" operator="equal">
      <formula>1</formula>
    </cfRule>
  </conditionalFormatting>
  <conditionalFormatting sqref="BE186:BE189 BE194:BE195 BE192">
    <cfRule type="cellIs" dxfId="1971" priority="1976" stopIfTrue="1" operator="equal">
      <formula>$BC$10</formula>
    </cfRule>
    <cfRule type="cellIs" dxfId="1970" priority="1977" stopIfTrue="1" operator="lessThan">
      <formula>$BC$10</formula>
    </cfRule>
  </conditionalFormatting>
  <conditionalFormatting sqref="AO186:AO189 AO194:AO195 AO192">
    <cfRule type="cellIs" dxfId="1969" priority="1978" stopIfTrue="1" operator="equal">
      <formula>"REAPP"</formula>
    </cfRule>
  </conditionalFormatting>
  <conditionalFormatting sqref="A194:B195">
    <cfRule type="expression" dxfId="1968" priority="1979" stopIfTrue="1">
      <formula>#REF!=1</formula>
    </cfRule>
  </conditionalFormatting>
  <conditionalFormatting sqref="V186:V189 V194:V195 V192">
    <cfRule type="expression" dxfId="1967" priority="1964">
      <formula>$H186=1</formula>
    </cfRule>
  </conditionalFormatting>
  <conditionalFormatting sqref="Z186:AC189 Z194:AC195 Z192:AC192">
    <cfRule type="expression" dxfId="1966" priority="1963">
      <formula>$Z186="Exempt"</formula>
    </cfRule>
  </conditionalFormatting>
  <conditionalFormatting sqref="AD186:AD189 AD194:AD195 AD192">
    <cfRule type="expression" dxfId="1965" priority="1962">
      <formula>$H186=1</formula>
    </cfRule>
  </conditionalFormatting>
  <conditionalFormatting sqref="BF186:BF189 BF194:BF195 BF192">
    <cfRule type="expression" dxfId="1964" priority="1961">
      <formula>BF186&lt;&gt;BE186</formula>
    </cfRule>
  </conditionalFormatting>
  <conditionalFormatting sqref="AT186:AT189 AT194:AT195 AT192">
    <cfRule type="expression" dxfId="1963" priority="1957">
      <formula>AND(AT186=0,AT186&lt;&gt;AJ186)</formula>
    </cfRule>
    <cfRule type="expression" dxfId="1962" priority="1960">
      <formula>AT186&lt;&gt;AJ186</formula>
    </cfRule>
  </conditionalFormatting>
  <conditionalFormatting sqref="AW186:AW189 AU186:AU189 AU194:AU195 AW194:AW195 AU192 AW192">
    <cfRule type="expression" dxfId="1961" priority="1959">
      <formula>AU186&lt;&gt;0</formula>
    </cfRule>
  </conditionalFormatting>
  <conditionalFormatting sqref="AV186:AV189 AV194:AV195 AV192">
    <cfRule type="expression" dxfId="1960" priority="1958">
      <formula>AV186&lt;&gt;AL186</formula>
    </cfRule>
  </conditionalFormatting>
  <conditionalFormatting sqref="AX186:AX189 AX194:AX195 AX192">
    <cfRule type="expression" dxfId="1959" priority="1956">
      <formula>AX186=1</formula>
    </cfRule>
  </conditionalFormatting>
  <conditionalFormatting sqref="AL186:AL189 AL194:AL195 AL192">
    <cfRule type="expression" dxfId="1958" priority="1955">
      <formula>AL186&lt;&gt;AV186</formula>
    </cfRule>
  </conditionalFormatting>
  <conditionalFormatting sqref="AZ196">
    <cfRule type="cellIs" dxfId="1957" priority="1954" stopIfTrue="1" operator="notEqual">
      <formula>$AL196</formula>
    </cfRule>
  </conditionalFormatting>
  <conditionalFormatting sqref="AP196">
    <cfRule type="cellIs" dxfId="1956" priority="1939" stopIfTrue="1" operator="notEqual">
      <formula>$AL196</formula>
    </cfRule>
  </conditionalFormatting>
  <conditionalFormatting sqref="BA196">
    <cfRule type="cellIs" dxfId="1955" priority="1940" stopIfTrue="1" operator="notEqual">
      <formula>$AM196</formula>
    </cfRule>
  </conditionalFormatting>
  <conditionalFormatting sqref="AN196">
    <cfRule type="cellIs" dxfId="1954" priority="1941" stopIfTrue="1" operator="notEqual">
      <formula>$AJ196</formula>
    </cfRule>
  </conditionalFormatting>
  <conditionalFormatting sqref="AQ196">
    <cfRule type="cellIs" dxfId="1953" priority="1942" stopIfTrue="1" operator="notEqual">
      <formula>$AM196</formula>
    </cfRule>
  </conditionalFormatting>
  <conditionalFormatting sqref="AG196:AH196">
    <cfRule type="expression" dxfId="1952" priority="1943" stopIfTrue="1">
      <formula>$H196=1</formula>
    </cfRule>
  </conditionalFormatting>
  <conditionalFormatting sqref="AI196">
    <cfRule type="expression" dxfId="1951" priority="1944" stopIfTrue="1">
      <formula>$H196=1</formula>
    </cfRule>
  </conditionalFormatting>
  <conditionalFormatting sqref="AL196">
    <cfRule type="cellIs" dxfId="1950" priority="1945" stopIfTrue="1" operator="notEqual">
      <formula>AP196</formula>
    </cfRule>
  </conditionalFormatting>
  <conditionalFormatting sqref="AE196">
    <cfRule type="cellIs" dxfId="1949" priority="1946" stopIfTrue="1" operator="equal">
      <formula>$AE$12</formula>
    </cfRule>
    <cfRule type="cellIs" dxfId="1948" priority="1947" stopIfTrue="1" operator="lessThan">
      <formula>$AE$12</formula>
    </cfRule>
  </conditionalFormatting>
  <conditionalFormatting sqref="BG196">
    <cfRule type="cellIs" dxfId="1947" priority="1948" stopIfTrue="1" operator="equal">
      <formula>1</formula>
    </cfRule>
    <cfRule type="cellIs" dxfId="1946" priority="1949" stopIfTrue="1" operator="lessThan">
      <formula>1</formula>
    </cfRule>
  </conditionalFormatting>
  <conditionalFormatting sqref="AJ196:AK196">
    <cfRule type="cellIs" dxfId="1945" priority="1950" stopIfTrue="1" operator="equal">
      <formula>1</formula>
    </cfRule>
  </conditionalFormatting>
  <conditionalFormatting sqref="BE196">
    <cfRule type="cellIs" dxfId="1944" priority="1951" stopIfTrue="1" operator="equal">
      <formula>$BC$10</formula>
    </cfRule>
    <cfRule type="cellIs" dxfId="1943" priority="1952" stopIfTrue="1" operator="lessThan">
      <formula>$BC$10</formula>
    </cfRule>
  </conditionalFormatting>
  <conditionalFormatting sqref="AO196">
    <cfRule type="cellIs" dxfId="1942" priority="1953" stopIfTrue="1" operator="equal">
      <formula>"REAPP"</formula>
    </cfRule>
  </conditionalFormatting>
  <conditionalFormatting sqref="AG196:AI196 AE196">
    <cfRule type="expression" dxfId="1941" priority="1938">
      <formula>OR($H196=3,$H196="R3")</formula>
    </cfRule>
  </conditionalFormatting>
  <conditionalFormatting sqref="BE196">
    <cfRule type="expression" dxfId="1940" priority="1937">
      <formula>OR($H196=3,$H196="R3")</formula>
    </cfRule>
  </conditionalFormatting>
  <conditionalFormatting sqref="V196">
    <cfRule type="expression" dxfId="1939" priority="1936">
      <formula>$H196=1</formula>
    </cfRule>
  </conditionalFormatting>
  <conditionalFormatting sqref="Z196:AC196">
    <cfRule type="expression" dxfId="1938" priority="1935">
      <formula>$Z196="Exempt"</formula>
    </cfRule>
  </conditionalFormatting>
  <conditionalFormatting sqref="AD196">
    <cfRule type="expression" dxfId="1937" priority="1934">
      <formula>$H196=1</formula>
    </cfRule>
  </conditionalFormatting>
  <conditionalFormatting sqref="AY196">
    <cfRule type="expression" dxfId="1936" priority="1933" stopIfTrue="1">
      <formula>$H196=1</formula>
    </cfRule>
  </conditionalFormatting>
  <conditionalFormatting sqref="AY196">
    <cfRule type="expression" dxfId="1935" priority="1932">
      <formula>OR($H196=3,$H196="R3")</formula>
    </cfRule>
  </conditionalFormatting>
  <conditionalFormatting sqref="BF196">
    <cfRule type="expression" dxfId="1934" priority="1931">
      <formula>BF196&lt;&gt;BE196</formula>
    </cfRule>
  </conditionalFormatting>
  <conditionalFormatting sqref="AT196">
    <cfRule type="expression" dxfId="1933" priority="1927">
      <formula>AND(AT196=0,AT196&lt;&gt;AJ196)</formula>
    </cfRule>
    <cfRule type="expression" dxfId="1932" priority="1930">
      <formula>AT196&lt;&gt;AJ196</formula>
    </cfRule>
  </conditionalFormatting>
  <conditionalFormatting sqref="AU196 AW196">
    <cfRule type="expression" dxfId="1931" priority="1929">
      <formula>AU196&lt;&gt;0</formula>
    </cfRule>
  </conditionalFormatting>
  <conditionalFormatting sqref="AV196">
    <cfRule type="expression" dxfId="1930" priority="1928">
      <formula>AV196&lt;&gt;AL196</formula>
    </cfRule>
  </conditionalFormatting>
  <conditionalFormatting sqref="AX196">
    <cfRule type="expression" dxfId="1929" priority="1926">
      <formula>AX196=1</formula>
    </cfRule>
  </conditionalFormatting>
  <conditionalFormatting sqref="AL196">
    <cfRule type="expression" dxfId="1928" priority="1925">
      <formula>AL196&lt;&gt;AV196</formula>
    </cfRule>
  </conditionalFormatting>
  <conditionalFormatting sqref="A123:B124 A120:B121 A116:B118">
    <cfRule type="expression" dxfId="1927" priority="1924" stopIfTrue="1">
      <formula>#REF!=1</formula>
    </cfRule>
  </conditionalFormatting>
  <conditionalFormatting sqref="A122:B122">
    <cfRule type="expression" dxfId="1926" priority="1923" stopIfTrue="1">
      <formula>#REF!=1</formula>
    </cfRule>
  </conditionalFormatting>
  <conditionalFormatting sqref="A119:B119">
    <cfRule type="expression" dxfId="1925" priority="1922" stopIfTrue="1">
      <formula>#REF!=1</formula>
    </cfRule>
  </conditionalFormatting>
  <conditionalFormatting sqref="A296:B296 A292:B294">
    <cfRule type="expression" dxfId="1924" priority="1921" stopIfTrue="1">
      <formula>#REF!=1</formula>
    </cfRule>
  </conditionalFormatting>
  <conditionalFormatting sqref="A295:B295">
    <cfRule type="expression" dxfId="1923" priority="1920" stopIfTrue="1">
      <formula>#REF!=1</formula>
    </cfRule>
  </conditionalFormatting>
  <conditionalFormatting sqref="A304:B304">
    <cfRule type="expression" dxfId="1922" priority="1919" stopIfTrue="1">
      <formula>#REF!=1</formula>
    </cfRule>
  </conditionalFormatting>
  <conditionalFormatting sqref="A419:B420">
    <cfRule type="expression" dxfId="1921" priority="1918" stopIfTrue="1">
      <formula>#REF!=1</formula>
    </cfRule>
  </conditionalFormatting>
  <conditionalFormatting sqref="A459:B461">
    <cfRule type="expression" dxfId="1920" priority="1917" stopIfTrue="1">
      <formula>#REF!=1</formula>
    </cfRule>
  </conditionalFormatting>
  <conditionalFormatting sqref="A496:B496 A500:B501">
    <cfRule type="expression" dxfId="1919" priority="1916" stopIfTrue="1">
      <formula>#REF!=1</formula>
    </cfRule>
  </conditionalFormatting>
  <conditionalFormatting sqref="A555:B555">
    <cfRule type="expression" dxfId="1918" priority="1915" stopIfTrue="1">
      <formula>#REF!=1</formula>
    </cfRule>
  </conditionalFormatting>
  <conditionalFormatting sqref="A556:B556 A558:B559">
    <cfRule type="expression" dxfId="1917" priority="1914" stopIfTrue="1">
      <formula>#REF!=1</formula>
    </cfRule>
  </conditionalFormatting>
  <conditionalFormatting sqref="A557:B557">
    <cfRule type="expression" dxfId="1916" priority="1913" stopIfTrue="1">
      <formula>#REF!=1</formula>
    </cfRule>
  </conditionalFormatting>
  <conditionalFormatting sqref="D158">
    <cfRule type="expression" dxfId="1915" priority="1912" stopIfTrue="1">
      <formula>#REF!=1</formula>
    </cfRule>
  </conditionalFormatting>
  <conditionalFormatting sqref="D223">
    <cfRule type="expression" dxfId="1914" priority="1911" stopIfTrue="1">
      <formula>#REF!=1</formula>
    </cfRule>
  </conditionalFormatting>
  <conditionalFormatting sqref="D271">
    <cfRule type="expression" dxfId="1913" priority="1910" stopIfTrue="1">
      <formula>#REF!=1</formula>
    </cfRule>
  </conditionalFormatting>
  <conditionalFormatting sqref="AF17:AF574">
    <cfRule type="expression" dxfId="1912" priority="1907">
      <formula>$AF17=$AE$12</formula>
    </cfRule>
    <cfRule type="expression" dxfId="1911" priority="1908">
      <formula>AND($AF17&gt;0,$AF17&lt;$AE$12)</formula>
    </cfRule>
    <cfRule type="expression" dxfId="1910" priority="1909">
      <formula>$AF17&lt;$AE17</formula>
    </cfRule>
  </conditionalFormatting>
  <conditionalFormatting sqref="BB368 BB413:BB420 BB37:BB50 BB569:BB570 BB224:BB234 BB221:BB222 BB248:BB251 BB58:BB63 BB65:BB76 BB104:BB105 BB197:BB208 BB159:BB177 BB107:BB124 BB457:BB463 BB509 BB284:BB302 BB542:BB549 BB467:BB481 BB483:BB486 BB26:BB35 BB555:BB562 BB82:BB102 BB183:BB184 BB213:BB219 BB253:BB270 BB327:BB350 BB435:BB443 BB500:BB507 BB490:BB498 BB304:BB308 BB352:BB356 BB358:BB366 BB126:BB128 BB371:BB411 BB310:BB320 BB322:BB325">
    <cfRule type="expression" dxfId="1909" priority="1906">
      <formula>$H26=1</formula>
    </cfRule>
  </conditionalFormatting>
  <conditionalFormatting sqref="BB367">
    <cfRule type="expression" dxfId="1908" priority="1905">
      <formula>$H367=1</formula>
    </cfRule>
  </conditionalFormatting>
  <conditionalFormatting sqref="BB412">
    <cfRule type="expression" dxfId="1907" priority="1904">
      <formula>$H412=1</formula>
    </cfRule>
  </conditionalFormatting>
  <conditionalFormatting sqref="BB36">
    <cfRule type="expression" dxfId="1906" priority="1903">
      <formula>$H36=1</formula>
    </cfRule>
  </conditionalFormatting>
  <conditionalFormatting sqref="BB51">
    <cfRule type="expression" dxfId="1905" priority="1902">
      <formula>$H51=1</formula>
    </cfRule>
  </conditionalFormatting>
  <conditionalFormatting sqref="BB158">
    <cfRule type="expression" dxfId="1904" priority="1901">
      <formula>$H158=1</formula>
    </cfRule>
  </conditionalFormatting>
  <conditionalFormatting sqref="BB271">
    <cfRule type="expression" dxfId="1903" priority="1900">
      <formula>$H271=1</formula>
    </cfRule>
  </conditionalFormatting>
  <conditionalFormatting sqref="BB223">
    <cfRule type="expression" dxfId="1902" priority="1899">
      <formula>$H223=1</formula>
    </cfRule>
  </conditionalFormatting>
  <conditionalFormatting sqref="BB220">
    <cfRule type="expression" dxfId="1901" priority="1898">
      <formula>$H220=1</formula>
    </cfRule>
  </conditionalFormatting>
  <conditionalFormatting sqref="BB247">
    <cfRule type="expression" dxfId="1900" priority="1897">
      <formula>$H247=1</formula>
    </cfRule>
  </conditionalFormatting>
  <conditionalFormatting sqref="BB241">
    <cfRule type="expression" dxfId="1899" priority="1896">
      <formula>$H241=1</formula>
    </cfRule>
  </conditionalFormatting>
  <conditionalFormatting sqref="BB235:BB240">
    <cfRule type="expression" dxfId="1898" priority="1895">
      <formula>$H235=1</formula>
    </cfRule>
  </conditionalFormatting>
  <conditionalFormatting sqref="BB106">
    <cfRule type="expression" dxfId="1897" priority="1894">
      <formula>$H106=1</formula>
    </cfRule>
  </conditionalFormatting>
  <conditionalFormatting sqref="BB103">
    <cfRule type="expression" dxfId="1896" priority="1893">
      <formula>$H103=1</formula>
    </cfRule>
  </conditionalFormatting>
  <conditionalFormatting sqref="BB186:BB189 BB194:BB195 BB192">
    <cfRule type="expression" dxfId="1895" priority="1892">
      <formula>$H186=1</formula>
    </cfRule>
  </conditionalFormatting>
  <conditionalFormatting sqref="BB196">
    <cfRule type="expression" dxfId="1894" priority="1891">
      <formula>$H196=1</formula>
    </cfRule>
  </conditionalFormatting>
  <conditionalFormatting sqref="BC368 BC413:BC420 BC37:BC50 BC569:BC570 BC224:BC234 BC221:BC222 BC248:BC251 BC58:BC63 BC65:BC76 BC104:BC105 BC197:BC208 BC159:BC177 BC107:BC124 BC457:BC463 BC509 BC284:BC302 BC542:BC549 BC467:BC481 BC483:BC486 BC26:BC35 BC555:BC562 BC82:BC102 BC183:BC184 BC213:BC219 BC253:BC270 BC327:BC350 BC435:BC443 BC500:BC507 BC490:BC498 BC304:BC308 BC352:BC356 BC358:BC366 BC126:BC128 BC371:BC411 BC310:BC320 BC322:BC325">
    <cfRule type="expression" dxfId="1893" priority="1890">
      <formula>$H26=1</formula>
    </cfRule>
  </conditionalFormatting>
  <conditionalFormatting sqref="BC367">
    <cfRule type="expression" dxfId="1892" priority="1889">
      <formula>$H367=1</formula>
    </cfRule>
  </conditionalFormatting>
  <conditionalFormatting sqref="BC412">
    <cfRule type="expression" dxfId="1891" priority="1888">
      <formula>$H412=1</formula>
    </cfRule>
  </conditionalFormatting>
  <conditionalFormatting sqref="BC36">
    <cfRule type="expression" dxfId="1890" priority="1887">
      <formula>$H36=1</formula>
    </cfRule>
  </conditionalFormatting>
  <conditionalFormatting sqref="BC51">
    <cfRule type="expression" dxfId="1889" priority="1886">
      <formula>$H51=1</formula>
    </cfRule>
  </conditionalFormatting>
  <conditionalFormatting sqref="BC158">
    <cfRule type="expression" dxfId="1888" priority="1885">
      <formula>$H158=1</formula>
    </cfRule>
  </conditionalFormatting>
  <conditionalFormatting sqref="BC271">
    <cfRule type="expression" dxfId="1887" priority="1884">
      <formula>$H271=1</formula>
    </cfRule>
  </conditionalFormatting>
  <conditionalFormatting sqref="BC223">
    <cfRule type="expression" dxfId="1886" priority="1883">
      <formula>$H223=1</formula>
    </cfRule>
  </conditionalFormatting>
  <conditionalFormatting sqref="BC220">
    <cfRule type="expression" dxfId="1885" priority="1882">
      <formula>$H220=1</formula>
    </cfRule>
  </conditionalFormatting>
  <conditionalFormatting sqref="BC247">
    <cfRule type="expression" dxfId="1884" priority="1881">
      <formula>$H247=1</formula>
    </cfRule>
  </conditionalFormatting>
  <conditionalFormatting sqref="BC241">
    <cfRule type="expression" dxfId="1883" priority="1880">
      <formula>$H241=1</formula>
    </cfRule>
  </conditionalFormatting>
  <conditionalFormatting sqref="BC235:BC240">
    <cfRule type="expression" dxfId="1882" priority="1879">
      <formula>$H235=1</formula>
    </cfRule>
  </conditionalFormatting>
  <conditionalFormatting sqref="BC106">
    <cfRule type="expression" dxfId="1881" priority="1878">
      <formula>$H106=1</formula>
    </cfRule>
  </conditionalFormatting>
  <conditionalFormatting sqref="BC103">
    <cfRule type="expression" dxfId="1880" priority="1877">
      <formula>$H103=1</formula>
    </cfRule>
  </conditionalFormatting>
  <conditionalFormatting sqref="BC186:BC189 BC194:BC195 BC192">
    <cfRule type="expression" dxfId="1879" priority="1876">
      <formula>$H186=1</formula>
    </cfRule>
  </conditionalFormatting>
  <conditionalFormatting sqref="BC196">
    <cfRule type="expression" dxfId="1878" priority="1875">
      <formula>$H196=1</formula>
    </cfRule>
  </conditionalFormatting>
  <conditionalFormatting sqref="BD368 BD37:BD50 BD569:BD570 BD224:BD234 BD221:BD222 BD248:BD251 BD58:BD63 BD104:BD105 BD197:BD208 BD107:BD124 BD509 BD284:BD302 BD542:BD549 BD483:BD486 BD26:BD35 BD467:BD481 BD413:BD420 BD555:BD562 BD82:BD102 BD183:BD184 BD213:BD219 BD253:BD270 BD327:BD350 BD435:BD443 BD500:BD507 BD490:BD498 BD304:BD308 BD352:BD356 BD358:BD366 BD126:BD128 BD371:BD411 BD310:BD320 BD322:BD325 BD159:BD177 BD457:BD463 BD65:BD76">
    <cfRule type="expression" dxfId="1877" priority="1874">
      <formula>$H26=1</formula>
    </cfRule>
  </conditionalFormatting>
  <conditionalFormatting sqref="BD367">
    <cfRule type="expression" dxfId="1876" priority="1873">
      <formula>$H367=1</formula>
    </cfRule>
  </conditionalFormatting>
  <conditionalFormatting sqref="BD412">
    <cfRule type="expression" dxfId="1875" priority="1872">
      <formula>$H412=1</formula>
    </cfRule>
  </conditionalFormatting>
  <conditionalFormatting sqref="BD36">
    <cfRule type="expression" dxfId="1874" priority="1871">
      <formula>$H36=1</formula>
    </cfRule>
  </conditionalFormatting>
  <conditionalFormatting sqref="BD51">
    <cfRule type="expression" dxfId="1873" priority="1870">
      <formula>$H51=1</formula>
    </cfRule>
  </conditionalFormatting>
  <conditionalFormatting sqref="BD158">
    <cfRule type="expression" dxfId="1872" priority="1869">
      <formula>$H158=1</formula>
    </cfRule>
  </conditionalFormatting>
  <conditionalFormatting sqref="BD271">
    <cfRule type="expression" dxfId="1871" priority="1868">
      <formula>$H271=1</formula>
    </cfRule>
  </conditionalFormatting>
  <conditionalFormatting sqref="BD223">
    <cfRule type="expression" dxfId="1870" priority="1867">
      <formula>$H223=1</formula>
    </cfRule>
  </conditionalFormatting>
  <conditionalFormatting sqref="BD220">
    <cfRule type="expression" dxfId="1869" priority="1866">
      <formula>$H220=1</formula>
    </cfRule>
  </conditionalFormatting>
  <conditionalFormatting sqref="BD247">
    <cfRule type="expression" dxfId="1868" priority="1865">
      <formula>$H247=1</formula>
    </cfRule>
  </conditionalFormatting>
  <conditionalFormatting sqref="BD241">
    <cfRule type="expression" dxfId="1867" priority="1864">
      <formula>$H241=1</formula>
    </cfRule>
  </conditionalFormatting>
  <conditionalFormatting sqref="BD235:BD240">
    <cfRule type="expression" dxfId="1866" priority="1863">
      <formula>$H235=1</formula>
    </cfRule>
  </conditionalFormatting>
  <conditionalFormatting sqref="BD106">
    <cfRule type="expression" dxfId="1865" priority="1862">
      <formula>$H106=1</formula>
    </cfRule>
  </conditionalFormatting>
  <conditionalFormatting sqref="BD103">
    <cfRule type="expression" dxfId="1864" priority="1861">
      <formula>$H103=1</formula>
    </cfRule>
  </conditionalFormatting>
  <conditionalFormatting sqref="BD186:BD189 BD194:BD195 BD192">
    <cfRule type="expression" dxfId="1863" priority="1860">
      <formula>$H186=1</formula>
    </cfRule>
  </conditionalFormatting>
  <conditionalFormatting sqref="BD196">
    <cfRule type="expression" dxfId="1862" priority="1859">
      <formula>$H196=1</formula>
    </cfRule>
  </conditionalFormatting>
  <conditionalFormatting sqref="AP508 AZ508">
    <cfRule type="cellIs" dxfId="1861" priority="1844" stopIfTrue="1" operator="notEqual">
      <formula>$AL508</formula>
    </cfRule>
  </conditionalFormatting>
  <conditionalFormatting sqref="BA508">
    <cfRule type="cellIs" dxfId="1860" priority="1845" stopIfTrue="1" operator="notEqual">
      <formula>$AM508</formula>
    </cfRule>
  </conditionalFormatting>
  <conditionalFormatting sqref="AN508">
    <cfRule type="cellIs" dxfId="1859" priority="1846" stopIfTrue="1" operator="notEqual">
      <formula>$AJ508</formula>
    </cfRule>
  </conditionalFormatting>
  <conditionalFormatting sqref="AQ508">
    <cfRule type="cellIs" dxfId="1858" priority="1847" stopIfTrue="1" operator="notEqual">
      <formula>$AM508</formula>
    </cfRule>
  </conditionalFormatting>
  <conditionalFormatting sqref="AI508 AY508">
    <cfRule type="expression" dxfId="1857" priority="1848" stopIfTrue="1">
      <formula>$H508=1</formula>
    </cfRule>
  </conditionalFormatting>
  <conditionalFormatting sqref="AL508">
    <cfRule type="cellIs" dxfId="1856" priority="1849" stopIfTrue="1" operator="notEqual">
      <formula>AP508</formula>
    </cfRule>
  </conditionalFormatting>
  <conditionalFormatting sqref="AE508">
    <cfRule type="cellIs" dxfId="1855" priority="1850" stopIfTrue="1" operator="equal">
      <formula>$AE$12</formula>
    </cfRule>
    <cfRule type="cellIs" dxfId="1854" priority="1851" stopIfTrue="1" operator="lessThan">
      <formula>$AE$12</formula>
    </cfRule>
  </conditionalFormatting>
  <conditionalFormatting sqref="BG508">
    <cfRule type="cellIs" dxfId="1853" priority="1852" stopIfTrue="1" operator="equal">
      <formula>1</formula>
    </cfRule>
    <cfRule type="cellIs" dxfId="1852" priority="1853" stopIfTrue="1" operator="lessThan">
      <formula>1</formula>
    </cfRule>
  </conditionalFormatting>
  <conditionalFormatting sqref="AJ508:AK508">
    <cfRule type="cellIs" dxfId="1851" priority="1854" stopIfTrue="1" operator="equal">
      <formula>1</formula>
    </cfRule>
  </conditionalFormatting>
  <conditionalFormatting sqref="BE508">
    <cfRule type="cellIs" dxfId="1850" priority="1855" stopIfTrue="1" operator="equal">
      <formula>$BC$10</formula>
    </cfRule>
    <cfRule type="cellIs" dxfId="1849" priority="1856" stopIfTrue="1" operator="lessThan">
      <formula>$BC$10</formula>
    </cfRule>
  </conditionalFormatting>
  <conditionalFormatting sqref="AO508">
    <cfRule type="cellIs" dxfId="1848" priority="1857" stopIfTrue="1" operator="equal">
      <formula>"REAPP"</formula>
    </cfRule>
  </conditionalFormatting>
  <conditionalFormatting sqref="A508:B508">
    <cfRule type="expression" dxfId="1847" priority="1858" stopIfTrue="1">
      <formula>#REF!=1</formula>
    </cfRule>
  </conditionalFormatting>
  <conditionalFormatting sqref="V508">
    <cfRule type="expression" dxfId="1846" priority="1843">
      <formula>$H508=1</formula>
    </cfRule>
  </conditionalFormatting>
  <conditionalFormatting sqref="Z508:AC508">
    <cfRule type="expression" dxfId="1845" priority="1842">
      <formula>$Z508="Exempt"</formula>
    </cfRule>
  </conditionalFormatting>
  <conditionalFormatting sqref="AD508">
    <cfRule type="expression" dxfId="1844" priority="1841">
      <formula>$H508=1</formula>
    </cfRule>
  </conditionalFormatting>
  <conditionalFormatting sqref="BF508">
    <cfRule type="expression" dxfId="1843" priority="1840">
      <formula>BF508&lt;&gt;BE508</formula>
    </cfRule>
  </conditionalFormatting>
  <conditionalFormatting sqref="AT508">
    <cfRule type="expression" dxfId="1842" priority="1836">
      <formula>AND(AT508=0,AT508&lt;&gt;AJ508)</formula>
    </cfRule>
    <cfRule type="expression" dxfId="1841" priority="1839">
      <formula>AT508&lt;&gt;AJ508</formula>
    </cfRule>
  </conditionalFormatting>
  <conditionalFormatting sqref="AU508 AW508">
    <cfRule type="expression" dxfId="1840" priority="1838">
      <formula>AU508&lt;&gt;0</formula>
    </cfRule>
  </conditionalFormatting>
  <conditionalFormatting sqref="AV508">
    <cfRule type="expression" dxfId="1839" priority="1837">
      <formula>AV508&lt;&gt;AL508</formula>
    </cfRule>
  </conditionalFormatting>
  <conditionalFormatting sqref="AX508">
    <cfRule type="expression" dxfId="1838" priority="1835">
      <formula>AX508=1</formula>
    </cfRule>
  </conditionalFormatting>
  <conditionalFormatting sqref="AL508">
    <cfRule type="expression" dxfId="1837" priority="1834">
      <formula>AL508&lt;&gt;AV508</formula>
    </cfRule>
  </conditionalFormatting>
  <conditionalFormatting sqref="BB508">
    <cfRule type="expression" dxfId="1836" priority="1833">
      <formula>$H508=1</formula>
    </cfRule>
  </conditionalFormatting>
  <conditionalFormatting sqref="BC508">
    <cfRule type="expression" dxfId="1835" priority="1832">
      <formula>$H508=1</formula>
    </cfRule>
  </conditionalFormatting>
  <conditionalFormatting sqref="BD508">
    <cfRule type="expression" dxfId="1834" priority="1831">
      <formula>$H508=1</formula>
    </cfRule>
  </conditionalFormatting>
  <conditionalFormatting sqref="AZ272:AZ274 AP272:AP274">
    <cfRule type="cellIs" dxfId="1833" priority="1817" stopIfTrue="1" operator="notEqual">
      <formula>$AL272</formula>
    </cfRule>
  </conditionalFormatting>
  <conditionalFormatting sqref="BA272:BA274">
    <cfRule type="cellIs" dxfId="1832" priority="1818" stopIfTrue="1" operator="notEqual">
      <formula>$AM272</formula>
    </cfRule>
  </conditionalFormatting>
  <conditionalFormatting sqref="AN272:AN274">
    <cfRule type="cellIs" dxfId="1831" priority="1819" stopIfTrue="1" operator="notEqual">
      <formula>$AJ272</formula>
    </cfRule>
  </conditionalFormatting>
  <conditionalFormatting sqref="AQ272:AQ274">
    <cfRule type="cellIs" dxfId="1830" priority="1820" stopIfTrue="1" operator="notEqual">
      <formula>$AM272</formula>
    </cfRule>
  </conditionalFormatting>
  <conditionalFormatting sqref="AI272:AI274 AY272:AY274">
    <cfRule type="expression" dxfId="1829" priority="1821" stopIfTrue="1">
      <formula>$H272=1</formula>
    </cfRule>
  </conditionalFormatting>
  <conditionalFormatting sqref="AL272:AL274">
    <cfRule type="cellIs" dxfId="1828" priority="1822" stopIfTrue="1" operator="notEqual">
      <formula>AP272</formula>
    </cfRule>
  </conditionalFormatting>
  <conditionalFormatting sqref="AE272:AE274">
    <cfRule type="cellIs" dxfId="1827" priority="1823" stopIfTrue="1" operator="equal">
      <formula>$AE$12</formula>
    </cfRule>
    <cfRule type="cellIs" dxfId="1826" priority="1824" stopIfTrue="1" operator="lessThan">
      <formula>$AE$12</formula>
    </cfRule>
  </conditionalFormatting>
  <conditionalFormatting sqref="BG272:BG274">
    <cfRule type="cellIs" dxfId="1825" priority="1825" stopIfTrue="1" operator="equal">
      <formula>1</formula>
    </cfRule>
    <cfRule type="cellIs" dxfId="1824" priority="1826" stopIfTrue="1" operator="lessThan">
      <formula>1</formula>
    </cfRule>
  </conditionalFormatting>
  <conditionalFormatting sqref="AJ272:AK274">
    <cfRule type="cellIs" dxfId="1823" priority="1827" stopIfTrue="1" operator="equal">
      <formula>1</formula>
    </cfRule>
  </conditionalFormatting>
  <conditionalFormatting sqref="BE272:BE274">
    <cfRule type="cellIs" dxfId="1822" priority="1828" stopIfTrue="1" operator="equal">
      <formula>$BC$10</formula>
    </cfRule>
    <cfRule type="cellIs" dxfId="1821" priority="1829" stopIfTrue="1" operator="lessThan">
      <formula>$BC$10</formula>
    </cfRule>
  </conditionalFormatting>
  <conditionalFormatting sqref="AO272:AO274">
    <cfRule type="cellIs" dxfId="1820" priority="1830" stopIfTrue="1" operator="equal">
      <formula>"REAPP"</formula>
    </cfRule>
  </conditionalFormatting>
  <conditionalFormatting sqref="BE272:BE274">
    <cfRule type="expression" dxfId="1819" priority="1816">
      <formula>OR($H272=3,$H272="R3")</formula>
    </cfRule>
  </conditionalFormatting>
  <conditionalFormatting sqref="V272:V274">
    <cfRule type="expression" dxfId="1818" priority="1815">
      <formula>$H272=1</formula>
    </cfRule>
  </conditionalFormatting>
  <conditionalFormatting sqref="Z272:AC274">
    <cfRule type="expression" dxfId="1817" priority="1814">
      <formula>$Z272="Exempt"</formula>
    </cfRule>
  </conditionalFormatting>
  <conditionalFormatting sqref="AD272:AD274">
    <cfRule type="expression" dxfId="1816" priority="1813">
      <formula>$H272=1</formula>
    </cfRule>
  </conditionalFormatting>
  <conditionalFormatting sqref="BF272:BF274">
    <cfRule type="expression" dxfId="1815" priority="1812">
      <formula>BF272&lt;&gt;BE272</formula>
    </cfRule>
  </conditionalFormatting>
  <conditionalFormatting sqref="AT272:AT274">
    <cfRule type="expression" dxfId="1814" priority="1808">
      <formula>AND(AT272=0,AT272&lt;&gt;AJ272)</formula>
    </cfRule>
    <cfRule type="expression" dxfId="1813" priority="1811">
      <formula>AT272&lt;&gt;AJ272</formula>
    </cfRule>
  </conditionalFormatting>
  <conditionalFormatting sqref="AW272:AW274 AU272:AU274">
    <cfRule type="expression" dxfId="1812" priority="1810">
      <formula>AU272&lt;&gt;0</formula>
    </cfRule>
  </conditionalFormatting>
  <conditionalFormatting sqref="AV272:AV274">
    <cfRule type="expression" dxfId="1811" priority="1809">
      <formula>AV272&lt;&gt;AL272</formula>
    </cfRule>
  </conditionalFormatting>
  <conditionalFormatting sqref="AX272:AX274">
    <cfRule type="expression" dxfId="1810" priority="1807">
      <formula>AX272=1</formula>
    </cfRule>
  </conditionalFormatting>
  <conditionalFormatting sqref="AL272:AL274">
    <cfRule type="expression" dxfId="1809" priority="1806">
      <formula>AL272&lt;&gt;AV272</formula>
    </cfRule>
  </conditionalFormatting>
  <conditionalFormatting sqref="A274:B274">
    <cfRule type="expression" dxfId="1808" priority="1805" stopIfTrue="1">
      <formula>#REF!=1</formula>
    </cfRule>
  </conditionalFormatting>
  <conditionalFormatting sqref="BB272:BB274">
    <cfRule type="expression" dxfId="1807" priority="1804">
      <formula>$H272=1</formula>
    </cfRule>
  </conditionalFormatting>
  <conditionalFormatting sqref="BC272:BC274">
    <cfRule type="expression" dxfId="1806" priority="1803">
      <formula>$H272=1</formula>
    </cfRule>
  </conditionalFormatting>
  <conditionalFormatting sqref="BD272:BD274">
    <cfRule type="expression" dxfId="1805" priority="1802">
      <formula>$H272=1</formula>
    </cfRule>
  </conditionalFormatting>
  <conditionalFormatting sqref="AZ275:AZ277 AP275:AP277">
    <cfRule type="cellIs" dxfId="1804" priority="1788" stopIfTrue="1" operator="notEqual">
      <formula>$AL275</formula>
    </cfRule>
  </conditionalFormatting>
  <conditionalFormatting sqref="BA275:BA277">
    <cfRule type="cellIs" dxfId="1803" priority="1789" stopIfTrue="1" operator="notEqual">
      <formula>$AM275</formula>
    </cfRule>
  </conditionalFormatting>
  <conditionalFormatting sqref="AN275:AN277">
    <cfRule type="cellIs" dxfId="1802" priority="1790" stopIfTrue="1" operator="notEqual">
      <formula>$AJ275</formula>
    </cfRule>
  </conditionalFormatting>
  <conditionalFormatting sqref="AQ275:AQ277">
    <cfRule type="cellIs" dxfId="1801" priority="1791" stopIfTrue="1" operator="notEqual">
      <formula>$AM275</formula>
    </cfRule>
  </conditionalFormatting>
  <conditionalFormatting sqref="AI275:AI277 AY275:AY277">
    <cfRule type="expression" dxfId="1800" priority="1792" stopIfTrue="1">
      <formula>$H275=1</formula>
    </cfRule>
  </conditionalFormatting>
  <conditionalFormatting sqref="AL275:AL277">
    <cfRule type="cellIs" dxfId="1799" priority="1793" stopIfTrue="1" operator="notEqual">
      <formula>AP275</formula>
    </cfRule>
  </conditionalFormatting>
  <conditionalFormatting sqref="AE275:AE277">
    <cfRule type="cellIs" dxfId="1798" priority="1794" stopIfTrue="1" operator="equal">
      <formula>$AE$12</formula>
    </cfRule>
    <cfRule type="cellIs" dxfId="1797" priority="1795" stopIfTrue="1" operator="lessThan">
      <formula>$AE$12</formula>
    </cfRule>
  </conditionalFormatting>
  <conditionalFormatting sqref="BG275:BG277">
    <cfRule type="cellIs" dxfId="1796" priority="1796" stopIfTrue="1" operator="equal">
      <formula>1</formula>
    </cfRule>
    <cfRule type="cellIs" dxfId="1795" priority="1797" stopIfTrue="1" operator="lessThan">
      <formula>1</formula>
    </cfRule>
  </conditionalFormatting>
  <conditionalFormatting sqref="AJ275:AK277">
    <cfRule type="cellIs" dxfId="1794" priority="1798" stopIfTrue="1" operator="equal">
      <formula>1</formula>
    </cfRule>
  </conditionalFormatting>
  <conditionalFormatting sqref="BE275:BE277">
    <cfRule type="cellIs" dxfId="1793" priority="1799" stopIfTrue="1" operator="equal">
      <formula>$BC$10</formula>
    </cfRule>
    <cfRule type="cellIs" dxfId="1792" priority="1800" stopIfTrue="1" operator="lessThan">
      <formula>$BC$10</formula>
    </cfRule>
  </conditionalFormatting>
  <conditionalFormatting sqref="AO275:AO277">
    <cfRule type="cellIs" dxfId="1791" priority="1801" stopIfTrue="1" operator="equal">
      <formula>"REAPP"</formula>
    </cfRule>
  </conditionalFormatting>
  <conditionalFormatting sqref="BE275:BE277">
    <cfRule type="expression" dxfId="1790" priority="1787">
      <formula>OR($H275=3,$H275="R3")</formula>
    </cfRule>
  </conditionalFormatting>
  <conditionalFormatting sqref="V275:V277">
    <cfRule type="expression" dxfId="1789" priority="1786">
      <formula>$H275=1</formula>
    </cfRule>
  </conditionalFormatting>
  <conditionalFormatting sqref="Z275:AC277">
    <cfRule type="expression" dxfId="1788" priority="1785">
      <formula>$Z275="Exempt"</formula>
    </cfRule>
  </conditionalFormatting>
  <conditionalFormatting sqref="AD275:AD277">
    <cfRule type="expression" dxfId="1787" priority="1784">
      <formula>$H275=1</formula>
    </cfRule>
  </conditionalFormatting>
  <conditionalFormatting sqref="BF275:BF277">
    <cfRule type="expression" dxfId="1786" priority="1783">
      <formula>BF275&lt;&gt;BE275</formula>
    </cfRule>
  </conditionalFormatting>
  <conditionalFormatting sqref="AT275:AT277">
    <cfRule type="expression" dxfId="1785" priority="1779">
      <formula>AND(AT275=0,AT275&lt;&gt;AJ275)</formula>
    </cfRule>
    <cfRule type="expression" dxfId="1784" priority="1782">
      <formula>AT275&lt;&gt;AJ275</formula>
    </cfRule>
  </conditionalFormatting>
  <conditionalFormatting sqref="AW275:AW277 AU275:AU277">
    <cfRule type="expression" dxfId="1783" priority="1781">
      <formula>AU275&lt;&gt;0</formula>
    </cfRule>
  </conditionalFormatting>
  <conditionalFormatting sqref="AV275:AV277">
    <cfRule type="expression" dxfId="1782" priority="1780">
      <formula>AV275&lt;&gt;AL275</formula>
    </cfRule>
  </conditionalFormatting>
  <conditionalFormatting sqref="AX275:AX277">
    <cfRule type="expression" dxfId="1781" priority="1778">
      <formula>AX275=1</formula>
    </cfRule>
  </conditionalFormatting>
  <conditionalFormatting sqref="AL275:AL277">
    <cfRule type="expression" dxfId="1780" priority="1777">
      <formula>AL275&lt;&gt;AV275</formula>
    </cfRule>
  </conditionalFormatting>
  <conditionalFormatting sqref="A277:B277">
    <cfRule type="expression" dxfId="1779" priority="1776" stopIfTrue="1">
      <formula>#REF!=1</formula>
    </cfRule>
  </conditionalFormatting>
  <conditionalFormatting sqref="BB275:BB277">
    <cfRule type="expression" dxfId="1778" priority="1775">
      <formula>$H275=1</formula>
    </cfRule>
  </conditionalFormatting>
  <conditionalFormatting sqref="BC275:BC277">
    <cfRule type="expression" dxfId="1777" priority="1774">
      <formula>$H275=1</formula>
    </cfRule>
  </conditionalFormatting>
  <conditionalFormatting sqref="BD275:BD277">
    <cfRule type="expression" dxfId="1776" priority="1773">
      <formula>$H275=1</formula>
    </cfRule>
  </conditionalFormatting>
  <conditionalFormatting sqref="AZ278:AZ280 AP278:AP280">
    <cfRule type="cellIs" dxfId="1775" priority="1759" stopIfTrue="1" operator="notEqual">
      <formula>$AL278</formula>
    </cfRule>
  </conditionalFormatting>
  <conditionalFormatting sqref="BA278:BA280">
    <cfRule type="cellIs" dxfId="1774" priority="1760" stopIfTrue="1" operator="notEqual">
      <formula>$AM278</formula>
    </cfRule>
  </conditionalFormatting>
  <conditionalFormatting sqref="AN278:AN280">
    <cfRule type="cellIs" dxfId="1773" priority="1761" stopIfTrue="1" operator="notEqual">
      <formula>$AJ278</formula>
    </cfRule>
  </conditionalFormatting>
  <conditionalFormatting sqref="AQ278:AQ280">
    <cfRule type="cellIs" dxfId="1772" priority="1762" stopIfTrue="1" operator="notEqual">
      <formula>$AM278</formula>
    </cfRule>
  </conditionalFormatting>
  <conditionalFormatting sqref="AI278:AI280 AY278:AY280">
    <cfRule type="expression" dxfId="1771" priority="1763" stopIfTrue="1">
      <formula>$H278=1</formula>
    </cfRule>
  </conditionalFormatting>
  <conditionalFormatting sqref="AL278:AL280">
    <cfRule type="cellIs" dxfId="1770" priority="1764" stopIfTrue="1" operator="notEqual">
      <formula>AP278</formula>
    </cfRule>
  </conditionalFormatting>
  <conditionalFormatting sqref="AE278:AE280">
    <cfRule type="cellIs" dxfId="1769" priority="1765" stopIfTrue="1" operator="equal">
      <formula>$AE$12</formula>
    </cfRule>
    <cfRule type="cellIs" dxfId="1768" priority="1766" stopIfTrue="1" operator="lessThan">
      <formula>$AE$12</formula>
    </cfRule>
  </conditionalFormatting>
  <conditionalFormatting sqref="BG278:BG280">
    <cfRule type="cellIs" dxfId="1767" priority="1767" stopIfTrue="1" operator="equal">
      <formula>1</formula>
    </cfRule>
    <cfRule type="cellIs" dxfId="1766" priority="1768" stopIfTrue="1" operator="lessThan">
      <formula>1</formula>
    </cfRule>
  </conditionalFormatting>
  <conditionalFormatting sqref="AJ278:AK280">
    <cfRule type="cellIs" dxfId="1765" priority="1769" stopIfTrue="1" operator="equal">
      <formula>1</formula>
    </cfRule>
  </conditionalFormatting>
  <conditionalFormatting sqref="BE278:BE280">
    <cfRule type="cellIs" dxfId="1764" priority="1770" stopIfTrue="1" operator="equal">
      <formula>$BC$10</formula>
    </cfRule>
    <cfRule type="cellIs" dxfId="1763" priority="1771" stopIfTrue="1" operator="lessThan">
      <formula>$BC$10</formula>
    </cfRule>
  </conditionalFormatting>
  <conditionalFormatting sqref="AO278:AO280">
    <cfRule type="cellIs" dxfId="1762" priority="1772" stopIfTrue="1" operator="equal">
      <formula>"REAPP"</formula>
    </cfRule>
  </conditionalFormatting>
  <conditionalFormatting sqref="BE278:BE280">
    <cfRule type="expression" dxfId="1761" priority="1758">
      <formula>OR($H278=3,$H278="R3")</formula>
    </cfRule>
  </conditionalFormatting>
  <conditionalFormatting sqref="V278:V280">
    <cfRule type="expression" dxfId="1760" priority="1757">
      <formula>$H278=1</formula>
    </cfRule>
  </conditionalFormatting>
  <conditionalFormatting sqref="Z278:AC280">
    <cfRule type="expression" dxfId="1759" priority="1756">
      <formula>$Z278="Exempt"</formula>
    </cfRule>
  </conditionalFormatting>
  <conditionalFormatting sqref="AD278:AD280">
    <cfRule type="expression" dxfId="1758" priority="1755">
      <formula>$H278=1</formula>
    </cfRule>
  </conditionalFormatting>
  <conditionalFormatting sqref="BF278:BF280">
    <cfRule type="expression" dxfId="1757" priority="1754">
      <formula>BF278&lt;&gt;BE278</formula>
    </cfRule>
  </conditionalFormatting>
  <conditionalFormatting sqref="AT278:AT280">
    <cfRule type="expression" dxfId="1756" priority="1750">
      <formula>AND(AT278=0,AT278&lt;&gt;AJ278)</formula>
    </cfRule>
    <cfRule type="expression" dxfId="1755" priority="1753">
      <formula>AT278&lt;&gt;AJ278</formula>
    </cfRule>
  </conditionalFormatting>
  <conditionalFormatting sqref="AW278:AW280 AU278:AU280">
    <cfRule type="expression" dxfId="1754" priority="1752">
      <formula>AU278&lt;&gt;0</formula>
    </cfRule>
  </conditionalFormatting>
  <conditionalFormatting sqref="AV278:AV280">
    <cfRule type="expression" dxfId="1753" priority="1751">
      <formula>AV278&lt;&gt;AL278</formula>
    </cfRule>
  </conditionalFormatting>
  <conditionalFormatting sqref="AX278:AX280">
    <cfRule type="expression" dxfId="1752" priority="1749">
      <formula>AX278=1</formula>
    </cfRule>
  </conditionalFormatting>
  <conditionalFormatting sqref="AL278:AL280">
    <cfRule type="expression" dxfId="1751" priority="1748">
      <formula>AL278&lt;&gt;AV278</formula>
    </cfRule>
  </conditionalFormatting>
  <conditionalFormatting sqref="A280:B280">
    <cfRule type="expression" dxfId="1750" priority="1747" stopIfTrue="1">
      <formula>#REF!=1</formula>
    </cfRule>
  </conditionalFormatting>
  <conditionalFormatting sqref="BB278:BB280">
    <cfRule type="expression" dxfId="1749" priority="1746">
      <formula>$H278=1</formula>
    </cfRule>
  </conditionalFormatting>
  <conditionalFormatting sqref="BC278:BC280">
    <cfRule type="expression" dxfId="1748" priority="1745">
      <formula>$H278=1</formula>
    </cfRule>
  </conditionalFormatting>
  <conditionalFormatting sqref="BD278:BD280">
    <cfRule type="expression" dxfId="1747" priority="1744">
      <formula>$H278=1</formula>
    </cfRule>
  </conditionalFormatting>
  <conditionalFormatting sqref="AZ281:AZ283 AP281:AP283">
    <cfRule type="cellIs" dxfId="1746" priority="1730" stopIfTrue="1" operator="notEqual">
      <formula>$AL281</formula>
    </cfRule>
  </conditionalFormatting>
  <conditionalFormatting sqref="BA281:BA283">
    <cfRule type="cellIs" dxfId="1745" priority="1731" stopIfTrue="1" operator="notEqual">
      <formula>$AM281</formula>
    </cfRule>
  </conditionalFormatting>
  <conditionalFormatting sqref="AN281:AN283">
    <cfRule type="cellIs" dxfId="1744" priority="1732" stopIfTrue="1" operator="notEqual">
      <formula>$AJ281</formula>
    </cfRule>
  </conditionalFormatting>
  <conditionalFormatting sqref="AQ281:AQ283">
    <cfRule type="cellIs" dxfId="1743" priority="1733" stopIfTrue="1" operator="notEqual">
      <formula>$AM281</formula>
    </cfRule>
  </conditionalFormatting>
  <conditionalFormatting sqref="AI281:AI283 AY281:AY283">
    <cfRule type="expression" dxfId="1742" priority="1734" stopIfTrue="1">
      <formula>$H281=1</formula>
    </cfRule>
  </conditionalFormatting>
  <conditionalFormatting sqref="AL281:AL283">
    <cfRule type="cellIs" dxfId="1741" priority="1735" stopIfTrue="1" operator="notEqual">
      <formula>AP281</formula>
    </cfRule>
  </conditionalFormatting>
  <conditionalFormatting sqref="AE281:AE283">
    <cfRule type="cellIs" dxfId="1740" priority="1736" stopIfTrue="1" operator="equal">
      <formula>$AE$12</formula>
    </cfRule>
    <cfRule type="cellIs" dxfId="1739" priority="1737" stopIfTrue="1" operator="lessThan">
      <formula>$AE$12</formula>
    </cfRule>
  </conditionalFormatting>
  <conditionalFormatting sqref="BG281:BG283">
    <cfRule type="cellIs" dxfId="1738" priority="1738" stopIfTrue="1" operator="equal">
      <formula>1</formula>
    </cfRule>
    <cfRule type="cellIs" dxfId="1737" priority="1739" stopIfTrue="1" operator="lessThan">
      <formula>1</formula>
    </cfRule>
  </conditionalFormatting>
  <conditionalFormatting sqref="AJ281:AK283">
    <cfRule type="cellIs" dxfId="1736" priority="1740" stopIfTrue="1" operator="equal">
      <formula>1</formula>
    </cfRule>
  </conditionalFormatting>
  <conditionalFormatting sqref="BE281:BE283">
    <cfRule type="cellIs" dxfId="1735" priority="1741" stopIfTrue="1" operator="equal">
      <formula>$BC$10</formula>
    </cfRule>
    <cfRule type="cellIs" dxfId="1734" priority="1742" stopIfTrue="1" operator="lessThan">
      <formula>$BC$10</formula>
    </cfRule>
  </conditionalFormatting>
  <conditionalFormatting sqref="AO281:AO283">
    <cfRule type="cellIs" dxfId="1733" priority="1743" stopIfTrue="1" operator="equal">
      <formula>"REAPP"</formula>
    </cfRule>
  </conditionalFormatting>
  <conditionalFormatting sqref="BE281:BE283">
    <cfRule type="expression" dxfId="1732" priority="1729">
      <formula>OR($H281=3,$H281="R3")</formula>
    </cfRule>
  </conditionalFormatting>
  <conditionalFormatting sqref="V281:V283">
    <cfRule type="expression" dxfId="1731" priority="1728">
      <formula>$H281=1</formula>
    </cfRule>
  </conditionalFormatting>
  <conditionalFormatting sqref="Z281:AC283">
    <cfRule type="expression" dxfId="1730" priority="1727">
      <formula>$Z281="Exempt"</formula>
    </cfRule>
  </conditionalFormatting>
  <conditionalFormatting sqref="AD281:AD283">
    <cfRule type="expression" dxfId="1729" priority="1726">
      <formula>$H281=1</formula>
    </cfRule>
  </conditionalFormatting>
  <conditionalFormatting sqref="BF281:BF283">
    <cfRule type="expression" dxfId="1728" priority="1725">
      <formula>BF281&lt;&gt;BE281</formula>
    </cfRule>
  </conditionalFormatting>
  <conditionalFormatting sqref="AT281:AT283">
    <cfRule type="expression" dxfId="1727" priority="1721">
      <formula>AND(AT281=0,AT281&lt;&gt;AJ281)</formula>
    </cfRule>
    <cfRule type="expression" dxfId="1726" priority="1724">
      <formula>AT281&lt;&gt;AJ281</formula>
    </cfRule>
  </conditionalFormatting>
  <conditionalFormatting sqref="AW281:AW283 AU281:AU283">
    <cfRule type="expression" dxfId="1725" priority="1723">
      <formula>AU281&lt;&gt;0</formula>
    </cfRule>
  </conditionalFormatting>
  <conditionalFormatting sqref="AV281:AV283">
    <cfRule type="expression" dxfId="1724" priority="1722">
      <formula>AV281&lt;&gt;AL281</formula>
    </cfRule>
  </conditionalFormatting>
  <conditionalFormatting sqref="AX281:AX283">
    <cfRule type="expression" dxfId="1723" priority="1720">
      <formula>AX281=1</formula>
    </cfRule>
  </conditionalFormatting>
  <conditionalFormatting sqref="AL281:AL283">
    <cfRule type="expression" dxfId="1722" priority="1719">
      <formula>AL281&lt;&gt;AV281</formula>
    </cfRule>
  </conditionalFormatting>
  <conditionalFormatting sqref="A283:B283">
    <cfRule type="expression" dxfId="1721" priority="1718" stopIfTrue="1">
      <formula>#REF!=1</formula>
    </cfRule>
  </conditionalFormatting>
  <conditionalFormatting sqref="BB281:BB283">
    <cfRule type="expression" dxfId="1720" priority="1717">
      <formula>$H281=1</formula>
    </cfRule>
  </conditionalFormatting>
  <conditionalFormatting sqref="BC281:BC283">
    <cfRule type="expression" dxfId="1719" priority="1716">
      <formula>$H281=1</formula>
    </cfRule>
  </conditionalFormatting>
  <conditionalFormatting sqref="BD281:BD283">
    <cfRule type="expression" dxfId="1718" priority="1715">
      <formula>$H281=1</formula>
    </cfRule>
  </conditionalFormatting>
  <conditionalFormatting sqref="AZ464:AZ466 AP464:AP466">
    <cfRule type="cellIs" dxfId="1717" priority="1701" stopIfTrue="1" operator="notEqual">
      <formula>$AL464</formula>
    </cfRule>
  </conditionalFormatting>
  <conditionalFormatting sqref="BA464:BA466">
    <cfRule type="cellIs" dxfId="1716" priority="1702" stopIfTrue="1" operator="notEqual">
      <formula>$AM464</formula>
    </cfRule>
  </conditionalFormatting>
  <conditionalFormatting sqref="AN464:AN466">
    <cfRule type="cellIs" dxfId="1715" priority="1703" stopIfTrue="1" operator="notEqual">
      <formula>$AJ464</formula>
    </cfRule>
  </conditionalFormatting>
  <conditionalFormatting sqref="AQ464:AQ466">
    <cfRule type="cellIs" dxfId="1714" priority="1704" stopIfTrue="1" operator="notEqual">
      <formula>$AM464</formula>
    </cfRule>
  </conditionalFormatting>
  <conditionalFormatting sqref="AI464:AI466 AY464:AY466">
    <cfRule type="expression" dxfId="1713" priority="1705" stopIfTrue="1">
      <formula>$H464=1</formula>
    </cfRule>
  </conditionalFormatting>
  <conditionalFormatting sqref="AL464:AL466">
    <cfRule type="cellIs" dxfId="1712" priority="1706" stopIfTrue="1" operator="notEqual">
      <formula>AP464</formula>
    </cfRule>
  </conditionalFormatting>
  <conditionalFormatting sqref="AE464:AE466">
    <cfRule type="cellIs" dxfId="1711" priority="1707" stopIfTrue="1" operator="equal">
      <formula>$AE$12</formula>
    </cfRule>
    <cfRule type="cellIs" dxfId="1710" priority="1708" stopIfTrue="1" operator="lessThan">
      <formula>$AE$12</formula>
    </cfRule>
  </conditionalFormatting>
  <conditionalFormatting sqref="BG464:BG466">
    <cfRule type="cellIs" dxfId="1709" priority="1709" stopIfTrue="1" operator="equal">
      <formula>1</formula>
    </cfRule>
    <cfRule type="cellIs" dxfId="1708" priority="1710" stopIfTrue="1" operator="lessThan">
      <formula>1</formula>
    </cfRule>
  </conditionalFormatting>
  <conditionalFormatting sqref="AJ464:AK466">
    <cfRule type="cellIs" dxfId="1707" priority="1711" stopIfTrue="1" operator="equal">
      <formula>1</formula>
    </cfRule>
  </conditionalFormatting>
  <conditionalFormatting sqref="BE464:BE466">
    <cfRule type="cellIs" dxfId="1706" priority="1712" stopIfTrue="1" operator="equal">
      <formula>$BC$10</formula>
    </cfRule>
    <cfRule type="cellIs" dxfId="1705" priority="1713" stopIfTrue="1" operator="lessThan">
      <formula>$BC$10</formula>
    </cfRule>
  </conditionalFormatting>
  <conditionalFormatting sqref="AO464:AO466">
    <cfRule type="cellIs" dxfId="1704" priority="1714" stopIfTrue="1" operator="equal">
      <formula>"REAPP"</formula>
    </cfRule>
  </conditionalFormatting>
  <conditionalFormatting sqref="BE464:BE466">
    <cfRule type="expression" dxfId="1703" priority="1700">
      <formula>OR($H464=3,$H464="R3")</formula>
    </cfRule>
  </conditionalFormatting>
  <conditionalFormatting sqref="V464:V466">
    <cfRule type="expression" dxfId="1702" priority="1699">
      <formula>$H464=1</formula>
    </cfRule>
  </conditionalFormatting>
  <conditionalFormatting sqref="Z464:AC466">
    <cfRule type="expression" dxfId="1701" priority="1698">
      <formula>$Z464="Exempt"</formula>
    </cfRule>
  </conditionalFormatting>
  <conditionalFormatting sqref="AD464:AD466">
    <cfRule type="expression" dxfId="1700" priority="1697">
      <formula>$H464=1</formula>
    </cfRule>
  </conditionalFormatting>
  <conditionalFormatting sqref="BF464:BF466">
    <cfRule type="expression" dxfId="1699" priority="1696">
      <formula>BF464&lt;&gt;BE464</formula>
    </cfRule>
  </conditionalFormatting>
  <conditionalFormatting sqref="AT464:AT466">
    <cfRule type="expression" dxfId="1698" priority="1692">
      <formula>AND(AT464=0,AT464&lt;&gt;AJ464)</formula>
    </cfRule>
    <cfRule type="expression" dxfId="1697" priority="1695">
      <formula>AT464&lt;&gt;AJ464</formula>
    </cfRule>
  </conditionalFormatting>
  <conditionalFormatting sqref="AW464:AW466 AU464:AU466">
    <cfRule type="expression" dxfId="1696" priority="1694">
      <formula>AU464&lt;&gt;0</formula>
    </cfRule>
  </conditionalFormatting>
  <conditionalFormatting sqref="AV464:AV466">
    <cfRule type="expression" dxfId="1695" priority="1693">
      <formula>AV464&lt;&gt;AL464</formula>
    </cfRule>
  </conditionalFormatting>
  <conditionalFormatting sqref="AX464:AX466">
    <cfRule type="expression" dxfId="1694" priority="1691">
      <formula>AX464=1</formula>
    </cfRule>
  </conditionalFormatting>
  <conditionalFormatting sqref="AL464:AL466">
    <cfRule type="expression" dxfId="1693" priority="1690">
      <formula>AL464&lt;&gt;AV464</formula>
    </cfRule>
  </conditionalFormatting>
  <conditionalFormatting sqref="A466:B466">
    <cfRule type="expression" dxfId="1692" priority="1689" stopIfTrue="1">
      <formula>#REF!=1</formula>
    </cfRule>
  </conditionalFormatting>
  <conditionalFormatting sqref="BB464:BB466">
    <cfRule type="expression" dxfId="1691" priority="1688">
      <formula>$H464=1</formula>
    </cfRule>
  </conditionalFormatting>
  <conditionalFormatting sqref="BC464:BC466">
    <cfRule type="expression" dxfId="1690" priority="1687">
      <formula>$H464=1</formula>
    </cfRule>
  </conditionalFormatting>
  <conditionalFormatting sqref="BD464 BD466">
    <cfRule type="expression" dxfId="1689" priority="1686">
      <formula>$H464=1</formula>
    </cfRule>
  </conditionalFormatting>
  <conditionalFormatting sqref="AZ511:AZ513 AP511:AP513">
    <cfRule type="cellIs" dxfId="1688" priority="1672" stopIfTrue="1" operator="notEqual">
      <formula>$AL511</formula>
    </cfRule>
  </conditionalFormatting>
  <conditionalFormatting sqref="BA511:BA513">
    <cfRule type="cellIs" dxfId="1687" priority="1673" stopIfTrue="1" operator="notEqual">
      <formula>$AM511</formula>
    </cfRule>
  </conditionalFormatting>
  <conditionalFormatting sqref="AN511:AN513">
    <cfRule type="cellIs" dxfId="1686" priority="1674" stopIfTrue="1" operator="notEqual">
      <formula>$AJ511</formula>
    </cfRule>
  </conditionalFormatting>
  <conditionalFormatting sqref="AQ511:AQ513">
    <cfRule type="cellIs" dxfId="1685" priority="1675" stopIfTrue="1" operator="notEqual">
      <formula>$AM511</formula>
    </cfRule>
  </conditionalFormatting>
  <conditionalFormatting sqref="AI511:AI513 AY511:AY513">
    <cfRule type="expression" dxfId="1684" priority="1676" stopIfTrue="1">
      <formula>$H511=1</formula>
    </cfRule>
  </conditionalFormatting>
  <conditionalFormatting sqref="AL511:AL513">
    <cfRule type="cellIs" dxfId="1683" priority="1677" stopIfTrue="1" operator="notEqual">
      <formula>AP511</formula>
    </cfRule>
  </conditionalFormatting>
  <conditionalFormatting sqref="AE511:AE513">
    <cfRule type="cellIs" dxfId="1682" priority="1678" stopIfTrue="1" operator="equal">
      <formula>$AE$12</formula>
    </cfRule>
    <cfRule type="cellIs" dxfId="1681" priority="1679" stopIfTrue="1" operator="lessThan">
      <formula>$AE$12</formula>
    </cfRule>
  </conditionalFormatting>
  <conditionalFormatting sqref="BG511:BG513">
    <cfRule type="cellIs" dxfId="1680" priority="1680" stopIfTrue="1" operator="equal">
      <formula>1</formula>
    </cfRule>
    <cfRule type="cellIs" dxfId="1679" priority="1681" stopIfTrue="1" operator="lessThan">
      <formula>1</formula>
    </cfRule>
  </conditionalFormatting>
  <conditionalFormatting sqref="AJ511:AK513">
    <cfRule type="cellIs" dxfId="1678" priority="1682" stopIfTrue="1" operator="equal">
      <formula>1</formula>
    </cfRule>
  </conditionalFormatting>
  <conditionalFormatting sqref="BE511:BE513">
    <cfRule type="cellIs" dxfId="1677" priority="1683" stopIfTrue="1" operator="equal">
      <formula>$BC$10</formula>
    </cfRule>
    <cfRule type="cellIs" dxfId="1676" priority="1684" stopIfTrue="1" operator="lessThan">
      <formula>$BC$10</formula>
    </cfRule>
  </conditionalFormatting>
  <conditionalFormatting sqref="AO511:AO513">
    <cfRule type="cellIs" dxfId="1675" priority="1685" stopIfTrue="1" operator="equal">
      <formula>"REAPP"</formula>
    </cfRule>
  </conditionalFormatting>
  <conditionalFormatting sqref="BE511:BE513">
    <cfRule type="expression" dxfId="1674" priority="1671">
      <formula>OR($H511=3,$H511="R3")</formula>
    </cfRule>
  </conditionalFormatting>
  <conditionalFormatting sqref="V511:V513">
    <cfRule type="expression" dxfId="1673" priority="1670">
      <formula>$H511=1</formula>
    </cfRule>
  </conditionalFormatting>
  <conditionalFormatting sqref="Z511:AC513">
    <cfRule type="expression" dxfId="1672" priority="1669">
      <formula>$Z511="Exempt"</formula>
    </cfRule>
  </conditionalFormatting>
  <conditionalFormatting sqref="AD511:AD513">
    <cfRule type="expression" dxfId="1671" priority="1668">
      <formula>$H511=1</formula>
    </cfRule>
  </conditionalFormatting>
  <conditionalFormatting sqref="BF511:BF513">
    <cfRule type="expression" dxfId="1670" priority="1667">
      <formula>BF511&lt;&gt;BE511</formula>
    </cfRule>
  </conditionalFormatting>
  <conditionalFormatting sqref="AT511:AT513">
    <cfRule type="expression" dxfId="1669" priority="1663">
      <formula>AND(AT511=0,AT511&lt;&gt;AJ511)</formula>
    </cfRule>
    <cfRule type="expression" dxfId="1668" priority="1666">
      <formula>AT511&lt;&gt;AJ511</formula>
    </cfRule>
  </conditionalFormatting>
  <conditionalFormatting sqref="AW511:AW513 AU511:AU513">
    <cfRule type="expression" dxfId="1667" priority="1665">
      <formula>AU511&lt;&gt;0</formula>
    </cfRule>
  </conditionalFormatting>
  <conditionalFormatting sqref="AV511:AV513">
    <cfRule type="expression" dxfId="1666" priority="1664">
      <formula>AV511&lt;&gt;AL511</formula>
    </cfRule>
  </conditionalFormatting>
  <conditionalFormatting sqref="AX511:AX513">
    <cfRule type="expression" dxfId="1665" priority="1662">
      <formula>AX511=1</formula>
    </cfRule>
  </conditionalFormatting>
  <conditionalFormatting sqref="AL511:AL513">
    <cfRule type="expression" dxfId="1664" priority="1661">
      <formula>AL511&lt;&gt;AV511</formula>
    </cfRule>
  </conditionalFormatting>
  <conditionalFormatting sqref="A513:B513">
    <cfRule type="expression" dxfId="1663" priority="1660" stopIfTrue="1">
      <formula>#REF!=1</formula>
    </cfRule>
  </conditionalFormatting>
  <conditionalFormatting sqref="BB511:BB513">
    <cfRule type="expression" dxfId="1662" priority="1659">
      <formula>$H511=1</formula>
    </cfRule>
  </conditionalFormatting>
  <conditionalFormatting sqref="BC511:BC513">
    <cfRule type="expression" dxfId="1661" priority="1658">
      <formula>$H511=1</formula>
    </cfRule>
  </conditionalFormatting>
  <conditionalFormatting sqref="BD511:BD513">
    <cfRule type="expression" dxfId="1660" priority="1657">
      <formula>$H511=1</formula>
    </cfRule>
  </conditionalFormatting>
  <conditionalFormatting sqref="AZ535:AZ537 AP535:AP537">
    <cfRule type="cellIs" dxfId="1659" priority="1643" stopIfTrue="1" operator="notEqual">
      <formula>$AL535</formula>
    </cfRule>
  </conditionalFormatting>
  <conditionalFormatting sqref="BA535:BA537">
    <cfRule type="cellIs" dxfId="1658" priority="1644" stopIfTrue="1" operator="notEqual">
      <formula>$AM535</formula>
    </cfRule>
  </conditionalFormatting>
  <conditionalFormatting sqref="AN535:AN537">
    <cfRule type="cellIs" dxfId="1657" priority="1645" stopIfTrue="1" operator="notEqual">
      <formula>$AJ535</formula>
    </cfRule>
  </conditionalFormatting>
  <conditionalFormatting sqref="AQ535:AQ537">
    <cfRule type="cellIs" dxfId="1656" priority="1646" stopIfTrue="1" operator="notEqual">
      <formula>$AM535</formula>
    </cfRule>
  </conditionalFormatting>
  <conditionalFormatting sqref="AI535:AI537 AY535:AY537">
    <cfRule type="expression" dxfId="1655" priority="1647" stopIfTrue="1">
      <formula>$H535=1</formula>
    </cfRule>
  </conditionalFormatting>
  <conditionalFormatting sqref="AL535:AL537">
    <cfRule type="cellIs" dxfId="1654" priority="1648" stopIfTrue="1" operator="notEqual">
      <formula>AP535</formula>
    </cfRule>
  </conditionalFormatting>
  <conditionalFormatting sqref="AE535:AE537">
    <cfRule type="cellIs" dxfId="1653" priority="1649" stopIfTrue="1" operator="equal">
      <formula>$AE$12</formula>
    </cfRule>
    <cfRule type="cellIs" dxfId="1652" priority="1650" stopIfTrue="1" operator="lessThan">
      <formula>$AE$12</formula>
    </cfRule>
  </conditionalFormatting>
  <conditionalFormatting sqref="BG535:BG537">
    <cfRule type="cellIs" dxfId="1651" priority="1651" stopIfTrue="1" operator="equal">
      <formula>1</formula>
    </cfRule>
    <cfRule type="cellIs" dxfId="1650" priority="1652" stopIfTrue="1" operator="lessThan">
      <formula>1</formula>
    </cfRule>
  </conditionalFormatting>
  <conditionalFormatting sqref="AJ535:AK537">
    <cfRule type="cellIs" dxfId="1649" priority="1653" stopIfTrue="1" operator="equal">
      <formula>1</formula>
    </cfRule>
  </conditionalFormatting>
  <conditionalFormatting sqref="BE535:BE537">
    <cfRule type="cellIs" dxfId="1648" priority="1654" stopIfTrue="1" operator="equal">
      <formula>$BC$10</formula>
    </cfRule>
    <cfRule type="cellIs" dxfId="1647" priority="1655" stopIfTrue="1" operator="lessThan">
      <formula>$BC$10</formula>
    </cfRule>
  </conditionalFormatting>
  <conditionalFormatting sqref="AO535:AO537">
    <cfRule type="cellIs" dxfId="1646" priority="1656" stopIfTrue="1" operator="equal">
      <formula>"REAPP"</formula>
    </cfRule>
  </conditionalFormatting>
  <conditionalFormatting sqref="BE535:BE537">
    <cfRule type="expression" dxfId="1645" priority="1642">
      <formula>OR($H535=3,$H535="R3")</formula>
    </cfRule>
  </conditionalFormatting>
  <conditionalFormatting sqref="V535:V537">
    <cfRule type="expression" dxfId="1644" priority="1641">
      <formula>$H535=1</formula>
    </cfRule>
  </conditionalFormatting>
  <conditionalFormatting sqref="Z535:AC537">
    <cfRule type="expression" dxfId="1643" priority="1640">
      <formula>$Z535="Exempt"</formula>
    </cfRule>
  </conditionalFormatting>
  <conditionalFormatting sqref="AD535:AD537">
    <cfRule type="expression" dxfId="1642" priority="1639">
      <formula>$H535=1</formula>
    </cfRule>
  </conditionalFormatting>
  <conditionalFormatting sqref="BF535:BF537">
    <cfRule type="expression" dxfId="1641" priority="1638">
      <formula>BF535&lt;&gt;BE535</formula>
    </cfRule>
  </conditionalFormatting>
  <conditionalFormatting sqref="AT535:AT537">
    <cfRule type="expression" dxfId="1640" priority="1634">
      <formula>AND(AT535=0,AT535&lt;&gt;AJ535)</formula>
    </cfRule>
    <cfRule type="expression" dxfId="1639" priority="1637">
      <formula>AT535&lt;&gt;AJ535</formula>
    </cfRule>
  </conditionalFormatting>
  <conditionalFormatting sqref="AW535:AW537 AU535:AU537">
    <cfRule type="expression" dxfId="1638" priority="1636">
      <formula>AU535&lt;&gt;0</formula>
    </cfRule>
  </conditionalFormatting>
  <conditionalFormatting sqref="AV535:AV537">
    <cfRule type="expression" dxfId="1637" priority="1635">
      <formula>AV535&lt;&gt;AL535</formula>
    </cfRule>
  </conditionalFormatting>
  <conditionalFormatting sqref="AX535:AX537">
    <cfRule type="expression" dxfId="1636" priority="1633">
      <formula>AX535=1</formula>
    </cfRule>
  </conditionalFormatting>
  <conditionalFormatting sqref="AL535:AL537">
    <cfRule type="expression" dxfId="1635" priority="1632">
      <formula>AL535&lt;&gt;AV535</formula>
    </cfRule>
  </conditionalFormatting>
  <conditionalFormatting sqref="A537:B537">
    <cfRule type="expression" dxfId="1634" priority="1631" stopIfTrue="1">
      <formula>#REF!=1</formula>
    </cfRule>
  </conditionalFormatting>
  <conditionalFormatting sqref="BB535:BB537">
    <cfRule type="expression" dxfId="1633" priority="1630">
      <formula>$H535=1</formula>
    </cfRule>
  </conditionalFormatting>
  <conditionalFormatting sqref="BC535:BC537">
    <cfRule type="expression" dxfId="1632" priority="1629">
      <formula>$H535=1</formula>
    </cfRule>
  </conditionalFormatting>
  <conditionalFormatting sqref="BD535:BD537">
    <cfRule type="expression" dxfId="1631" priority="1628">
      <formula>$H535=1</formula>
    </cfRule>
  </conditionalFormatting>
  <conditionalFormatting sqref="AZ538 AP538">
    <cfRule type="cellIs" dxfId="1630" priority="1614" stopIfTrue="1" operator="notEqual">
      <formula>$AL538</formula>
    </cfRule>
  </conditionalFormatting>
  <conditionalFormatting sqref="BA538">
    <cfRule type="cellIs" dxfId="1629" priority="1615" stopIfTrue="1" operator="notEqual">
      <formula>$AM538</formula>
    </cfRule>
  </conditionalFormatting>
  <conditionalFormatting sqref="AN538">
    <cfRule type="cellIs" dxfId="1628" priority="1616" stopIfTrue="1" operator="notEqual">
      <formula>$AJ538</formula>
    </cfRule>
  </conditionalFormatting>
  <conditionalFormatting sqref="AQ538">
    <cfRule type="cellIs" dxfId="1627" priority="1617" stopIfTrue="1" operator="notEqual">
      <formula>$AM538</formula>
    </cfRule>
  </conditionalFormatting>
  <conditionalFormatting sqref="AI538 AY538">
    <cfRule type="expression" dxfId="1626" priority="1618" stopIfTrue="1">
      <formula>$H538=1</formula>
    </cfRule>
  </conditionalFormatting>
  <conditionalFormatting sqref="AL538">
    <cfRule type="cellIs" dxfId="1625" priority="1619" stopIfTrue="1" operator="notEqual">
      <formula>AP538</formula>
    </cfRule>
  </conditionalFormatting>
  <conditionalFormatting sqref="AE538">
    <cfRule type="cellIs" dxfId="1624" priority="1620" stopIfTrue="1" operator="equal">
      <formula>$AE$12</formula>
    </cfRule>
    <cfRule type="cellIs" dxfId="1623" priority="1621" stopIfTrue="1" operator="lessThan">
      <formula>$AE$12</formula>
    </cfRule>
  </conditionalFormatting>
  <conditionalFormatting sqref="BG538">
    <cfRule type="cellIs" dxfId="1622" priority="1622" stopIfTrue="1" operator="equal">
      <formula>1</formula>
    </cfRule>
    <cfRule type="cellIs" dxfId="1621" priority="1623" stopIfTrue="1" operator="lessThan">
      <formula>1</formula>
    </cfRule>
  </conditionalFormatting>
  <conditionalFormatting sqref="AJ538:AK538">
    <cfRule type="cellIs" dxfId="1620" priority="1624" stopIfTrue="1" operator="equal">
      <formula>1</formula>
    </cfRule>
  </conditionalFormatting>
  <conditionalFormatting sqref="BE538">
    <cfRule type="cellIs" dxfId="1619" priority="1625" stopIfTrue="1" operator="equal">
      <formula>$BC$10</formula>
    </cfRule>
    <cfRule type="cellIs" dxfId="1618" priority="1626" stopIfTrue="1" operator="lessThan">
      <formula>$BC$10</formula>
    </cfRule>
  </conditionalFormatting>
  <conditionalFormatting sqref="AO538">
    <cfRule type="cellIs" dxfId="1617" priority="1627" stopIfTrue="1" operator="equal">
      <formula>"REAPP"</formula>
    </cfRule>
  </conditionalFormatting>
  <conditionalFormatting sqref="BE538">
    <cfRule type="expression" dxfId="1616" priority="1613">
      <formula>OR($H538=3,$H538="R3")</formula>
    </cfRule>
  </conditionalFormatting>
  <conditionalFormatting sqref="V538">
    <cfRule type="expression" dxfId="1615" priority="1612">
      <formula>$H538=1</formula>
    </cfRule>
  </conditionalFormatting>
  <conditionalFormatting sqref="Z538:AC538">
    <cfRule type="expression" dxfId="1614" priority="1611">
      <formula>$Z538="Exempt"</formula>
    </cfRule>
  </conditionalFormatting>
  <conditionalFormatting sqref="AD538">
    <cfRule type="expression" dxfId="1613" priority="1610">
      <formula>$H538=1</formula>
    </cfRule>
  </conditionalFormatting>
  <conditionalFormatting sqref="BF538">
    <cfRule type="expression" dxfId="1612" priority="1609">
      <formula>BF538&lt;&gt;BE538</formula>
    </cfRule>
  </conditionalFormatting>
  <conditionalFormatting sqref="AT538">
    <cfRule type="expression" dxfId="1611" priority="1605">
      <formula>AND(AT538=0,AT538&lt;&gt;AJ538)</formula>
    </cfRule>
    <cfRule type="expression" dxfId="1610" priority="1608">
      <formula>AT538&lt;&gt;AJ538</formula>
    </cfRule>
  </conditionalFormatting>
  <conditionalFormatting sqref="AW538 AU538">
    <cfRule type="expression" dxfId="1609" priority="1607">
      <formula>AU538&lt;&gt;0</formula>
    </cfRule>
  </conditionalFormatting>
  <conditionalFormatting sqref="AV538">
    <cfRule type="expression" dxfId="1608" priority="1606">
      <formula>AV538&lt;&gt;AL538</formula>
    </cfRule>
  </conditionalFormatting>
  <conditionalFormatting sqref="AX538">
    <cfRule type="expression" dxfId="1607" priority="1604">
      <formula>AX538=1</formula>
    </cfRule>
  </conditionalFormatting>
  <conditionalFormatting sqref="AL538">
    <cfRule type="expression" dxfId="1606" priority="1603">
      <formula>AL538&lt;&gt;AV538</formula>
    </cfRule>
  </conditionalFormatting>
  <conditionalFormatting sqref="BB538">
    <cfRule type="expression" dxfId="1605" priority="1602">
      <formula>$H538=1</formula>
    </cfRule>
  </conditionalFormatting>
  <conditionalFormatting sqref="BC538">
    <cfRule type="expression" dxfId="1604" priority="1601">
      <formula>$H538=1</formula>
    </cfRule>
  </conditionalFormatting>
  <conditionalFormatting sqref="BD538">
    <cfRule type="expression" dxfId="1603" priority="1600">
      <formula>$H538=1</formula>
    </cfRule>
  </conditionalFormatting>
  <conditionalFormatting sqref="AZ539:AZ541 AP539:AP541">
    <cfRule type="cellIs" dxfId="1602" priority="1586" stopIfTrue="1" operator="notEqual">
      <formula>$AL539</formula>
    </cfRule>
  </conditionalFormatting>
  <conditionalFormatting sqref="BA539:BA541">
    <cfRule type="cellIs" dxfId="1601" priority="1587" stopIfTrue="1" operator="notEqual">
      <formula>$AM539</formula>
    </cfRule>
  </conditionalFormatting>
  <conditionalFormatting sqref="AN539:AN541">
    <cfRule type="cellIs" dxfId="1600" priority="1588" stopIfTrue="1" operator="notEqual">
      <formula>$AJ539</formula>
    </cfRule>
  </conditionalFormatting>
  <conditionalFormatting sqref="AQ539:AQ541">
    <cfRule type="cellIs" dxfId="1599" priority="1589" stopIfTrue="1" operator="notEqual">
      <formula>$AM539</formula>
    </cfRule>
  </conditionalFormatting>
  <conditionalFormatting sqref="AI539:AI541 AY539:AY541">
    <cfRule type="expression" dxfId="1598" priority="1590" stopIfTrue="1">
      <formula>$H539=1</formula>
    </cfRule>
  </conditionalFormatting>
  <conditionalFormatting sqref="AL539:AL541">
    <cfRule type="cellIs" dxfId="1597" priority="1591" stopIfTrue="1" operator="notEqual">
      <formula>AP539</formula>
    </cfRule>
  </conditionalFormatting>
  <conditionalFormatting sqref="AE539:AE541">
    <cfRule type="cellIs" dxfId="1596" priority="1592" stopIfTrue="1" operator="equal">
      <formula>$AE$12</formula>
    </cfRule>
    <cfRule type="cellIs" dxfId="1595" priority="1593" stopIfTrue="1" operator="lessThan">
      <formula>$AE$12</formula>
    </cfRule>
  </conditionalFormatting>
  <conditionalFormatting sqref="BG539:BG541">
    <cfRule type="cellIs" dxfId="1594" priority="1594" stopIfTrue="1" operator="equal">
      <formula>1</formula>
    </cfRule>
    <cfRule type="cellIs" dxfId="1593" priority="1595" stopIfTrue="1" operator="lessThan">
      <formula>1</formula>
    </cfRule>
  </conditionalFormatting>
  <conditionalFormatting sqref="AJ539:AK541">
    <cfRule type="cellIs" dxfId="1592" priority="1596" stopIfTrue="1" operator="equal">
      <formula>1</formula>
    </cfRule>
  </conditionalFormatting>
  <conditionalFormatting sqref="BE539:BE541">
    <cfRule type="cellIs" dxfId="1591" priority="1597" stopIfTrue="1" operator="equal">
      <formula>$BC$10</formula>
    </cfRule>
    <cfRule type="cellIs" dxfId="1590" priority="1598" stopIfTrue="1" operator="lessThan">
      <formula>$BC$10</formula>
    </cfRule>
  </conditionalFormatting>
  <conditionalFormatting sqref="AO539:AO541">
    <cfRule type="cellIs" dxfId="1589" priority="1599" stopIfTrue="1" operator="equal">
      <formula>"REAPP"</formula>
    </cfRule>
  </conditionalFormatting>
  <conditionalFormatting sqref="BE539:BE541">
    <cfRule type="expression" dxfId="1588" priority="1585">
      <formula>OR($H539=3,$H539="R3")</formula>
    </cfRule>
  </conditionalFormatting>
  <conditionalFormatting sqref="V539:V541">
    <cfRule type="expression" dxfId="1587" priority="1584">
      <formula>$H539=1</formula>
    </cfRule>
  </conditionalFormatting>
  <conditionalFormatting sqref="Z539:AC541">
    <cfRule type="expression" dxfId="1586" priority="1583">
      <formula>$Z539="Exempt"</formula>
    </cfRule>
  </conditionalFormatting>
  <conditionalFormatting sqref="AD539:AD541">
    <cfRule type="expression" dxfId="1585" priority="1582">
      <formula>$H539=1</formula>
    </cfRule>
  </conditionalFormatting>
  <conditionalFormatting sqref="BF539:BF541">
    <cfRule type="expression" dxfId="1584" priority="1581">
      <formula>BF539&lt;&gt;BE539</formula>
    </cfRule>
  </conditionalFormatting>
  <conditionalFormatting sqref="AT539:AT541">
    <cfRule type="expression" dxfId="1583" priority="1577">
      <formula>AND(AT539=0,AT539&lt;&gt;AJ539)</formula>
    </cfRule>
    <cfRule type="expression" dxfId="1582" priority="1580">
      <formula>AT539&lt;&gt;AJ539</formula>
    </cfRule>
  </conditionalFormatting>
  <conditionalFormatting sqref="AW539:AW541 AU539:AU541">
    <cfRule type="expression" dxfId="1581" priority="1579">
      <formula>AU539&lt;&gt;0</formula>
    </cfRule>
  </conditionalFormatting>
  <conditionalFormatting sqref="AV539:AV541">
    <cfRule type="expression" dxfId="1580" priority="1578">
      <formula>AV539&lt;&gt;AL539</formula>
    </cfRule>
  </conditionalFormatting>
  <conditionalFormatting sqref="AX539:AX541">
    <cfRule type="expression" dxfId="1579" priority="1576">
      <formula>AX539=1</formula>
    </cfRule>
  </conditionalFormatting>
  <conditionalFormatting sqref="AL539:AL541">
    <cfRule type="expression" dxfId="1578" priority="1575">
      <formula>AL539&lt;&gt;AV539</formula>
    </cfRule>
  </conditionalFormatting>
  <conditionalFormatting sqref="A541:B541">
    <cfRule type="expression" dxfId="1577" priority="1574" stopIfTrue="1">
      <formula>#REF!=1</formula>
    </cfRule>
  </conditionalFormatting>
  <conditionalFormatting sqref="BB539:BB541">
    <cfRule type="expression" dxfId="1576" priority="1573">
      <formula>$H539=1</formula>
    </cfRule>
  </conditionalFormatting>
  <conditionalFormatting sqref="BC539:BC541">
    <cfRule type="expression" dxfId="1575" priority="1572">
      <formula>$H539=1</formula>
    </cfRule>
  </conditionalFormatting>
  <conditionalFormatting sqref="BD539:BD541">
    <cfRule type="expression" dxfId="1574" priority="1571">
      <formula>$H539=1</formula>
    </cfRule>
  </conditionalFormatting>
  <conditionalFormatting sqref="AZ563:AZ565 AP563:AP565">
    <cfRule type="cellIs" dxfId="1573" priority="1557" stopIfTrue="1" operator="notEqual">
      <formula>$AL563</formula>
    </cfRule>
  </conditionalFormatting>
  <conditionalFormatting sqref="BA563:BA565">
    <cfRule type="cellIs" dxfId="1572" priority="1558" stopIfTrue="1" operator="notEqual">
      <formula>$AM563</formula>
    </cfRule>
  </conditionalFormatting>
  <conditionalFormatting sqref="AN563:AN565">
    <cfRule type="cellIs" dxfId="1571" priority="1559" stopIfTrue="1" operator="notEqual">
      <formula>$AJ563</formula>
    </cfRule>
  </conditionalFormatting>
  <conditionalFormatting sqref="AQ563:AQ565">
    <cfRule type="cellIs" dxfId="1570" priority="1560" stopIfTrue="1" operator="notEqual">
      <formula>$AM563</formula>
    </cfRule>
  </conditionalFormatting>
  <conditionalFormatting sqref="AI563:AI565 AY563:AY565">
    <cfRule type="expression" dxfId="1569" priority="1561" stopIfTrue="1">
      <formula>$H563=1</formula>
    </cfRule>
  </conditionalFormatting>
  <conditionalFormatting sqref="AL563:AL565">
    <cfRule type="cellIs" dxfId="1568" priority="1562" stopIfTrue="1" operator="notEqual">
      <formula>AP563</formula>
    </cfRule>
  </conditionalFormatting>
  <conditionalFormatting sqref="AE563:AE565">
    <cfRule type="cellIs" dxfId="1567" priority="1563" stopIfTrue="1" operator="equal">
      <formula>$AE$12</formula>
    </cfRule>
    <cfRule type="cellIs" dxfId="1566" priority="1564" stopIfTrue="1" operator="lessThan">
      <formula>$AE$12</formula>
    </cfRule>
  </conditionalFormatting>
  <conditionalFormatting sqref="BG563:BG565">
    <cfRule type="cellIs" dxfId="1565" priority="1565" stopIfTrue="1" operator="equal">
      <formula>1</formula>
    </cfRule>
    <cfRule type="cellIs" dxfId="1564" priority="1566" stopIfTrue="1" operator="lessThan">
      <formula>1</formula>
    </cfRule>
  </conditionalFormatting>
  <conditionalFormatting sqref="AJ563:AK565">
    <cfRule type="cellIs" dxfId="1563" priority="1567" stopIfTrue="1" operator="equal">
      <formula>1</formula>
    </cfRule>
  </conditionalFormatting>
  <conditionalFormatting sqref="BE563:BE565">
    <cfRule type="cellIs" dxfId="1562" priority="1568" stopIfTrue="1" operator="equal">
      <formula>$BC$10</formula>
    </cfRule>
    <cfRule type="cellIs" dxfId="1561" priority="1569" stopIfTrue="1" operator="lessThan">
      <formula>$BC$10</formula>
    </cfRule>
  </conditionalFormatting>
  <conditionalFormatting sqref="AO563:AO565">
    <cfRule type="cellIs" dxfId="1560" priority="1570" stopIfTrue="1" operator="equal">
      <formula>"REAPP"</formula>
    </cfRule>
  </conditionalFormatting>
  <conditionalFormatting sqref="BE563:BE565">
    <cfRule type="expression" dxfId="1559" priority="1556">
      <formula>OR($H563=3,$H563="R3")</formula>
    </cfRule>
  </conditionalFormatting>
  <conditionalFormatting sqref="V563:V565">
    <cfRule type="expression" dxfId="1558" priority="1555">
      <formula>$H563=1</formula>
    </cfRule>
  </conditionalFormatting>
  <conditionalFormatting sqref="Z563:AC565">
    <cfRule type="expression" dxfId="1557" priority="1554">
      <formula>$Z563="Exempt"</formula>
    </cfRule>
  </conditionalFormatting>
  <conditionalFormatting sqref="AD563:AD565">
    <cfRule type="expression" dxfId="1556" priority="1553">
      <formula>$H563=1</formula>
    </cfRule>
  </conditionalFormatting>
  <conditionalFormatting sqref="BF563:BF565">
    <cfRule type="expression" dxfId="1555" priority="1552">
      <formula>BF563&lt;&gt;BE563</formula>
    </cfRule>
  </conditionalFormatting>
  <conditionalFormatting sqref="AT563:AT565">
    <cfRule type="expression" dxfId="1554" priority="1548">
      <formula>AND(AT563=0,AT563&lt;&gt;AJ563)</formula>
    </cfRule>
    <cfRule type="expression" dxfId="1553" priority="1551">
      <formula>AT563&lt;&gt;AJ563</formula>
    </cfRule>
  </conditionalFormatting>
  <conditionalFormatting sqref="AW563:AW565 AU563:AU565">
    <cfRule type="expression" dxfId="1552" priority="1550">
      <formula>AU563&lt;&gt;0</formula>
    </cfRule>
  </conditionalFormatting>
  <conditionalFormatting sqref="AV563:AV565">
    <cfRule type="expression" dxfId="1551" priority="1549">
      <formula>AV563&lt;&gt;AL563</formula>
    </cfRule>
  </conditionalFormatting>
  <conditionalFormatting sqref="AX563:AX565">
    <cfRule type="expression" dxfId="1550" priority="1547">
      <formula>AX563=1</formula>
    </cfRule>
  </conditionalFormatting>
  <conditionalFormatting sqref="AL563:AL565">
    <cfRule type="expression" dxfId="1549" priority="1546">
      <formula>AL563&lt;&gt;AV563</formula>
    </cfRule>
  </conditionalFormatting>
  <conditionalFormatting sqref="A565:B565">
    <cfRule type="expression" dxfId="1548" priority="1545" stopIfTrue="1">
      <formula>#REF!=1</formula>
    </cfRule>
  </conditionalFormatting>
  <conditionalFormatting sqref="BB563:BB565">
    <cfRule type="expression" dxfId="1547" priority="1544">
      <formula>$H563=1</formula>
    </cfRule>
  </conditionalFormatting>
  <conditionalFormatting sqref="BC563:BC565">
    <cfRule type="expression" dxfId="1546" priority="1543">
      <formula>$H563=1</formula>
    </cfRule>
  </conditionalFormatting>
  <conditionalFormatting sqref="BD563:BD565">
    <cfRule type="expression" dxfId="1545" priority="1542">
      <formula>$H563=1</formula>
    </cfRule>
  </conditionalFormatting>
  <conditionalFormatting sqref="AZ566:AZ568 AP566:AP568">
    <cfRule type="cellIs" dxfId="1544" priority="1528" stopIfTrue="1" operator="notEqual">
      <formula>$AL566</formula>
    </cfRule>
  </conditionalFormatting>
  <conditionalFormatting sqref="BA566:BA568">
    <cfRule type="cellIs" dxfId="1543" priority="1529" stopIfTrue="1" operator="notEqual">
      <formula>$AM566</formula>
    </cfRule>
  </conditionalFormatting>
  <conditionalFormatting sqref="AN566:AN568">
    <cfRule type="cellIs" dxfId="1542" priority="1530" stopIfTrue="1" operator="notEqual">
      <formula>$AJ566</formula>
    </cfRule>
  </conditionalFormatting>
  <conditionalFormatting sqref="AQ566:AQ568">
    <cfRule type="cellIs" dxfId="1541" priority="1531" stopIfTrue="1" operator="notEqual">
      <formula>$AM566</formula>
    </cfRule>
  </conditionalFormatting>
  <conditionalFormatting sqref="AI566:AI568 AY566:AY568">
    <cfRule type="expression" dxfId="1540" priority="1532" stopIfTrue="1">
      <formula>$H566=1</formula>
    </cfRule>
  </conditionalFormatting>
  <conditionalFormatting sqref="AL566:AL568">
    <cfRule type="cellIs" dxfId="1539" priority="1533" stopIfTrue="1" operator="notEqual">
      <formula>AP566</formula>
    </cfRule>
  </conditionalFormatting>
  <conditionalFormatting sqref="AE566:AE568">
    <cfRule type="cellIs" dxfId="1538" priority="1534" stopIfTrue="1" operator="equal">
      <formula>$AE$12</formula>
    </cfRule>
    <cfRule type="cellIs" dxfId="1537" priority="1535" stopIfTrue="1" operator="lessThan">
      <formula>$AE$12</formula>
    </cfRule>
  </conditionalFormatting>
  <conditionalFormatting sqref="BG566:BG568">
    <cfRule type="cellIs" dxfId="1536" priority="1536" stopIfTrue="1" operator="equal">
      <formula>1</formula>
    </cfRule>
    <cfRule type="cellIs" dxfId="1535" priority="1537" stopIfTrue="1" operator="lessThan">
      <formula>1</formula>
    </cfRule>
  </conditionalFormatting>
  <conditionalFormatting sqref="AJ566:AK568">
    <cfRule type="cellIs" dxfId="1534" priority="1538" stopIfTrue="1" operator="equal">
      <formula>1</formula>
    </cfRule>
  </conditionalFormatting>
  <conditionalFormatting sqref="BE566:BE568">
    <cfRule type="cellIs" dxfId="1533" priority="1539" stopIfTrue="1" operator="equal">
      <formula>$BC$10</formula>
    </cfRule>
    <cfRule type="cellIs" dxfId="1532" priority="1540" stopIfTrue="1" operator="lessThan">
      <formula>$BC$10</formula>
    </cfRule>
  </conditionalFormatting>
  <conditionalFormatting sqref="AO566:AO568">
    <cfRule type="cellIs" dxfId="1531" priority="1541" stopIfTrue="1" operator="equal">
      <formula>"REAPP"</formula>
    </cfRule>
  </conditionalFormatting>
  <conditionalFormatting sqref="BE566:BE568">
    <cfRule type="expression" dxfId="1530" priority="1527">
      <formula>OR($H566=3,$H566="R3")</formula>
    </cfRule>
  </conditionalFormatting>
  <conditionalFormatting sqref="V566:V568">
    <cfRule type="expression" dxfId="1529" priority="1526">
      <formula>$H566=1</formula>
    </cfRule>
  </conditionalFormatting>
  <conditionalFormatting sqref="Z566:AC568">
    <cfRule type="expression" dxfId="1528" priority="1525">
      <formula>$Z566="Exempt"</formula>
    </cfRule>
  </conditionalFormatting>
  <conditionalFormatting sqref="AD566:AD568">
    <cfRule type="expression" dxfId="1527" priority="1524">
      <formula>$H566=1</formula>
    </cfRule>
  </conditionalFormatting>
  <conditionalFormatting sqref="BF566:BF568">
    <cfRule type="expression" dxfId="1526" priority="1523">
      <formula>BF566&lt;&gt;BE566</formula>
    </cfRule>
  </conditionalFormatting>
  <conditionalFormatting sqref="AT566:AT568">
    <cfRule type="expression" dxfId="1525" priority="1519">
      <formula>AND(AT566=0,AT566&lt;&gt;AJ566)</formula>
    </cfRule>
    <cfRule type="expression" dxfId="1524" priority="1522">
      <formula>AT566&lt;&gt;AJ566</formula>
    </cfRule>
  </conditionalFormatting>
  <conditionalFormatting sqref="AW566:AW568 AU566:AU568">
    <cfRule type="expression" dxfId="1523" priority="1521">
      <formula>AU566&lt;&gt;0</formula>
    </cfRule>
  </conditionalFormatting>
  <conditionalFormatting sqref="AV566:AV568">
    <cfRule type="expression" dxfId="1522" priority="1520">
      <formula>AV566&lt;&gt;AL566</formula>
    </cfRule>
  </conditionalFormatting>
  <conditionalFormatting sqref="AX566:AX568">
    <cfRule type="expression" dxfId="1521" priority="1518">
      <formula>AX566=1</formula>
    </cfRule>
  </conditionalFormatting>
  <conditionalFormatting sqref="AL566:AL568">
    <cfRule type="expression" dxfId="1520" priority="1517">
      <formula>AL566&lt;&gt;AV566</formula>
    </cfRule>
  </conditionalFormatting>
  <conditionalFormatting sqref="A568:B568">
    <cfRule type="expression" dxfId="1519" priority="1516" stopIfTrue="1">
      <formula>#REF!=1</formula>
    </cfRule>
  </conditionalFormatting>
  <conditionalFormatting sqref="BB566:BB568">
    <cfRule type="expression" dxfId="1518" priority="1515">
      <formula>$H566=1</formula>
    </cfRule>
  </conditionalFormatting>
  <conditionalFormatting sqref="BC566:BC568">
    <cfRule type="expression" dxfId="1517" priority="1514">
      <formula>$H566=1</formula>
    </cfRule>
  </conditionalFormatting>
  <conditionalFormatting sqref="BD566:BD568">
    <cfRule type="expression" dxfId="1516" priority="1513">
      <formula>$H566=1</formula>
    </cfRule>
  </conditionalFormatting>
  <conditionalFormatting sqref="AZ571:AZ573 AP571:AP573">
    <cfRule type="cellIs" dxfId="1515" priority="1499" stopIfTrue="1" operator="notEqual">
      <formula>$AL571</formula>
    </cfRule>
  </conditionalFormatting>
  <conditionalFormatting sqref="BA571:BA573">
    <cfRule type="cellIs" dxfId="1514" priority="1500" stopIfTrue="1" operator="notEqual">
      <formula>$AM571</formula>
    </cfRule>
  </conditionalFormatting>
  <conditionalFormatting sqref="AN571:AN573">
    <cfRule type="cellIs" dxfId="1513" priority="1501" stopIfTrue="1" operator="notEqual">
      <formula>$AJ571</formula>
    </cfRule>
  </conditionalFormatting>
  <conditionalFormatting sqref="AQ571:AQ573">
    <cfRule type="cellIs" dxfId="1512" priority="1502" stopIfTrue="1" operator="notEqual">
      <formula>$AM571</formula>
    </cfRule>
  </conditionalFormatting>
  <conditionalFormatting sqref="AI571:AI573 AY571:AY573">
    <cfRule type="expression" dxfId="1511" priority="1503" stopIfTrue="1">
      <formula>$H571=1</formula>
    </cfRule>
  </conditionalFormatting>
  <conditionalFormatting sqref="AL571:AL573">
    <cfRule type="cellIs" dxfId="1510" priority="1504" stopIfTrue="1" operator="notEqual">
      <formula>AP571</formula>
    </cfRule>
  </conditionalFormatting>
  <conditionalFormatting sqref="AE571:AE573">
    <cfRule type="cellIs" dxfId="1509" priority="1505" stopIfTrue="1" operator="equal">
      <formula>$AE$12</formula>
    </cfRule>
    <cfRule type="cellIs" dxfId="1508" priority="1506" stopIfTrue="1" operator="lessThan">
      <formula>$AE$12</formula>
    </cfRule>
  </conditionalFormatting>
  <conditionalFormatting sqref="BG571:BG573">
    <cfRule type="cellIs" dxfId="1507" priority="1507" stopIfTrue="1" operator="equal">
      <formula>1</formula>
    </cfRule>
    <cfRule type="cellIs" dxfId="1506" priority="1508" stopIfTrue="1" operator="lessThan">
      <formula>1</formula>
    </cfRule>
  </conditionalFormatting>
  <conditionalFormatting sqref="AJ571:AK573">
    <cfRule type="cellIs" dxfId="1505" priority="1509" stopIfTrue="1" operator="equal">
      <formula>1</formula>
    </cfRule>
  </conditionalFormatting>
  <conditionalFormatting sqref="BE571:BE573">
    <cfRule type="cellIs" dxfId="1504" priority="1510" stopIfTrue="1" operator="equal">
      <formula>$BC$10</formula>
    </cfRule>
    <cfRule type="cellIs" dxfId="1503" priority="1511" stopIfTrue="1" operator="lessThan">
      <formula>$BC$10</formula>
    </cfRule>
  </conditionalFormatting>
  <conditionalFormatting sqref="AO571:AO573">
    <cfRule type="cellIs" dxfId="1502" priority="1512" stopIfTrue="1" operator="equal">
      <formula>"REAPP"</formula>
    </cfRule>
  </conditionalFormatting>
  <conditionalFormatting sqref="BE571:BE573">
    <cfRule type="expression" dxfId="1501" priority="1498">
      <formula>OR($H571=3,$H571="R3")</formula>
    </cfRule>
  </conditionalFormatting>
  <conditionalFormatting sqref="V571:V573">
    <cfRule type="expression" dxfId="1500" priority="1497">
      <formula>$H571=1</formula>
    </cfRule>
  </conditionalFormatting>
  <conditionalFormatting sqref="Z571:AC573">
    <cfRule type="expression" dxfId="1499" priority="1496">
      <formula>$Z571="Exempt"</formula>
    </cfRule>
  </conditionalFormatting>
  <conditionalFormatting sqref="AD571:AD573">
    <cfRule type="expression" dxfId="1498" priority="1495">
      <formula>$H571=1</formula>
    </cfRule>
  </conditionalFormatting>
  <conditionalFormatting sqref="BF571:BF573">
    <cfRule type="expression" dxfId="1497" priority="1494">
      <formula>BF571&lt;&gt;BE571</formula>
    </cfRule>
  </conditionalFormatting>
  <conditionalFormatting sqref="AT571:AT573">
    <cfRule type="expression" dxfId="1496" priority="1490">
      <formula>AND(AT571=0,AT571&lt;&gt;AJ571)</formula>
    </cfRule>
    <cfRule type="expression" dxfId="1495" priority="1493">
      <formula>AT571&lt;&gt;AJ571</formula>
    </cfRule>
  </conditionalFormatting>
  <conditionalFormatting sqref="AW571:AW573 AU571:AU573">
    <cfRule type="expression" dxfId="1494" priority="1492">
      <formula>AU571&lt;&gt;0</formula>
    </cfRule>
  </conditionalFormatting>
  <conditionalFormatting sqref="AV571:AV573">
    <cfRule type="expression" dxfId="1493" priority="1491">
      <formula>AV571&lt;&gt;AL571</formula>
    </cfRule>
  </conditionalFormatting>
  <conditionalFormatting sqref="AX571:AX573">
    <cfRule type="expression" dxfId="1492" priority="1489">
      <formula>AX571=1</formula>
    </cfRule>
  </conditionalFormatting>
  <conditionalFormatting sqref="AL571:AL573">
    <cfRule type="expression" dxfId="1491" priority="1488">
      <formula>AL571&lt;&gt;AV571</formula>
    </cfRule>
  </conditionalFormatting>
  <conditionalFormatting sqref="BB571:BB573">
    <cfRule type="expression" dxfId="1490" priority="1487">
      <formula>$H571=1</formula>
    </cfRule>
  </conditionalFormatting>
  <conditionalFormatting sqref="BC571:BC573">
    <cfRule type="expression" dxfId="1489" priority="1486">
      <formula>$H571=1</formula>
    </cfRule>
  </conditionalFormatting>
  <conditionalFormatting sqref="BD571:BD573">
    <cfRule type="expression" dxfId="1488" priority="1485">
      <formula>$H571=1</formula>
    </cfRule>
  </conditionalFormatting>
  <conditionalFormatting sqref="AZ25 AP25">
    <cfRule type="cellIs" dxfId="1487" priority="1471" stopIfTrue="1" operator="notEqual">
      <formula>$AL25</formula>
    </cfRule>
  </conditionalFormatting>
  <conditionalFormatting sqref="BA25">
    <cfRule type="cellIs" dxfId="1486" priority="1472" stopIfTrue="1" operator="notEqual">
      <formula>$AM25</formula>
    </cfRule>
  </conditionalFormatting>
  <conditionalFormatting sqref="AN25">
    <cfRule type="cellIs" dxfId="1485" priority="1473" stopIfTrue="1" operator="notEqual">
      <formula>$AJ25</formula>
    </cfRule>
  </conditionalFormatting>
  <conditionalFormatting sqref="AQ25">
    <cfRule type="cellIs" dxfId="1484" priority="1474" stopIfTrue="1" operator="notEqual">
      <formula>$AM25</formula>
    </cfRule>
  </conditionalFormatting>
  <conditionalFormatting sqref="AI25 AY25">
    <cfRule type="expression" dxfId="1483" priority="1475" stopIfTrue="1">
      <formula>$H25=1</formula>
    </cfRule>
  </conditionalFormatting>
  <conditionalFormatting sqref="AL25">
    <cfRule type="cellIs" dxfId="1482" priority="1476" stopIfTrue="1" operator="notEqual">
      <formula>AP25</formula>
    </cfRule>
  </conditionalFormatting>
  <conditionalFormatting sqref="AE25">
    <cfRule type="cellIs" dxfId="1481" priority="1477" stopIfTrue="1" operator="equal">
      <formula>$AE$12</formula>
    </cfRule>
    <cfRule type="cellIs" dxfId="1480" priority="1478" stopIfTrue="1" operator="lessThan">
      <formula>$AE$12</formula>
    </cfRule>
  </conditionalFormatting>
  <conditionalFormatting sqref="BG25">
    <cfRule type="cellIs" dxfId="1479" priority="1479" stopIfTrue="1" operator="equal">
      <formula>1</formula>
    </cfRule>
    <cfRule type="cellIs" dxfId="1478" priority="1480" stopIfTrue="1" operator="lessThan">
      <formula>1</formula>
    </cfRule>
  </conditionalFormatting>
  <conditionalFormatting sqref="AJ25:AK25">
    <cfRule type="cellIs" dxfId="1477" priority="1481" stopIfTrue="1" operator="equal">
      <formula>1</formula>
    </cfRule>
  </conditionalFormatting>
  <conditionalFormatting sqref="BE25">
    <cfRule type="cellIs" dxfId="1476" priority="1482" stopIfTrue="1" operator="equal">
      <formula>$BC$10</formula>
    </cfRule>
    <cfRule type="cellIs" dxfId="1475" priority="1483" stopIfTrue="1" operator="lessThan">
      <formula>$BC$10</formula>
    </cfRule>
  </conditionalFormatting>
  <conditionalFormatting sqref="AO25">
    <cfRule type="cellIs" dxfId="1474" priority="1484" stopIfTrue="1" operator="equal">
      <formula>"REAPP"</formula>
    </cfRule>
  </conditionalFormatting>
  <conditionalFormatting sqref="BE25">
    <cfRule type="expression" dxfId="1473" priority="1470">
      <formula>OR($H25=3,$H25="R3")</formula>
    </cfRule>
  </conditionalFormatting>
  <conditionalFormatting sqref="V25">
    <cfRule type="expression" dxfId="1472" priority="1469">
      <formula>$H25=1</formula>
    </cfRule>
  </conditionalFormatting>
  <conditionalFormatting sqref="Z25:AC25">
    <cfRule type="expression" dxfId="1471" priority="1468">
      <formula>$Z25="Exempt"</formula>
    </cfRule>
  </conditionalFormatting>
  <conditionalFormatting sqref="AD25">
    <cfRule type="expression" dxfId="1470" priority="1467">
      <formula>$H25=1</formula>
    </cfRule>
  </conditionalFormatting>
  <conditionalFormatting sqref="BF25">
    <cfRule type="expression" dxfId="1469" priority="1466">
      <formula>BF25&lt;&gt;BE25</formula>
    </cfRule>
  </conditionalFormatting>
  <conditionalFormatting sqref="AT25">
    <cfRule type="expression" dxfId="1468" priority="1462">
      <formula>AND(AT25=0,AT25&lt;&gt;AJ25)</formula>
    </cfRule>
    <cfRule type="expression" dxfId="1467" priority="1465">
      <formula>AT25&lt;&gt;AJ25</formula>
    </cfRule>
  </conditionalFormatting>
  <conditionalFormatting sqref="AW25 AU25">
    <cfRule type="expression" dxfId="1466" priority="1464">
      <formula>AU25&lt;&gt;0</formula>
    </cfRule>
  </conditionalFormatting>
  <conditionalFormatting sqref="AV25">
    <cfRule type="expression" dxfId="1465" priority="1463">
      <formula>AV25&lt;&gt;AL25</formula>
    </cfRule>
  </conditionalFormatting>
  <conditionalFormatting sqref="AX25">
    <cfRule type="expression" dxfId="1464" priority="1461">
      <formula>AX25=1</formula>
    </cfRule>
  </conditionalFormatting>
  <conditionalFormatting sqref="AL25">
    <cfRule type="expression" dxfId="1463" priority="1460">
      <formula>AL25&lt;&gt;AV25</formula>
    </cfRule>
  </conditionalFormatting>
  <conditionalFormatting sqref="A25:B25">
    <cfRule type="expression" dxfId="1462" priority="1459" stopIfTrue="1">
      <formula>#REF!=1</formula>
    </cfRule>
  </conditionalFormatting>
  <conditionalFormatting sqref="BB25">
    <cfRule type="expression" dxfId="1461" priority="1458">
      <formula>$H25=1</formula>
    </cfRule>
  </conditionalFormatting>
  <conditionalFormatting sqref="BC25">
    <cfRule type="expression" dxfId="1460" priority="1457">
      <formula>$H25=1</formula>
    </cfRule>
  </conditionalFormatting>
  <conditionalFormatting sqref="BD25">
    <cfRule type="expression" dxfId="1459" priority="1456">
      <formula>$H25=1</formula>
    </cfRule>
  </conditionalFormatting>
  <conditionalFormatting sqref="AZ510 AP510">
    <cfRule type="cellIs" dxfId="1458" priority="1442" stopIfTrue="1" operator="notEqual">
      <formula>$AL510</formula>
    </cfRule>
  </conditionalFormatting>
  <conditionalFormatting sqref="BA510">
    <cfRule type="cellIs" dxfId="1457" priority="1443" stopIfTrue="1" operator="notEqual">
      <formula>$AM510</formula>
    </cfRule>
  </conditionalFormatting>
  <conditionalFormatting sqref="AN510">
    <cfRule type="cellIs" dxfId="1456" priority="1444" stopIfTrue="1" operator="notEqual">
      <formula>$AJ510</formula>
    </cfRule>
  </conditionalFormatting>
  <conditionalFormatting sqref="AQ510">
    <cfRule type="cellIs" dxfId="1455" priority="1445" stopIfTrue="1" operator="notEqual">
      <formula>$AM510</formula>
    </cfRule>
  </conditionalFormatting>
  <conditionalFormatting sqref="AI510 AY510">
    <cfRule type="expression" dxfId="1454" priority="1446" stopIfTrue="1">
      <formula>$H510=1</formula>
    </cfRule>
  </conditionalFormatting>
  <conditionalFormatting sqref="AL510">
    <cfRule type="cellIs" dxfId="1453" priority="1447" stopIfTrue="1" operator="notEqual">
      <formula>AP510</formula>
    </cfRule>
  </conditionalFormatting>
  <conditionalFormatting sqref="AE510">
    <cfRule type="cellIs" dxfId="1452" priority="1448" stopIfTrue="1" operator="equal">
      <formula>$AE$12</formula>
    </cfRule>
    <cfRule type="cellIs" dxfId="1451" priority="1449" stopIfTrue="1" operator="lessThan">
      <formula>$AE$12</formula>
    </cfRule>
  </conditionalFormatting>
  <conditionalFormatting sqref="BG510">
    <cfRule type="cellIs" dxfId="1450" priority="1450" stopIfTrue="1" operator="equal">
      <formula>1</formula>
    </cfRule>
    <cfRule type="cellIs" dxfId="1449" priority="1451" stopIfTrue="1" operator="lessThan">
      <formula>1</formula>
    </cfRule>
  </conditionalFormatting>
  <conditionalFormatting sqref="AJ510:AK510">
    <cfRule type="cellIs" dxfId="1448" priority="1452" stopIfTrue="1" operator="equal">
      <formula>1</formula>
    </cfRule>
  </conditionalFormatting>
  <conditionalFormatting sqref="BE510">
    <cfRule type="cellIs" dxfId="1447" priority="1453" stopIfTrue="1" operator="equal">
      <formula>$BC$10</formula>
    </cfRule>
    <cfRule type="cellIs" dxfId="1446" priority="1454" stopIfTrue="1" operator="lessThan">
      <formula>$BC$10</formula>
    </cfRule>
  </conditionalFormatting>
  <conditionalFormatting sqref="AO510">
    <cfRule type="cellIs" dxfId="1445" priority="1455" stopIfTrue="1" operator="equal">
      <formula>"REAPP"</formula>
    </cfRule>
  </conditionalFormatting>
  <conditionalFormatting sqref="BE510">
    <cfRule type="expression" dxfId="1444" priority="1441">
      <formula>OR($H510=3,$H510="R3")</formula>
    </cfRule>
  </conditionalFormatting>
  <conditionalFormatting sqref="V510">
    <cfRule type="expression" dxfId="1443" priority="1440">
      <formula>$H510=1</formula>
    </cfRule>
  </conditionalFormatting>
  <conditionalFormatting sqref="Z510:AC510">
    <cfRule type="expression" dxfId="1442" priority="1439">
      <formula>$Z510="Exempt"</formula>
    </cfRule>
  </conditionalFormatting>
  <conditionalFormatting sqref="AD510">
    <cfRule type="expression" dxfId="1441" priority="1438">
      <formula>$H510=1</formula>
    </cfRule>
  </conditionalFormatting>
  <conditionalFormatting sqref="BF510">
    <cfRule type="expression" dxfId="1440" priority="1437">
      <formula>BF510&lt;&gt;BE510</formula>
    </cfRule>
  </conditionalFormatting>
  <conditionalFormatting sqref="AT510">
    <cfRule type="expression" dxfId="1439" priority="1433">
      <formula>AND(AT510=0,AT510&lt;&gt;AJ510)</formula>
    </cfRule>
    <cfRule type="expression" dxfId="1438" priority="1436">
      <formula>AT510&lt;&gt;AJ510</formula>
    </cfRule>
  </conditionalFormatting>
  <conditionalFormatting sqref="AW510 AU510">
    <cfRule type="expression" dxfId="1437" priority="1435">
      <formula>AU510&lt;&gt;0</formula>
    </cfRule>
  </conditionalFormatting>
  <conditionalFormatting sqref="AV510">
    <cfRule type="expression" dxfId="1436" priority="1434">
      <formula>AV510&lt;&gt;AL510</formula>
    </cfRule>
  </conditionalFormatting>
  <conditionalFormatting sqref="AX510">
    <cfRule type="expression" dxfId="1435" priority="1432">
      <formula>AX510=1</formula>
    </cfRule>
  </conditionalFormatting>
  <conditionalFormatting sqref="AL510">
    <cfRule type="expression" dxfId="1434" priority="1431">
      <formula>AL510&lt;&gt;AV510</formula>
    </cfRule>
  </conditionalFormatting>
  <conditionalFormatting sqref="A510:B510">
    <cfRule type="expression" dxfId="1433" priority="1430" stopIfTrue="1">
      <formula>#REF!=1</formula>
    </cfRule>
  </conditionalFormatting>
  <conditionalFormatting sqref="BB510">
    <cfRule type="expression" dxfId="1432" priority="1429">
      <formula>$H510=1</formula>
    </cfRule>
  </conditionalFormatting>
  <conditionalFormatting sqref="BC510">
    <cfRule type="expression" dxfId="1431" priority="1428">
      <formula>$H510=1</formula>
    </cfRule>
  </conditionalFormatting>
  <conditionalFormatting sqref="BD510">
    <cfRule type="expression" dxfId="1430" priority="1427">
      <formula>$H510=1</formula>
    </cfRule>
  </conditionalFormatting>
  <conditionalFormatting sqref="BD15">
    <cfRule type="expression" dxfId="1429" priority="1426">
      <formula>$H15=1</formula>
    </cfRule>
  </conditionalFormatting>
  <conditionalFormatting sqref="AZ550:AZ554 AP550:AP554">
    <cfRule type="cellIs" dxfId="1428" priority="1412" stopIfTrue="1" operator="notEqual">
      <formula>$AL550</formula>
    </cfRule>
  </conditionalFormatting>
  <conditionalFormatting sqref="BA550:BA554">
    <cfRule type="cellIs" dxfId="1427" priority="1413" stopIfTrue="1" operator="notEqual">
      <formula>$AM550</formula>
    </cfRule>
  </conditionalFormatting>
  <conditionalFormatting sqref="AN550:AN554">
    <cfRule type="cellIs" dxfId="1426" priority="1414" stopIfTrue="1" operator="notEqual">
      <formula>$AJ550</formula>
    </cfRule>
  </conditionalFormatting>
  <conditionalFormatting sqref="AQ550:AQ554">
    <cfRule type="cellIs" dxfId="1425" priority="1415" stopIfTrue="1" operator="notEqual">
      <formula>$AM550</formula>
    </cfRule>
  </conditionalFormatting>
  <conditionalFormatting sqref="AY550:AY554 AI550:AI554">
    <cfRule type="expression" dxfId="1424" priority="1416" stopIfTrue="1">
      <formula>$H550=1</formula>
    </cfRule>
  </conditionalFormatting>
  <conditionalFormatting sqref="AL550:AL554">
    <cfRule type="cellIs" dxfId="1423" priority="1417" stopIfTrue="1" operator="notEqual">
      <formula>AP550</formula>
    </cfRule>
  </conditionalFormatting>
  <conditionalFormatting sqref="AE550:AE554">
    <cfRule type="cellIs" dxfId="1422" priority="1418" stopIfTrue="1" operator="equal">
      <formula>$AE$12</formula>
    </cfRule>
    <cfRule type="cellIs" dxfId="1421" priority="1419" stopIfTrue="1" operator="lessThan">
      <formula>$AE$12</formula>
    </cfRule>
  </conditionalFormatting>
  <conditionalFormatting sqref="BG550:BG554">
    <cfRule type="cellIs" dxfId="1420" priority="1420" stopIfTrue="1" operator="equal">
      <formula>1</formula>
    </cfRule>
    <cfRule type="cellIs" dxfId="1419" priority="1421" stopIfTrue="1" operator="lessThan">
      <formula>1</formula>
    </cfRule>
  </conditionalFormatting>
  <conditionalFormatting sqref="AJ550:AK554">
    <cfRule type="cellIs" dxfId="1418" priority="1422" stopIfTrue="1" operator="equal">
      <formula>1</formula>
    </cfRule>
  </conditionalFormatting>
  <conditionalFormatting sqref="BE550:BE554">
    <cfRule type="cellIs" dxfId="1417" priority="1423" stopIfTrue="1" operator="equal">
      <formula>$BC$10</formula>
    </cfRule>
    <cfRule type="cellIs" dxfId="1416" priority="1424" stopIfTrue="1" operator="lessThan">
      <formula>$BC$10</formula>
    </cfRule>
  </conditionalFormatting>
  <conditionalFormatting sqref="AO550:AO554">
    <cfRule type="cellIs" dxfId="1415" priority="1425" stopIfTrue="1" operator="equal">
      <formula>"REAPP"</formula>
    </cfRule>
  </conditionalFormatting>
  <conditionalFormatting sqref="BE550:BE554">
    <cfRule type="expression" dxfId="1414" priority="1411">
      <formula>OR($H550=3,$H550="R3")</formula>
    </cfRule>
  </conditionalFormatting>
  <conditionalFormatting sqref="V550:V554">
    <cfRule type="expression" dxfId="1413" priority="1410">
      <formula>$H550=1</formula>
    </cfRule>
  </conditionalFormatting>
  <conditionalFormatting sqref="Z550:AC554">
    <cfRule type="expression" dxfId="1412" priority="1409">
      <formula>$Z550="Exempt"</formula>
    </cfRule>
  </conditionalFormatting>
  <conditionalFormatting sqref="AD550:AD554">
    <cfRule type="expression" dxfId="1411" priority="1408">
      <formula>$H550=1</formula>
    </cfRule>
  </conditionalFormatting>
  <conditionalFormatting sqref="BF550:BF554">
    <cfRule type="expression" dxfId="1410" priority="1407">
      <formula>BF550&lt;&gt;BE550</formula>
    </cfRule>
  </conditionalFormatting>
  <conditionalFormatting sqref="AT550:AT554">
    <cfRule type="expression" dxfId="1409" priority="1403">
      <formula>AND(AT550=0,AT550&lt;&gt;AJ550)</formula>
    </cfRule>
    <cfRule type="expression" dxfId="1408" priority="1406">
      <formula>AT550&lt;&gt;AJ550</formula>
    </cfRule>
  </conditionalFormatting>
  <conditionalFormatting sqref="AW550:AW554 AU550:AU554">
    <cfRule type="expression" dxfId="1407" priority="1405">
      <formula>AU550&lt;&gt;0</formula>
    </cfRule>
  </conditionalFormatting>
  <conditionalFormatting sqref="AV550:AV554">
    <cfRule type="expression" dxfId="1406" priority="1404">
      <formula>AV550&lt;&gt;AL550</formula>
    </cfRule>
  </conditionalFormatting>
  <conditionalFormatting sqref="AX550:AX554">
    <cfRule type="expression" dxfId="1405" priority="1402">
      <formula>AX550=1</formula>
    </cfRule>
  </conditionalFormatting>
  <conditionalFormatting sqref="AL550:AL554">
    <cfRule type="expression" dxfId="1404" priority="1401">
      <formula>AL550&lt;&gt;AV550</formula>
    </cfRule>
  </conditionalFormatting>
  <conditionalFormatting sqref="A550:B554">
    <cfRule type="expression" dxfId="1403" priority="1400" stopIfTrue="1">
      <formula>#REF!=1</formula>
    </cfRule>
  </conditionalFormatting>
  <conditionalFormatting sqref="BB550:BB554">
    <cfRule type="expression" dxfId="1402" priority="1399">
      <formula>$H550=1</formula>
    </cfRule>
  </conditionalFormatting>
  <conditionalFormatting sqref="BC550:BC554">
    <cfRule type="expression" dxfId="1401" priority="1398">
      <formula>$H550=1</formula>
    </cfRule>
  </conditionalFormatting>
  <conditionalFormatting sqref="BD550:BD554">
    <cfRule type="expression" dxfId="1400" priority="1397">
      <formula>$H550=1</formula>
    </cfRule>
  </conditionalFormatting>
  <conditionalFormatting sqref="BF152">
    <cfRule type="expression" dxfId="1399" priority="1396">
      <formula>BF152&lt;&gt;BE152</formula>
    </cfRule>
  </conditionalFormatting>
  <conditionalFormatting sqref="A184:B184">
    <cfRule type="expression" dxfId="1398" priority="1395" stopIfTrue="1">
      <formula>#REF!=1</formula>
    </cfRule>
  </conditionalFormatting>
  <conditionalFormatting sqref="A183:B183">
    <cfRule type="expression" dxfId="1397" priority="1394" stopIfTrue="1">
      <formula>#REF!=1</formula>
    </cfRule>
  </conditionalFormatting>
  <conditionalFormatting sqref="A238:B238">
    <cfRule type="expression" dxfId="1396" priority="1393" stopIfTrue="1">
      <formula>#REF!=1</formula>
    </cfRule>
  </conditionalFormatting>
  <conditionalFormatting sqref="A236:B236">
    <cfRule type="expression" dxfId="1395" priority="1392" stopIfTrue="1">
      <formula>#REF!=1</formula>
    </cfRule>
  </conditionalFormatting>
  <conditionalFormatting sqref="A237:B237">
    <cfRule type="expression" dxfId="1394" priority="1391" stopIfTrue="1">
      <formula>#REF!=1</formula>
    </cfRule>
  </conditionalFormatting>
  <conditionalFormatting sqref="A297:B298">
    <cfRule type="expression" dxfId="1393" priority="1390" stopIfTrue="1">
      <formula>#REF!=1</formula>
    </cfRule>
  </conditionalFormatting>
  <conditionalFormatting sqref="AZ64">
    <cfRule type="cellIs" dxfId="1392" priority="1389" stopIfTrue="1" operator="notEqual">
      <formula>$AL64</formula>
    </cfRule>
  </conditionalFormatting>
  <conditionalFormatting sqref="AP64">
    <cfRule type="cellIs" dxfId="1391" priority="1374" stopIfTrue="1" operator="notEqual">
      <formula>$AL64</formula>
    </cfRule>
  </conditionalFormatting>
  <conditionalFormatting sqref="BA64">
    <cfRule type="cellIs" dxfId="1390" priority="1375" stopIfTrue="1" operator="notEqual">
      <formula>$AM64</formula>
    </cfRule>
  </conditionalFormatting>
  <conditionalFormatting sqref="AN64">
    <cfRule type="cellIs" dxfId="1389" priority="1376" stopIfTrue="1" operator="notEqual">
      <formula>$AJ64</formula>
    </cfRule>
  </conditionalFormatting>
  <conditionalFormatting sqref="AQ64">
    <cfRule type="cellIs" dxfId="1388" priority="1377" stopIfTrue="1" operator="notEqual">
      <formula>$AM64</formula>
    </cfRule>
  </conditionalFormatting>
  <conditionalFormatting sqref="AG64:AH64">
    <cfRule type="expression" dxfId="1387" priority="1378" stopIfTrue="1">
      <formula>$H64=1</formula>
    </cfRule>
  </conditionalFormatting>
  <conditionalFormatting sqref="AI64">
    <cfRule type="expression" dxfId="1386" priority="1379" stopIfTrue="1">
      <formula>$H64=1</formula>
    </cfRule>
  </conditionalFormatting>
  <conditionalFormatting sqref="AL64">
    <cfRule type="cellIs" dxfId="1385" priority="1380" stopIfTrue="1" operator="notEqual">
      <formula>AP64</formula>
    </cfRule>
  </conditionalFormatting>
  <conditionalFormatting sqref="AE64">
    <cfRule type="cellIs" dxfId="1384" priority="1381" stopIfTrue="1" operator="equal">
      <formula>$AE$12</formula>
    </cfRule>
    <cfRule type="cellIs" dxfId="1383" priority="1382" stopIfTrue="1" operator="lessThan">
      <formula>$AE$12</formula>
    </cfRule>
  </conditionalFormatting>
  <conditionalFormatting sqref="BG64">
    <cfRule type="cellIs" dxfId="1382" priority="1383" stopIfTrue="1" operator="equal">
      <formula>1</formula>
    </cfRule>
    <cfRule type="cellIs" dxfId="1381" priority="1384" stopIfTrue="1" operator="lessThan">
      <formula>1</formula>
    </cfRule>
  </conditionalFormatting>
  <conditionalFormatting sqref="AJ64:AK64">
    <cfRule type="cellIs" dxfId="1380" priority="1385" stopIfTrue="1" operator="equal">
      <formula>1</formula>
    </cfRule>
  </conditionalFormatting>
  <conditionalFormatting sqref="BE64">
    <cfRule type="cellIs" dxfId="1379" priority="1386" stopIfTrue="1" operator="equal">
      <formula>$BC$10</formula>
    </cfRule>
    <cfRule type="cellIs" dxfId="1378" priority="1387" stopIfTrue="1" operator="lessThan">
      <formula>$BC$10</formula>
    </cfRule>
  </conditionalFormatting>
  <conditionalFormatting sqref="AO64">
    <cfRule type="cellIs" dxfId="1377" priority="1388" stopIfTrue="1" operator="equal">
      <formula>"REAPP"</formula>
    </cfRule>
  </conditionalFormatting>
  <conditionalFormatting sqref="AG64:AI64 AE64">
    <cfRule type="expression" dxfId="1376" priority="1373">
      <formula>OR($H64=3,$H64="R3")</formula>
    </cfRule>
  </conditionalFormatting>
  <conditionalFormatting sqref="BE64">
    <cfRule type="expression" dxfId="1375" priority="1372">
      <formula>OR($H64=3,$H64="R3")</formula>
    </cfRule>
  </conditionalFormatting>
  <conditionalFormatting sqref="V64">
    <cfRule type="expression" dxfId="1374" priority="1371">
      <formula>$H64=1</formula>
    </cfRule>
  </conditionalFormatting>
  <conditionalFormatting sqref="Z64:AC64">
    <cfRule type="expression" dxfId="1373" priority="1370">
      <formula>$Z64="Exempt"</formula>
    </cfRule>
  </conditionalFormatting>
  <conditionalFormatting sqref="AD64">
    <cfRule type="expression" dxfId="1372" priority="1369">
      <formula>$H64=1</formula>
    </cfRule>
  </conditionalFormatting>
  <conditionalFormatting sqref="AY64">
    <cfRule type="expression" dxfId="1371" priority="1368" stopIfTrue="1">
      <formula>$H64=1</formula>
    </cfRule>
  </conditionalFormatting>
  <conditionalFormatting sqref="AY64">
    <cfRule type="expression" dxfId="1370" priority="1367">
      <formula>OR($H64=3,$H64="R3")</formula>
    </cfRule>
  </conditionalFormatting>
  <conditionalFormatting sqref="BF64">
    <cfRule type="expression" dxfId="1369" priority="1366">
      <formula>BF64&lt;&gt;BE64</formula>
    </cfRule>
  </conditionalFormatting>
  <conditionalFormatting sqref="AT64">
    <cfRule type="expression" dxfId="1368" priority="1362">
      <formula>AND(AT64=0,AT64&lt;&gt;AJ64)</formula>
    </cfRule>
    <cfRule type="expression" dxfId="1367" priority="1365">
      <formula>AT64&lt;&gt;AJ64</formula>
    </cfRule>
  </conditionalFormatting>
  <conditionalFormatting sqref="AU64 AW64">
    <cfRule type="expression" dxfId="1366" priority="1364">
      <formula>AU64&lt;&gt;0</formula>
    </cfRule>
  </conditionalFormatting>
  <conditionalFormatting sqref="AV64">
    <cfRule type="expression" dxfId="1365" priority="1363">
      <formula>AV64&lt;&gt;AL64</formula>
    </cfRule>
  </conditionalFormatting>
  <conditionalFormatting sqref="AX64">
    <cfRule type="expression" dxfId="1364" priority="1361">
      <formula>AX64=1</formula>
    </cfRule>
  </conditionalFormatting>
  <conditionalFormatting sqref="AL64">
    <cfRule type="expression" dxfId="1363" priority="1360">
      <formula>AL64&lt;&gt;AV64</formula>
    </cfRule>
  </conditionalFormatting>
  <conditionalFormatting sqref="BB64">
    <cfRule type="expression" dxfId="1362" priority="1359">
      <formula>$H64=1</formula>
    </cfRule>
  </conditionalFormatting>
  <conditionalFormatting sqref="BC64">
    <cfRule type="expression" dxfId="1361" priority="1358">
      <formula>$H64=1</formula>
    </cfRule>
  </conditionalFormatting>
  <conditionalFormatting sqref="BD64">
    <cfRule type="expression" dxfId="1360" priority="1357">
      <formula>$H64=1</formula>
    </cfRule>
  </conditionalFormatting>
  <conditionalFormatting sqref="AZ77:AZ80 AP77:AP80">
    <cfRule type="cellIs" dxfId="1359" priority="1343" stopIfTrue="1" operator="notEqual">
      <formula>$AL77</formula>
    </cfRule>
  </conditionalFormatting>
  <conditionalFormatting sqref="BA77:BA80">
    <cfRule type="cellIs" dxfId="1358" priority="1344" stopIfTrue="1" operator="notEqual">
      <formula>$AM77</formula>
    </cfRule>
  </conditionalFormatting>
  <conditionalFormatting sqref="AN77:AN80">
    <cfRule type="cellIs" dxfId="1357" priority="1345" stopIfTrue="1" operator="notEqual">
      <formula>$AJ77</formula>
    </cfRule>
  </conditionalFormatting>
  <conditionalFormatting sqref="AQ77:AQ80">
    <cfRule type="cellIs" dxfId="1356" priority="1346" stopIfTrue="1" operator="notEqual">
      <formula>$AM77</formula>
    </cfRule>
  </conditionalFormatting>
  <conditionalFormatting sqref="AI77:AI80 AY77:AY80">
    <cfRule type="expression" dxfId="1355" priority="1347" stopIfTrue="1">
      <formula>$H77=1</formula>
    </cfRule>
  </conditionalFormatting>
  <conditionalFormatting sqref="AL77:AL80">
    <cfRule type="cellIs" dxfId="1354" priority="1348" stopIfTrue="1" operator="notEqual">
      <formula>AP77</formula>
    </cfRule>
  </conditionalFormatting>
  <conditionalFormatting sqref="AE77:AE80">
    <cfRule type="cellIs" dxfId="1353" priority="1349" stopIfTrue="1" operator="equal">
      <formula>$AE$12</formula>
    </cfRule>
    <cfRule type="cellIs" dxfId="1352" priority="1350" stopIfTrue="1" operator="lessThan">
      <formula>$AE$12</formula>
    </cfRule>
  </conditionalFormatting>
  <conditionalFormatting sqref="BG77:BG80">
    <cfRule type="cellIs" dxfId="1351" priority="1351" stopIfTrue="1" operator="equal">
      <formula>1</formula>
    </cfRule>
    <cfRule type="cellIs" dxfId="1350" priority="1352" stopIfTrue="1" operator="lessThan">
      <formula>1</formula>
    </cfRule>
  </conditionalFormatting>
  <conditionalFormatting sqref="AJ77:AK80">
    <cfRule type="cellIs" dxfId="1349" priority="1353" stopIfTrue="1" operator="equal">
      <formula>1</formula>
    </cfRule>
  </conditionalFormatting>
  <conditionalFormatting sqref="BE77:BE80">
    <cfRule type="cellIs" dxfId="1348" priority="1354" stopIfTrue="1" operator="equal">
      <formula>$BC$10</formula>
    </cfRule>
    <cfRule type="cellIs" dxfId="1347" priority="1355" stopIfTrue="1" operator="lessThan">
      <formula>$BC$10</formula>
    </cfRule>
  </conditionalFormatting>
  <conditionalFormatting sqref="AO77:AO80">
    <cfRule type="cellIs" dxfId="1346" priority="1356" stopIfTrue="1" operator="equal">
      <formula>"REAPP"</formula>
    </cfRule>
  </conditionalFormatting>
  <conditionalFormatting sqref="BE77:BE80">
    <cfRule type="expression" dxfId="1345" priority="1342">
      <formula>OR($H77=3,$H77="R3")</formula>
    </cfRule>
  </conditionalFormatting>
  <conditionalFormatting sqref="V77:V80">
    <cfRule type="expression" dxfId="1344" priority="1341">
      <formula>$H77=1</formula>
    </cfRule>
  </conditionalFormatting>
  <conditionalFormatting sqref="Z77:AC80">
    <cfRule type="expression" dxfId="1343" priority="1340">
      <formula>$Z77="Exempt"</formula>
    </cfRule>
  </conditionalFormatting>
  <conditionalFormatting sqref="AD77:AD80">
    <cfRule type="expression" dxfId="1342" priority="1339">
      <formula>$H77=1</formula>
    </cfRule>
  </conditionalFormatting>
  <conditionalFormatting sqref="BF77:BF80">
    <cfRule type="expression" dxfId="1341" priority="1338">
      <formula>BF77&lt;&gt;BE77</formula>
    </cfRule>
  </conditionalFormatting>
  <conditionalFormatting sqref="AT77:AT80">
    <cfRule type="expression" dxfId="1340" priority="1334">
      <formula>AND(AT77=0,AT77&lt;&gt;AJ77)</formula>
    </cfRule>
    <cfRule type="expression" dxfId="1339" priority="1337">
      <formula>AT77&lt;&gt;AJ77</formula>
    </cfRule>
  </conditionalFormatting>
  <conditionalFormatting sqref="AW77:AW80 AU77:AU80">
    <cfRule type="expression" dxfId="1338" priority="1336">
      <formula>AU77&lt;&gt;0</formula>
    </cfRule>
  </conditionalFormatting>
  <conditionalFormatting sqref="AV77:AV80">
    <cfRule type="expression" dxfId="1337" priority="1335">
      <formula>AV77&lt;&gt;AL77</formula>
    </cfRule>
  </conditionalFormatting>
  <conditionalFormatting sqref="AX77:AX80">
    <cfRule type="expression" dxfId="1336" priority="1333">
      <formula>AX77=1</formula>
    </cfRule>
  </conditionalFormatting>
  <conditionalFormatting sqref="AL77:AL80">
    <cfRule type="expression" dxfId="1335" priority="1332">
      <formula>AL77&lt;&gt;AV77</formula>
    </cfRule>
  </conditionalFormatting>
  <conditionalFormatting sqref="BB77:BB80">
    <cfRule type="expression" dxfId="1334" priority="1331">
      <formula>$H77=1</formula>
    </cfRule>
  </conditionalFormatting>
  <conditionalFormatting sqref="BC77:BC80">
    <cfRule type="expression" dxfId="1333" priority="1330">
      <formula>$H77=1</formula>
    </cfRule>
  </conditionalFormatting>
  <conditionalFormatting sqref="BD77:BD80">
    <cfRule type="expression" dxfId="1332" priority="1329">
      <formula>$H77=1</formula>
    </cfRule>
  </conditionalFormatting>
  <conditionalFormatting sqref="AI193">
    <cfRule type="expression" dxfId="1331" priority="1318" stopIfTrue="1">
      <formula>$H193=1</formula>
    </cfRule>
  </conditionalFormatting>
  <conditionalFormatting sqref="AL193">
    <cfRule type="cellIs" dxfId="1330" priority="1319" stopIfTrue="1" operator="notEqual">
      <formula>AP193</formula>
    </cfRule>
  </conditionalFormatting>
  <conditionalFormatting sqref="AE193">
    <cfRule type="cellIs" dxfId="1329" priority="1320" stopIfTrue="1" operator="equal">
      <formula>$AE$12</formula>
    </cfRule>
    <cfRule type="cellIs" dxfId="1328" priority="1321" stopIfTrue="1" operator="lessThan">
      <formula>$AE$12</formula>
    </cfRule>
  </conditionalFormatting>
  <conditionalFormatting sqref="BG193">
    <cfRule type="cellIs" dxfId="1327" priority="1322" stopIfTrue="1" operator="equal">
      <formula>1</formula>
    </cfRule>
    <cfRule type="cellIs" dxfId="1326" priority="1323" stopIfTrue="1" operator="lessThan">
      <formula>1</formula>
    </cfRule>
  </conditionalFormatting>
  <conditionalFormatting sqref="AJ193:AK193">
    <cfRule type="cellIs" dxfId="1325" priority="1324" stopIfTrue="1" operator="equal">
      <formula>1</formula>
    </cfRule>
  </conditionalFormatting>
  <conditionalFormatting sqref="BE193">
    <cfRule type="cellIs" dxfId="1324" priority="1325" stopIfTrue="1" operator="equal">
      <formula>$BC$10</formula>
    </cfRule>
    <cfRule type="cellIs" dxfId="1323" priority="1326" stopIfTrue="1" operator="lessThan">
      <formula>$BC$10</formula>
    </cfRule>
  </conditionalFormatting>
  <conditionalFormatting sqref="AO193">
    <cfRule type="cellIs" dxfId="1322" priority="1327" stopIfTrue="1" operator="equal">
      <formula>"REAPP"</formula>
    </cfRule>
  </conditionalFormatting>
  <conditionalFormatting sqref="AZ193">
    <cfRule type="cellIs" dxfId="1321" priority="1328" stopIfTrue="1" operator="notEqual">
      <formula>$AL193</formula>
    </cfRule>
  </conditionalFormatting>
  <conditionalFormatting sqref="AP193">
    <cfRule type="cellIs" dxfId="1320" priority="1313" stopIfTrue="1" operator="notEqual">
      <formula>$AL193</formula>
    </cfRule>
  </conditionalFormatting>
  <conditionalFormatting sqref="BA193">
    <cfRule type="cellIs" dxfId="1319" priority="1314" stopIfTrue="1" operator="notEqual">
      <formula>$AM193</formula>
    </cfRule>
  </conditionalFormatting>
  <conditionalFormatting sqref="AN193">
    <cfRule type="cellIs" dxfId="1318" priority="1315" stopIfTrue="1" operator="notEqual">
      <formula>$AJ193</formula>
    </cfRule>
  </conditionalFormatting>
  <conditionalFormatting sqref="AQ193">
    <cfRule type="cellIs" dxfId="1317" priority="1316" stopIfTrue="1" operator="notEqual">
      <formula>$AM193</formula>
    </cfRule>
  </conditionalFormatting>
  <conditionalFormatting sqref="AG193:AH193">
    <cfRule type="expression" dxfId="1316" priority="1317" stopIfTrue="1">
      <formula>$H193=1</formula>
    </cfRule>
  </conditionalFormatting>
  <conditionalFormatting sqref="AG193:AI193 AE193">
    <cfRule type="expression" dxfId="1315" priority="1312">
      <formula>OR($H193=3,$H193="R3")</formula>
    </cfRule>
  </conditionalFormatting>
  <conditionalFormatting sqref="BE193">
    <cfRule type="expression" dxfId="1314" priority="1311">
      <formula>OR($H193=3,$H193="R3")</formula>
    </cfRule>
  </conditionalFormatting>
  <conditionalFormatting sqref="V193">
    <cfRule type="expression" dxfId="1313" priority="1310">
      <formula>$H193=1</formula>
    </cfRule>
  </conditionalFormatting>
  <conditionalFormatting sqref="Z193:AC193">
    <cfRule type="expression" dxfId="1312" priority="1309">
      <formula>$Z193="Exempt"</formula>
    </cfRule>
  </conditionalFormatting>
  <conditionalFormatting sqref="AD193">
    <cfRule type="expression" dxfId="1311" priority="1308">
      <formula>$H193=1</formula>
    </cfRule>
  </conditionalFormatting>
  <conditionalFormatting sqref="AY193">
    <cfRule type="expression" dxfId="1310" priority="1307" stopIfTrue="1">
      <formula>$H193=1</formula>
    </cfRule>
  </conditionalFormatting>
  <conditionalFormatting sqref="AY193">
    <cfRule type="expression" dxfId="1309" priority="1306">
      <formula>OR($H193=3,$H193="R3")</formula>
    </cfRule>
  </conditionalFormatting>
  <conditionalFormatting sqref="BF193">
    <cfRule type="expression" dxfId="1308" priority="1305">
      <formula>BF193&lt;&gt;BE193</formula>
    </cfRule>
  </conditionalFormatting>
  <conditionalFormatting sqref="AT193">
    <cfRule type="expression" dxfId="1307" priority="1301">
      <formula>AND(AT193=0,AT193&lt;&gt;AJ193)</formula>
    </cfRule>
    <cfRule type="expression" dxfId="1306" priority="1304">
      <formula>AT193&lt;&gt;AJ193</formula>
    </cfRule>
  </conditionalFormatting>
  <conditionalFormatting sqref="AU193 AW193">
    <cfRule type="expression" dxfId="1305" priority="1303">
      <formula>AU193&lt;&gt;0</formula>
    </cfRule>
  </conditionalFormatting>
  <conditionalFormatting sqref="AV193">
    <cfRule type="expression" dxfId="1304" priority="1302">
      <formula>AV193&lt;&gt;AL193</formula>
    </cfRule>
  </conditionalFormatting>
  <conditionalFormatting sqref="AX193">
    <cfRule type="expression" dxfId="1303" priority="1300">
      <formula>AX193=1</formula>
    </cfRule>
  </conditionalFormatting>
  <conditionalFormatting sqref="A193:B193">
    <cfRule type="expression" dxfId="1302" priority="1299" stopIfTrue="1">
      <formula>#REF!=1</formula>
    </cfRule>
  </conditionalFormatting>
  <conditionalFormatting sqref="D193">
    <cfRule type="expression" dxfId="1301" priority="1298" stopIfTrue="1">
      <formula>#REF!=1</formula>
    </cfRule>
  </conditionalFormatting>
  <conditionalFormatting sqref="AL193">
    <cfRule type="expression" dxfId="1300" priority="1297">
      <formula>AL193&lt;&gt;AV193</formula>
    </cfRule>
  </conditionalFormatting>
  <conditionalFormatting sqref="BB193">
    <cfRule type="expression" dxfId="1299" priority="1296">
      <formula>$H193=1</formula>
    </cfRule>
  </conditionalFormatting>
  <conditionalFormatting sqref="BC193">
    <cfRule type="expression" dxfId="1298" priority="1295">
      <formula>$H193=1</formula>
    </cfRule>
  </conditionalFormatting>
  <conditionalFormatting sqref="BD193">
    <cfRule type="expression" dxfId="1297" priority="1294">
      <formula>$H193=1</formula>
    </cfRule>
  </conditionalFormatting>
  <conditionalFormatting sqref="AZ185">
    <cfRule type="cellIs" dxfId="1296" priority="1293" stopIfTrue="1" operator="notEqual">
      <formula>$AL185</formula>
    </cfRule>
  </conditionalFormatting>
  <conditionalFormatting sqref="AP185">
    <cfRule type="cellIs" dxfId="1295" priority="1278" stopIfTrue="1" operator="notEqual">
      <formula>$AL185</formula>
    </cfRule>
  </conditionalFormatting>
  <conditionalFormatting sqref="BA185">
    <cfRule type="cellIs" dxfId="1294" priority="1279" stopIfTrue="1" operator="notEqual">
      <formula>$AM185</formula>
    </cfRule>
  </conditionalFormatting>
  <conditionalFormatting sqref="AN185">
    <cfRule type="cellIs" dxfId="1293" priority="1280" stopIfTrue="1" operator="notEqual">
      <formula>$AJ185</formula>
    </cfRule>
  </conditionalFormatting>
  <conditionalFormatting sqref="AQ185">
    <cfRule type="cellIs" dxfId="1292" priority="1281" stopIfTrue="1" operator="notEqual">
      <formula>$AM185</formula>
    </cfRule>
  </conditionalFormatting>
  <conditionalFormatting sqref="AG185:AH185">
    <cfRule type="expression" dxfId="1291" priority="1282" stopIfTrue="1">
      <formula>$H185=1</formula>
    </cfRule>
  </conditionalFormatting>
  <conditionalFormatting sqref="AI185">
    <cfRule type="expression" dxfId="1290" priority="1283" stopIfTrue="1">
      <formula>$H185=1</formula>
    </cfRule>
  </conditionalFormatting>
  <conditionalFormatting sqref="AL185">
    <cfRule type="cellIs" dxfId="1289" priority="1284" stopIfTrue="1" operator="notEqual">
      <formula>AP185</formula>
    </cfRule>
  </conditionalFormatting>
  <conditionalFormatting sqref="AE185">
    <cfRule type="cellIs" dxfId="1288" priority="1285" stopIfTrue="1" operator="equal">
      <formula>$AE$12</formula>
    </cfRule>
    <cfRule type="cellIs" dxfId="1287" priority="1286" stopIfTrue="1" operator="lessThan">
      <formula>$AE$12</formula>
    </cfRule>
  </conditionalFormatting>
  <conditionalFormatting sqref="BG185">
    <cfRule type="cellIs" dxfId="1286" priority="1287" stopIfTrue="1" operator="equal">
      <formula>1</formula>
    </cfRule>
    <cfRule type="cellIs" dxfId="1285" priority="1288" stopIfTrue="1" operator="lessThan">
      <formula>1</formula>
    </cfRule>
  </conditionalFormatting>
  <conditionalFormatting sqref="AJ185:AK185">
    <cfRule type="cellIs" dxfId="1284" priority="1289" stopIfTrue="1" operator="equal">
      <formula>1</formula>
    </cfRule>
  </conditionalFormatting>
  <conditionalFormatting sqref="BE185">
    <cfRule type="cellIs" dxfId="1283" priority="1290" stopIfTrue="1" operator="equal">
      <formula>$BC$10</formula>
    </cfRule>
    <cfRule type="cellIs" dxfId="1282" priority="1291" stopIfTrue="1" operator="lessThan">
      <formula>$BC$10</formula>
    </cfRule>
  </conditionalFormatting>
  <conditionalFormatting sqref="AO185">
    <cfRule type="cellIs" dxfId="1281" priority="1292" stopIfTrue="1" operator="equal">
      <formula>"REAPP"</formula>
    </cfRule>
  </conditionalFormatting>
  <conditionalFormatting sqref="AG185:AI185 AE185">
    <cfRule type="expression" dxfId="1280" priority="1277">
      <formula>OR($H185=3,$H185="R3")</formula>
    </cfRule>
  </conditionalFormatting>
  <conditionalFormatting sqref="BE185">
    <cfRule type="expression" dxfId="1279" priority="1276">
      <formula>OR($H185=3,$H185="R3")</formula>
    </cfRule>
  </conditionalFormatting>
  <conditionalFormatting sqref="V185">
    <cfRule type="expression" dxfId="1278" priority="1275">
      <formula>$H185=1</formula>
    </cfRule>
  </conditionalFormatting>
  <conditionalFormatting sqref="Z185:AC185">
    <cfRule type="expression" dxfId="1277" priority="1274">
      <formula>$Z185="Exempt"</formula>
    </cfRule>
  </conditionalFormatting>
  <conditionalFormatting sqref="AD185">
    <cfRule type="expression" dxfId="1276" priority="1273">
      <formula>$H185=1</formula>
    </cfRule>
  </conditionalFormatting>
  <conditionalFormatting sqref="AY185">
    <cfRule type="expression" dxfId="1275" priority="1272" stopIfTrue="1">
      <formula>$H185=1</formula>
    </cfRule>
  </conditionalFormatting>
  <conditionalFormatting sqref="AY185">
    <cfRule type="expression" dxfId="1274" priority="1271">
      <formula>OR($H185=3,$H185="R3")</formula>
    </cfRule>
  </conditionalFormatting>
  <conditionalFormatting sqref="BF185">
    <cfRule type="expression" dxfId="1273" priority="1270">
      <formula>BF185&lt;&gt;BE185</formula>
    </cfRule>
  </conditionalFormatting>
  <conditionalFormatting sqref="AT185">
    <cfRule type="expression" dxfId="1272" priority="1266">
      <formula>AND(AT185=0,AT185&lt;&gt;AJ185)</formula>
    </cfRule>
    <cfRule type="expression" dxfId="1271" priority="1269">
      <formula>AT185&lt;&gt;AJ185</formula>
    </cfRule>
  </conditionalFormatting>
  <conditionalFormatting sqref="AU185 AW185">
    <cfRule type="expression" dxfId="1270" priority="1268">
      <formula>AU185&lt;&gt;0</formula>
    </cfRule>
  </conditionalFormatting>
  <conditionalFormatting sqref="AV185">
    <cfRule type="expression" dxfId="1269" priority="1267">
      <formula>AV185&lt;&gt;AL185</formula>
    </cfRule>
  </conditionalFormatting>
  <conditionalFormatting sqref="AX185">
    <cfRule type="expression" dxfId="1268" priority="1265">
      <formula>AX185=1</formula>
    </cfRule>
  </conditionalFormatting>
  <conditionalFormatting sqref="AL185">
    <cfRule type="expression" dxfId="1267" priority="1264">
      <formula>AL185&lt;&gt;AV185</formula>
    </cfRule>
  </conditionalFormatting>
  <conditionalFormatting sqref="BB185">
    <cfRule type="expression" dxfId="1266" priority="1263">
      <formula>$H185=1</formula>
    </cfRule>
  </conditionalFormatting>
  <conditionalFormatting sqref="BC185">
    <cfRule type="expression" dxfId="1265" priority="1262">
      <formula>$H185=1</formula>
    </cfRule>
  </conditionalFormatting>
  <conditionalFormatting sqref="BD185">
    <cfRule type="expression" dxfId="1264" priority="1261">
      <formula>$H185=1</formula>
    </cfRule>
  </conditionalFormatting>
  <conditionalFormatting sqref="AZ252">
    <cfRule type="cellIs" dxfId="1263" priority="1260" stopIfTrue="1" operator="notEqual">
      <formula>$AL252</formula>
    </cfRule>
  </conditionalFormatting>
  <conditionalFormatting sqref="AP252">
    <cfRule type="cellIs" dxfId="1262" priority="1245" stopIfTrue="1" operator="notEqual">
      <formula>$AL252</formula>
    </cfRule>
  </conditionalFormatting>
  <conditionalFormatting sqref="BA252">
    <cfRule type="cellIs" dxfId="1261" priority="1246" stopIfTrue="1" operator="notEqual">
      <formula>$AM252</formula>
    </cfRule>
  </conditionalFormatting>
  <conditionalFormatting sqref="AN252">
    <cfRule type="cellIs" dxfId="1260" priority="1247" stopIfTrue="1" operator="notEqual">
      <formula>$AJ252</formula>
    </cfRule>
  </conditionalFormatting>
  <conditionalFormatting sqref="AQ252">
    <cfRule type="cellIs" dxfId="1259" priority="1248" stopIfTrue="1" operator="notEqual">
      <formula>$AM252</formula>
    </cfRule>
  </conditionalFormatting>
  <conditionalFormatting sqref="AG252:AH252">
    <cfRule type="expression" dxfId="1258" priority="1249" stopIfTrue="1">
      <formula>$H252=1</formula>
    </cfRule>
  </conditionalFormatting>
  <conditionalFormatting sqref="AI252">
    <cfRule type="expression" dxfId="1257" priority="1250" stopIfTrue="1">
      <formula>$H252=1</formula>
    </cfRule>
  </conditionalFormatting>
  <conditionalFormatting sqref="AL252">
    <cfRule type="cellIs" dxfId="1256" priority="1251" stopIfTrue="1" operator="notEqual">
      <formula>AP252</formula>
    </cfRule>
  </conditionalFormatting>
  <conditionalFormatting sqref="AE252">
    <cfRule type="cellIs" dxfId="1255" priority="1252" stopIfTrue="1" operator="equal">
      <formula>$AE$12</formula>
    </cfRule>
    <cfRule type="cellIs" dxfId="1254" priority="1253" stopIfTrue="1" operator="lessThan">
      <formula>$AE$12</formula>
    </cfRule>
  </conditionalFormatting>
  <conditionalFormatting sqref="BG252">
    <cfRule type="cellIs" dxfId="1253" priority="1254" stopIfTrue="1" operator="equal">
      <formula>1</formula>
    </cfRule>
    <cfRule type="cellIs" dxfId="1252" priority="1255" stopIfTrue="1" operator="lessThan">
      <formula>1</formula>
    </cfRule>
  </conditionalFormatting>
  <conditionalFormatting sqref="AJ252:AK252">
    <cfRule type="cellIs" dxfId="1251" priority="1256" stopIfTrue="1" operator="equal">
      <formula>1</formula>
    </cfRule>
  </conditionalFormatting>
  <conditionalFormatting sqref="BE252">
    <cfRule type="cellIs" dxfId="1250" priority="1257" stopIfTrue="1" operator="equal">
      <formula>$BC$10</formula>
    </cfRule>
    <cfRule type="cellIs" dxfId="1249" priority="1258" stopIfTrue="1" operator="lessThan">
      <formula>$BC$10</formula>
    </cfRule>
  </conditionalFormatting>
  <conditionalFormatting sqref="AO252">
    <cfRule type="cellIs" dxfId="1248" priority="1259" stopIfTrue="1" operator="equal">
      <formula>"REAPP"</formula>
    </cfRule>
  </conditionalFormatting>
  <conditionalFormatting sqref="AG252:AI252 AE252">
    <cfRule type="expression" dxfId="1247" priority="1244">
      <formula>OR($H252=3,$H252="R3")</formula>
    </cfRule>
  </conditionalFormatting>
  <conditionalFormatting sqref="BE252">
    <cfRule type="expression" dxfId="1246" priority="1243">
      <formula>OR($H252=3,$H252="R3")</formula>
    </cfRule>
  </conditionalFormatting>
  <conditionalFormatting sqref="V252">
    <cfRule type="expression" dxfId="1245" priority="1242">
      <formula>$H252=1</formula>
    </cfRule>
  </conditionalFormatting>
  <conditionalFormatting sqref="Z252:AC252">
    <cfRule type="expression" dxfId="1244" priority="1241">
      <formula>$Z252="Exempt"</formula>
    </cfRule>
  </conditionalFormatting>
  <conditionalFormatting sqref="AD252">
    <cfRule type="expression" dxfId="1243" priority="1240">
      <formula>$H252=1</formula>
    </cfRule>
  </conditionalFormatting>
  <conditionalFormatting sqref="AY252">
    <cfRule type="expression" dxfId="1242" priority="1239" stopIfTrue="1">
      <formula>$H252=1</formula>
    </cfRule>
  </conditionalFormatting>
  <conditionalFormatting sqref="AY252">
    <cfRule type="expression" dxfId="1241" priority="1238">
      <formula>OR($H252=3,$H252="R3")</formula>
    </cfRule>
  </conditionalFormatting>
  <conditionalFormatting sqref="BF252">
    <cfRule type="expression" dxfId="1240" priority="1237">
      <formula>BF252&lt;&gt;BE252</formula>
    </cfRule>
  </conditionalFormatting>
  <conditionalFormatting sqref="AT252">
    <cfRule type="expression" dxfId="1239" priority="1233">
      <formula>AND(AT252=0,AT252&lt;&gt;AJ252)</formula>
    </cfRule>
    <cfRule type="expression" dxfId="1238" priority="1236">
      <formula>AT252&lt;&gt;AJ252</formula>
    </cfRule>
  </conditionalFormatting>
  <conditionalFormatting sqref="AU252 AW252">
    <cfRule type="expression" dxfId="1237" priority="1235">
      <formula>AU252&lt;&gt;0</formula>
    </cfRule>
  </conditionalFormatting>
  <conditionalFormatting sqref="AV252">
    <cfRule type="expression" dxfId="1236" priority="1234">
      <formula>AV252&lt;&gt;AL252</formula>
    </cfRule>
  </conditionalFormatting>
  <conditionalFormatting sqref="AX252">
    <cfRule type="expression" dxfId="1235" priority="1232">
      <formula>AX252=1</formula>
    </cfRule>
  </conditionalFormatting>
  <conditionalFormatting sqref="A252:B252">
    <cfRule type="expression" dxfId="1234" priority="1231" stopIfTrue="1">
      <formula>#REF!=1</formula>
    </cfRule>
  </conditionalFormatting>
  <conditionalFormatting sqref="D252">
    <cfRule type="expression" dxfId="1233" priority="1230" stopIfTrue="1">
      <formula>#REF!=1</formula>
    </cfRule>
  </conditionalFormatting>
  <conditionalFormatting sqref="AL252">
    <cfRule type="expression" dxfId="1232" priority="1229">
      <formula>AL252&lt;&gt;AV252</formula>
    </cfRule>
  </conditionalFormatting>
  <conditionalFormatting sqref="BB252">
    <cfRule type="expression" dxfId="1231" priority="1228">
      <formula>$H252=1</formula>
    </cfRule>
  </conditionalFormatting>
  <conditionalFormatting sqref="BC252">
    <cfRule type="expression" dxfId="1230" priority="1227">
      <formula>$H252=1</formula>
    </cfRule>
  </conditionalFormatting>
  <conditionalFormatting sqref="BD252">
    <cfRule type="expression" dxfId="1229" priority="1226">
      <formula>$H252=1</formula>
    </cfRule>
  </conditionalFormatting>
  <conditionalFormatting sqref="AZ326">
    <cfRule type="cellIs" dxfId="1228" priority="1225" stopIfTrue="1" operator="notEqual">
      <formula>$AL326</formula>
    </cfRule>
  </conditionalFormatting>
  <conditionalFormatting sqref="AP326">
    <cfRule type="cellIs" dxfId="1227" priority="1210" stopIfTrue="1" operator="notEqual">
      <formula>$AL326</formula>
    </cfRule>
  </conditionalFormatting>
  <conditionalFormatting sqref="BA326">
    <cfRule type="cellIs" dxfId="1226" priority="1211" stopIfTrue="1" operator="notEqual">
      <formula>$AM326</formula>
    </cfRule>
  </conditionalFormatting>
  <conditionalFormatting sqref="AN326">
    <cfRule type="cellIs" dxfId="1225" priority="1212" stopIfTrue="1" operator="notEqual">
      <formula>$AJ326</formula>
    </cfRule>
  </conditionalFormatting>
  <conditionalFormatting sqref="AQ326">
    <cfRule type="cellIs" dxfId="1224" priority="1213" stopIfTrue="1" operator="notEqual">
      <formula>$AM326</formula>
    </cfRule>
  </conditionalFormatting>
  <conditionalFormatting sqref="AG326:AH326">
    <cfRule type="expression" dxfId="1223" priority="1214" stopIfTrue="1">
      <formula>$H326=1</formula>
    </cfRule>
  </conditionalFormatting>
  <conditionalFormatting sqref="AI326">
    <cfRule type="expression" dxfId="1222" priority="1215" stopIfTrue="1">
      <formula>$H326=1</formula>
    </cfRule>
  </conditionalFormatting>
  <conditionalFormatting sqref="AL326">
    <cfRule type="cellIs" dxfId="1221" priority="1216" stopIfTrue="1" operator="notEqual">
      <formula>AP326</formula>
    </cfRule>
  </conditionalFormatting>
  <conditionalFormatting sqref="AE326">
    <cfRule type="cellIs" dxfId="1220" priority="1217" stopIfTrue="1" operator="equal">
      <formula>$AE$12</formula>
    </cfRule>
    <cfRule type="cellIs" dxfId="1219" priority="1218" stopIfTrue="1" operator="lessThan">
      <formula>$AE$12</formula>
    </cfRule>
  </conditionalFormatting>
  <conditionalFormatting sqref="BG326">
    <cfRule type="cellIs" dxfId="1218" priority="1219" stopIfTrue="1" operator="equal">
      <formula>1</formula>
    </cfRule>
    <cfRule type="cellIs" dxfId="1217" priority="1220" stopIfTrue="1" operator="lessThan">
      <formula>1</formula>
    </cfRule>
  </conditionalFormatting>
  <conditionalFormatting sqref="AJ326:AK326">
    <cfRule type="cellIs" dxfId="1216" priority="1221" stopIfTrue="1" operator="equal">
      <formula>1</formula>
    </cfRule>
  </conditionalFormatting>
  <conditionalFormatting sqref="BE326">
    <cfRule type="cellIs" dxfId="1215" priority="1222" stopIfTrue="1" operator="equal">
      <formula>$BC$10</formula>
    </cfRule>
    <cfRule type="cellIs" dxfId="1214" priority="1223" stopIfTrue="1" operator="lessThan">
      <formula>$BC$10</formula>
    </cfRule>
  </conditionalFormatting>
  <conditionalFormatting sqref="AO326">
    <cfRule type="cellIs" dxfId="1213" priority="1224" stopIfTrue="1" operator="equal">
      <formula>"REAPP"</formula>
    </cfRule>
  </conditionalFormatting>
  <conditionalFormatting sqref="AG326:AI326 AE326">
    <cfRule type="expression" dxfId="1212" priority="1209">
      <formula>OR($H326=3,$H326="R3")</formula>
    </cfRule>
  </conditionalFormatting>
  <conditionalFormatting sqref="BE326">
    <cfRule type="expression" dxfId="1211" priority="1208">
      <formula>OR($H326=3,$H326="R3")</formula>
    </cfRule>
  </conditionalFormatting>
  <conditionalFormatting sqref="V326">
    <cfRule type="expression" dxfId="1210" priority="1207">
      <formula>$H326=1</formula>
    </cfRule>
  </conditionalFormatting>
  <conditionalFormatting sqref="Z326:AC326">
    <cfRule type="expression" dxfId="1209" priority="1206">
      <formula>$Z326="Exempt"</formula>
    </cfRule>
  </conditionalFormatting>
  <conditionalFormatting sqref="AD326">
    <cfRule type="expression" dxfId="1208" priority="1205">
      <formula>$H326=1</formula>
    </cfRule>
  </conditionalFormatting>
  <conditionalFormatting sqref="AY326">
    <cfRule type="expression" dxfId="1207" priority="1204" stopIfTrue="1">
      <formula>$H326=1</formula>
    </cfRule>
  </conditionalFormatting>
  <conditionalFormatting sqref="AY326">
    <cfRule type="expression" dxfId="1206" priority="1203">
      <formula>OR($H326=3,$H326="R3")</formula>
    </cfRule>
  </conditionalFormatting>
  <conditionalFormatting sqref="BF326">
    <cfRule type="expression" dxfId="1205" priority="1202">
      <formula>BF326&lt;&gt;BE326</formula>
    </cfRule>
  </conditionalFormatting>
  <conditionalFormatting sqref="AT326">
    <cfRule type="expression" dxfId="1204" priority="1198">
      <formula>AND(AT326=0,AT326&lt;&gt;AJ326)</formula>
    </cfRule>
    <cfRule type="expression" dxfId="1203" priority="1201">
      <formula>AT326&lt;&gt;AJ326</formula>
    </cfRule>
  </conditionalFormatting>
  <conditionalFormatting sqref="AU326 AW326">
    <cfRule type="expression" dxfId="1202" priority="1200">
      <formula>AU326&lt;&gt;0</formula>
    </cfRule>
  </conditionalFormatting>
  <conditionalFormatting sqref="AV326">
    <cfRule type="expression" dxfId="1201" priority="1199">
      <formula>AV326&lt;&gt;AL326</formula>
    </cfRule>
  </conditionalFormatting>
  <conditionalFormatting sqref="AX326">
    <cfRule type="expression" dxfId="1200" priority="1197">
      <formula>AX326=1</formula>
    </cfRule>
  </conditionalFormatting>
  <conditionalFormatting sqref="A326:B326">
    <cfRule type="expression" dxfId="1199" priority="1196" stopIfTrue="1">
      <formula>#REF!=1</formula>
    </cfRule>
  </conditionalFormatting>
  <conditionalFormatting sqref="D326">
    <cfRule type="expression" dxfId="1198" priority="1195" stopIfTrue="1">
      <formula>#REF!=1</formula>
    </cfRule>
  </conditionalFormatting>
  <conditionalFormatting sqref="AL326">
    <cfRule type="expression" dxfId="1197" priority="1194">
      <formula>AL326&lt;&gt;AV326</formula>
    </cfRule>
  </conditionalFormatting>
  <conditionalFormatting sqref="BB326">
    <cfRule type="expression" dxfId="1196" priority="1193">
      <formula>$H326=1</formula>
    </cfRule>
  </conditionalFormatting>
  <conditionalFormatting sqref="BC326">
    <cfRule type="expression" dxfId="1195" priority="1192">
      <formula>$H326=1</formula>
    </cfRule>
  </conditionalFormatting>
  <conditionalFormatting sqref="BD326">
    <cfRule type="expression" dxfId="1194" priority="1191">
      <formula>$H326=1</formula>
    </cfRule>
  </conditionalFormatting>
  <conditionalFormatting sqref="AZ456">
    <cfRule type="cellIs" dxfId="1193" priority="1190" stopIfTrue="1" operator="notEqual">
      <formula>$AL456</formula>
    </cfRule>
  </conditionalFormatting>
  <conditionalFormatting sqref="AP456">
    <cfRule type="cellIs" dxfId="1192" priority="1175" stopIfTrue="1" operator="notEqual">
      <formula>$AL456</formula>
    </cfRule>
  </conditionalFormatting>
  <conditionalFormatting sqref="BA456">
    <cfRule type="cellIs" dxfId="1191" priority="1176" stopIfTrue="1" operator="notEqual">
      <formula>$AM456</formula>
    </cfRule>
  </conditionalFormatting>
  <conditionalFormatting sqref="AN456">
    <cfRule type="cellIs" dxfId="1190" priority="1177" stopIfTrue="1" operator="notEqual">
      <formula>$AJ456</formula>
    </cfRule>
  </conditionalFormatting>
  <conditionalFormatting sqref="AQ456">
    <cfRule type="cellIs" dxfId="1189" priority="1178" stopIfTrue="1" operator="notEqual">
      <formula>$AM456</formula>
    </cfRule>
  </conditionalFormatting>
  <conditionalFormatting sqref="AG456:AH456">
    <cfRule type="expression" dxfId="1188" priority="1179" stopIfTrue="1">
      <formula>$H456=1</formula>
    </cfRule>
  </conditionalFormatting>
  <conditionalFormatting sqref="AI456">
    <cfRule type="expression" dxfId="1187" priority="1180" stopIfTrue="1">
      <formula>$H456=1</formula>
    </cfRule>
  </conditionalFormatting>
  <conditionalFormatting sqref="AL456">
    <cfRule type="cellIs" dxfId="1186" priority="1181" stopIfTrue="1" operator="notEqual">
      <formula>AP456</formula>
    </cfRule>
  </conditionalFormatting>
  <conditionalFormatting sqref="AE456">
    <cfRule type="cellIs" dxfId="1185" priority="1182" stopIfTrue="1" operator="equal">
      <formula>$AE$12</formula>
    </cfRule>
    <cfRule type="cellIs" dxfId="1184" priority="1183" stopIfTrue="1" operator="lessThan">
      <formula>$AE$12</formula>
    </cfRule>
  </conditionalFormatting>
  <conditionalFormatting sqref="BG456">
    <cfRule type="cellIs" dxfId="1183" priority="1184" stopIfTrue="1" operator="equal">
      <formula>1</formula>
    </cfRule>
    <cfRule type="cellIs" dxfId="1182" priority="1185" stopIfTrue="1" operator="lessThan">
      <formula>1</formula>
    </cfRule>
  </conditionalFormatting>
  <conditionalFormatting sqref="AJ456:AK456">
    <cfRule type="cellIs" dxfId="1181" priority="1186" stopIfTrue="1" operator="equal">
      <formula>1</formula>
    </cfRule>
  </conditionalFormatting>
  <conditionalFormatting sqref="BE456">
    <cfRule type="cellIs" dxfId="1180" priority="1187" stopIfTrue="1" operator="equal">
      <formula>$BC$10</formula>
    </cfRule>
    <cfRule type="cellIs" dxfId="1179" priority="1188" stopIfTrue="1" operator="lessThan">
      <formula>$BC$10</formula>
    </cfRule>
  </conditionalFormatting>
  <conditionalFormatting sqref="AO456">
    <cfRule type="cellIs" dxfId="1178" priority="1189" stopIfTrue="1" operator="equal">
      <formula>"REAPP"</formula>
    </cfRule>
  </conditionalFormatting>
  <conditionalFormatting sqref="AG456:AI456 AE456">
    <cfRule type="expression" dxfId="1177" priority="1174">
      <formula>OR($H456=3,$H456="R3")</formula>
    </cfRule>
  </conditionalFormatting>
  <conditionalFormatting sqref="BE456">
    <cfRule type="expression" dxfId="1176" priority="1173">
      <formula>OR($H456=3,$H456="R3")</formula>
    </cfRule>
  </conditionalFormatting>
  <conditionalFormatting sqref="V456">
    <cfRule type="expression" dxfId="1175" priority="1172">
      <formula>$H456=1</formula>
    </cfRule>
  </conditionalFormatting>
  <conditionalFormatting sqref="Z456:AC456">
    <cfRule type="expression" dxfId="1174" priority="1171">
      <formula>$Z456="Exempt"</formula>
    </cfRule>
  </conditionalFormatting>
  <conditionalFormatting sqref="AD456">
    <cfRule type="expression" dxfId="1173" priority="1170">
      <formula>$H456=1</formula>
    </cfRule>
  </conditionalFormatting>
  <conditionalFormatting sqref="AY456">
    <cfRule type="expression" dxfId="1172" priority="1169" stopIfTrue="1">
      <formula>$H456=1</formula>
    </cfRule>
  </conditionalFormatting>
  <conditionalFormatting sqref="AY456">
    <cfRule type="expression" dxfId="1171" priority="1168">
      <formula>OR($H456=3,$H456="R3")</formula>
    </cfRule>
  </conditionalFormatting>
  <conditionalFormatting sqref="BF456">
    <cfRule type="expression" dxfId="1170" priority="1167">
      <formula>BF456&lt;&gt;BE456</formula>
    </cfRule>
  </conditionalFormatting>
  <conditionalFormatting sqref="AT456">
    <cfRule type="expression" dxfId="1169" priority="1163">
      <formula>AND(AT456=0,AT456&lt;&gt;AJ456)</formula>
    </cfRule>
    <cfRule type="expression" dxfId="1168" priority="1166">
      <formula>AT456&lt;&gt;AJ456</formula>
    </cfRule>
  </conditionalFormatting>
  <conditionalFormatting sqref="AU456 AW456">
    <cfRule type="expression" dxfId="1167" priority="1165">
      <formula>AU456&lt;&gt;0</formula>
    </cfRule>
  </conditionalFormatting>
  <conditionalFormatting sqref="AV456">
    <cfRule type="expression" dxfId="1166" priority="1164">
      <formula>AV456&lt;&gt;AL456</formula>
    </cfRule>
  </conditionalFormatting>
  <conditionalFormatting sqref="AX456">
    <cfRule type="expression" dxfId="1165" priority="1162">
      <formula>AX456=1</formula>
    </cfRule>
  </conditionalFormatting>
  <conditionalFormatting sqref="AL456">
    <cfRule type="expression" dxfId="1164" priority="1161">
      <formula>AL456&lt;&gt;AV456</formula>
    </cfRule>
  </conditionalFormatting>
  <conditionalFormatting sqref="BB456">
    <cfRule type="expression" dxfId="1163" priority="1160">
      <formula>$H456=1</formula>
    </cfRule>
  </conditionalFormatting>
  <conditionalFormatting sqref="BC456">
    <cfRule type="expression" dxfId="1162" priority="1159">
      <formula>$H456=1</formula>
    </cfRule>
  </conditionalFormatting>
  <conditionalFormatting sqref="BD456">
    <cfRule type="expression" dxfId="1161" priority="1158">
      <formula>$H456=1</formula>
    </cfRule>
  </conditionalFormatting>
  <conditionalFormatting sqref="AZ499">
    <cfRule type="cellIs" dxfId="1160" priority="1157" stopIfTrue="1" operator="notEqual">
      <formula>$AL499</formula>
    </cfRule>
  </conditionalFormatting>
  <conditionalFormatting sqref="AP499">
    <cfRule type="cellIs" dxfId="1159" priority="1142" stopIfTrue="1" operator="notEqual">
      <formula>$AL499</formula>
    </cfRule>
  </conditionalFormatting>
  <conditionalFormatting sqref="BA499">
    <cfRule type="cellIs" dxfId="1158" priority="1143" stopIfTrue="1" operator="notEqual">
      <formula>$AM499</formula>
    </cfRule>
  </conditionalFormatting>
  <conditionalFormatting sqref="AN499">
    <cfRule type="cellIs" dxfId="1157" priority="1144" stopIfTrue="1" operator="notEqual">
      <formula>$AJ499</formula>
    </cfRule>
  </conditionalFormatting>
  <conditionalFormatting sqref="AQ499">
    <cfRule type="cellIs" dxfId="1156" priority="1145" stopIfTrue="1" operator="notEqual">
      <formula>$AM499</formula>
    </cfRule>
  </conditionalFormatting>
  <conditionalFormatting sqref="AG499:AH499">
    <cfRule type="expression" dxfId="1155" priority="1146" stopIfTrue="1">
      <formula>$H499=1</formula>
    </cfRule>
  </conditionalFormatting>
  <conditionalFormatting sqref="AI499">
    <cfRule type="expression" dxfId="1154" priority="1147" stopIfTrue="1">
      <formula>$H499=1</formula>
    </cfRule>
  </conditionalFormatting>
  <conditionalFormatting sqref="AL499">
    <cfRule type="cellIs" dxfId="1153" priority="1148" stopIfTrue="1" operator="notEqual">
      <formula>AP499</formula>
    </cfRule>
  </conditionalFormatting>
  <conditionalFormatting sqref="AE499">
    <cfRule type="cellIs" dxfId="1152" priority="1149" stopIfTrue="1" operator="equal">
      <formula>$AE$12</formula>
    </cfRule>
    <cfRule type="cellIs" dxfId="1151" priority="1150" stopIfTrue="1" operator="lessThan">
      <formula>$AE$12</formula>
    </cfRule>
  </conditionalFormatting>
  <conditionalFormatting sqref="BG499">
    <cfRule type="cellIs" dxfId="1150" priority="1151" stopIfTrue="1" operator="equal">
      <formula>1</formula>
    </cfRule>
    <cfRule type="cellIs" dxfId="1149" priority="1152" stopIfTrue="1" operator="lessThan">
      <formula>1</formula>
    </cfRule>
  </conditionalFormatting>
  <conditionalFormatting sqref="AJ499:AK499">
    <cfRule type="cellIs" dxfId="1148" priority="1153" stopIfTrue="1" operator="equal">
      <formula>1</formula>
    </cfRule>
  </conditionalFormatting>
  <conditionalFormatting sqref="BE499">
    <cfRule type="cellIs" dxfId="1147" priority="1154" stopIfTrue="1" operator="equal">
      <formula>$BC$10</formula>
    </cfRule>
    <cfRule type="cellIs" dxfId="1146" priority="1155" stopIfTrue="1" operator="lessThan">
      <formula>$BC$10</formula>
    </cfRule>
  </conditionalFormatting>
  <conditionalFormatting sqref="AO499">
    <cfRule type="cellIs" dxfId="1145" priority="1156" stopIfTrue="1" operator="equal">
      <formula>"REAPP"</formula>
    </cfRule>
  </conditionalFormatting>
  <conditionalFormatting sqref="AG499:AI499 AE499">
    <cfRule type="expression" dxfId="1144" priority="1141">
      <formula>OR($H499=3,$H499="R3")</formula>
    </cfRule>
  </conditionalFormatting>
  <conditionalFormatting sqref="BE499">
    <cfRule type="expression" dxfId="1143" priority="1140">
      <formula>OR($H499=3,$H499="R3")</formula>
    </cfRule>
  </conditionalFormatting>
  <conditionalFormatting sqref="V499">
    <cfRule type="expression" dxfId="1142" priority="1139">
      <formula>$H499=1</formula>
    </cfRule>
  </conditionalFormatting>
  <conditionalFormatting sqref="Z499:AC499">
    <cfRule type="expression" dxfId="1141" priority="1138">
      <formula>$Z499="Exempt"</formula>
    </cfRule>
  </conditionalFormatting>
  <conditionalFormatting sqref="AD499">
    <cfRule type="expression" dxfId="1140" priority="1137">
      <formula>$H499=1</formula>
    </cfRule>
  </conditionalFormatting>
  <conditionalFormatting sqref="AY499">
    <cfRule type="expression" dxfId="1139" priority="1136" stopIfTrue="1">
      <formula>$H499=1</formula>
    </cfRule>
  </conditionalFormatting>
  <conditionalFormatting sqref="AY499">
    <cfRule type="expression" dxfId="1138" priority="1135">
      <formula>OR($H499=3,$H499="R3")</formula>
    </cfRule>
  </conditionalFormatting>
  <conditionalFormatting sqref="BF499">
    <cfRule type="expression" dxfId="1137" priority="1134">
      <formula>BF499&lt;&gt;BE499</formula>
    </cfRule>
  </conditionalFormatting>
  <conditionalFormatting sqref="AT499">
    <cfRule type="expression" dxfId="1136" priority="1130">
      <formula>AND(AT499=0,AT499&lt;&gt;AJ499)</formula>
    </cfRule>
    <cfRule type="expression" dxfId="1135" priority="1133">
      <formula>AT499&lt;&gt;AJ499</formula>
    </cfRule>
  </conditionalFormatting>
  <conditionalFormatting sqref="AU499 AW499">
    <cfRule type="expression" dxfId="1134" priority="1132">
      <formula>AU499&lt;&gt;0</formula>
    </cfRule>
  </conditionalFormatting>
  <conditionalFormatting sqref="AV499">
    <cfRule type="expression" dxfId="1133" priority="1131">
      <formula>AV499&lt;&gt;AL499</formula>
    </cfRule>
  </conditionalFormatting>
  <conditionalFormatting sqref="AX499">
    <cfRule type="expression" dxfId="1132" priority="1129">
      <formula>AX499=1</formula>
    </cfRule>
  </conditionalFormatting>
  <conditionalFormatting sqref="AL499">
    <cfRule type="expression" dxfId="1131" priority="1128">
      <formula>AL499&lt;&gt;AV499</formula>
    </cfRule>
  </conditionalFormatting>
  <conditionalFormatting sqref="BB499">
    <cfRule type="expression" dxfId="1130" priority="1127">
      <formula>$H499=1</formula>
    </cfRule>
  </conditionalFormatting>
  <conditionalFormatting sqref="BC499">
    <cfRule type="expression" dxfId="1129" priority="1126">
      <formula>$H499=1</formula>
    </cfRule>
  </conditionalFormatting>
  <conditionalFormatting sqref="BD499">
    <cfRule type="expression" dxfId="1128" priority="1125">
      <formula>$H499=1</formula>
    </cfRule>
  </conditionalFormatting>
  <conditionalFormatting sqref="AZ489 AP489">
    <cfRule type="cellIs" dxfId="1127" priority="1111" stopIfTrue="1" operator="notEqual">
      <formula>$AL489</formula>
    </cfRule>
  </conditionalFormatting>
  <conditionalFormatting sqref="BA489">
    <cfRule type="cellIs" dxfId="1126" priority="1112" stopIfTrue="1" operator="notEqual">
      <formula>$AM489</formula>
    </cfRule>
  </conditionalFormatting>
  <conditionalFormatting sqref="AN489">
    <cfRule type="cellIs" dxfId="1125" priority="1113" stopIfTrue="1" operator="notEqual">
      <formula>$AJ489</formula>
    </cfRule>
  </conditionalFormatting>
  <conditionalFormatting sqref="AQ489">
    <cfRule type="cellIs" dxfId="1124" priority="1114" stopIfTrue="1" operator="notEqual">
      <formula>$AM489</formula>
    </cfRule>
  </conditionalFormatting>
  <conditionalFormatting sqref="AI489 AY489">
    <cfRule type="expression" dxfId="1123" priority="1115" stopIfTrue="1">
      <formula>$H489=1</formula>
    </cfRule>
  </conditionalFormatting>
  <conditionalFormatting sqref="AL489">
    <cfRule type="cellIs" dxfId="1122" priority="1116" stopIfTrue="1" operator="notEqual">
      <formula>AP489</formula>
    </cfRule>
  </conditionalFormatting>
  <conditionalFormatting sqref="AE489">
    <cfRule type="cellIs" dxfId="1121" priority="1117" stopIfTrue="1" operator="equal">
      <formula>$AE$12</formula>
    </cfRule>
    <cfRule type="cellIs" dxfId="1120" priority="1118" stopIfTrue="1" operator="lessThan">
      <formula>$AE$12</formula>
    </cfRule>
  </conditionalFormatting>
  <conditionalFormatting sqref="BG489">
    <cfRule type="cellIs" dxfId="1119" priority="1119" stopIfTrue="1" operator="equal">
      <formula>1</formula>
    </cfRule>
    <cfRule type="cellIs" dxfId="1118" priority="1120" stopIfTrue="1" operator="lessThan">
      <formula>1</formula>
    </cfRule>
  </conditionalFormatting>
  <conditionalFormatting sqref="AJ489:AK489">
    <cfRule type="cellIs" dxfId="1117" priority="1121" stopIfTrue="1" operator="equal">
      <formula>1</formula>
    </cfRule>
  </conditionalFormatting>
  <conditionalFormatting sqref="BE489">
    <cfRule type="cellIs" dxfId="1116" priority="1122" stopIfTrue="1" operator="equal">
      <formula>$BC$10</formula>
    </cfRule>
    <cfRule type="cellIs" dxfId="1115" priority="1123" stopIfTrue="1" operator="lessThan">
      <formula>$BC$10</formula>
    </cfRule>
  </conditionalFormatting>
  <conditionalFormatting sqref="AO489">
    <cfRule type="cellIs" dxfId="1114" priority="1124" stopIfTrue="1" operator="equal">
      <formula>"REAPP"</formula>
    </cfRule>
  </conditionalFormatting>
  <conditionalFormatting sqref="BE489">
    <cfRule type="expression" dxfId="1113" priority="1110">
      <formula>OR($H489=3,$H489="R3")</formula>
    </cfRule>
  </conditionalFormatting>
  <conditionalFormatting sqref="V489">
    <cfRule type="expression" dxfId="1112" priority="1109">
      <formula>$H489=1</formula>
    </cfRule>
  </conditionalFormatting>
  <conditionalFormatting sqref="Z489:AC489">
    <cfRule type="expression" dxfId="1111" priority="1108">
      <formula>$Z489="Exempt"</formula>
    </cfRule>
  </conditionalFormatting>
  <conditionalFormatting sqref="AD489">
    <cfRule type="expression" dxfId="1110" priority="1107">
      <formula>$H489=1</formula>
    </cfRule>
  </conditionalFormatting>
  <conditionalFormatting sqref="BF489">
    <cfRule type="expression" dxfId="1109" priority="1106">
      <formula>BF489&lt;&gt;BE489</formula>
    </cfRule>
  </conditionalFormatting>
  <conditionalFormatting sqref="AT489">
    <cfRule type="expression" dxfId="1108" priority="1102">
      <formula>AND(AT489=0,AT489&lt;&gt;AJ489)</formula>
    </cfRule>
    <cfRule type="expression" dxfId="1107" priority="1105">
      <formula>AT489&lt;&gt;AJ489</formula>
    </cfRule>
  </conditionalFormatting>
  <conditionalFormatting sqref="AW489 AU489">
    <cfRule type="expression" dxfId="1106" priority="1104">
      <formula>AU489&lt;&gt;0</formula>
    </cfRule>
  </conditionalFormatting>
  <conditionalFormatting sqref="AV489">
    <cfRule type="expression" dxfId="1105" priority="1103">
      <formula>AV489&lt;&gt;AL489</formula>
    </cfRule>
  </conditionalFormatting>
  <conditionalFormatting sqref="AX489">
    <cfRule type="expression" dxfId="1104" priority="1101">
      <formula>AX489=1</formula>
    </cfRule>
  </conditionalFormatting>
  <conditionalFormatting sqref="AL489">
    <cfRule type="expression" dxfId="1103" priority="1100">
      <formula>AL489&lt;&gt;AV489</formula>
    </cfRule>
  </conditionalFormatting>
  <conditionalFormatting sqref="BB489">
    <cfRule type="expression" dxfId="1102" priority="1099">
      <formula>$H489=1</formula>
    </cfRule>
  </conditionalFormatting>
  <conditionalFormatting sqref="BC489">
    <cfRule type="expression" dxfId="1101" priority="1098">
      <formula>$H489=1</formula>
    </cfRule>
  </conditionalFormatting>
  <conditionalFormatting sqref="BD489">
    <cfRule type="expression" dxfId="1100" priority="1097">
      <formula>$H489=1</formula>
    </cfRule>
  </conditionalFormatting>
  <conditionalFormatting sqref="AZ434 AP434">
    <cfRule type="cellIs" dxfId="1099" priority="1083" stopIfTrue="1" operator="notEqual">
      <formula>$AL434</formula>
    </cfRule>
  </conditionalFormatting>
  <conditionalFormatting sqref="BA434">
    <cfRule type="cellIs" dxfId="1098" priority="1084" stopIfTrue="1" operator="notEqual">
      <formula>$AM434</formula>
    </cfRule>
  </conditionalFormatting>
  <conditionalFormatting sqref="AN434">
    <cfRule type="cellIs" dxfId="1097" priority="1085" stopIfTrue="1" operator="notEqual">
      <formula>$AJ434</formula>
    </cfRule>
  </conditionalFormatting>
  <conditionalFormatting sqref="AQ434">
    <cfRule type="cellIs" dxfId="1096" priority="1086" stopIfTrue="1" operator="notEqual">
      <formula>$AM434</formula>
    </cfRule>
  </conditionalFormatting>
  <conditionalFormatting sqref="AI434 AY434">
    <cfRule type="expression" dxfId="1095" priority="1087" stopIfTrue="1">
      <formula>$H434=1</formula>
    </cfRule>
  </conditionalFormatting>
  <conditionalFormatting sqref="AL434">
    <cfRule type="cellIs" dxfId="1094" priority="1088" stopIfTrue="1" operator="notEqual">
      <formula>AP434</formula>
    </cfRule>
  </conditionalFormatting>
  <conditionalFormatting sqref="AE434">
    <cfRule type="cellIs" dxfId="1093" priority="1089" stopIfTrue="1" operator="equal">
      <formula>$AE$12</formula>
    </cfRule>
    <cfRule type="cellIs" dxfId="1092" priority="1090" stopIfTrue="1" operator="lessThan">
      <formula>$AE$12</formula>
    </cfRule>
  </conditionalFormatting>
  <conditionalFormatting sqref="BG434">
    <cfRule type="cellIs" dxfId="1091" priority="1091" stopIfTrue="1" operator="equal">
      <formula>1</formula>
    </cfRule>
    <cfRule type="cellIs" dxfId="1090" priority="1092" stopIfTrue="1" operator="lessThan">
      <formula>1</formula>
    </cfRule>
  </conditionalFormatting>
  <conditionalFormatting sqref="AJ434:AK434">
    <cfRule type="cellIs" dxfId="1089" priority="1093" stopIfTrue="1" operator="equal">
      <formula>1</formula>
    </cfRule>
  </conditionalFormatting>
  <conditionalFormatting sqref="BE434">
    <cfRule type="cellIs" dxfId="1088" priority="1094" stopIfTrue="1" operator="equal">
      <formula>$BC$10</formula>
    </cfRule>
    <cfRule type="cellIs" dxfId="1087" priority="1095" stopIfTrue="1" operator="lessThan">
      <formula>$BC$10</formula>
    </cfRule>
  </conditionalFormatting>
  <conditionalFormatting sqref="AO434">
    <cfRule type="cellIs" dxfId="1086" priority="1096" stopIfTrue="1" operator="equal">
      <formula>"REAPP"</formula>
    </cfRule>
  </conditionalFormatting>
  <conditionalFormatting sqref="BE434">
    <cfRule type="expression" dxfId="1085" priority="1082">
      <formula>OR($H434=3,$H434="R3")</formula>
    </cfRule>
  </conditionalFormatting>
  <conditionalFormatting sqref="V434">
    <cfRule type="expression" dxfId="1084" priority="1081">
      <formula>$H434=1</formula>
    </cfRule>
  </conditionalFormatting>
  <conditionalFormatting sqref="Z434:AC434">
    <cfRule type="expression" dxfId="1083" priority="1080">
      <formula>$Z434="Exempt"</formula>
    </cfRule>
  </conditionalFormatting>
  <conditionalFormatting sqref="AD434">
    <cfRule type="expression" dxfId="1082" priority="1079">
      <formula>$H434=1</formula>
    </cfRule>
  </conditionalFormatting>
  <conditionalFormatting sqref="BF434">
    <cfRule type="expression" dxfId="1081" priority="1078">
      <formula>BF434&lt;&gt;BE434</formula>
    </cfRule>
  </conditionalFormatting>
  <conditionalFormatting sqref="AT434">
    <cfRule type="expression" dxfId="1080" priority="1074">
      <formula>AND(AT434=0,AT434&lt;&gt;AJ434)</formula>
    </cfRule>
    <cfRule type="expression" dxfId="1079" priority="1077">
      <formula>AT434&lt;&gt;AJ434</formula>
    </cfRule>
  </conditionalFormatting>
  <conditionalFormatting sqref="AW434 AU434">
    <cfRule type="expression" dxfId="1078" priority="1076">
      <formula>AU434&lt;&gt;0</formula>
    </cfRule>
  </conditionalFormatting>
  <conditionalFormatting sqref="AV434">
    <cfRule type="expression" dxfId="1077" priority="1075">
      <formula>AV434&lt;&gt;AL434</formula>
    </cfRule>
  </conditionalFormatting>
  <conditionalFormatting sqref="AX434">
    <cfRule type="expression" dxfId="1076" priority="1073">
      <formula>AX434=1</formula>
    </cfRule>
  </conditionalFormatting>
  <conditionalFormatting sqref="AL434">
    <cfRule type="expression" dxfId="1075" priority="1072">
      <formula>AL434&lt;&gt;AV434</formula>
    </cfRule>
  </conditionalFormatting>
  <conditionalFormatting sqref="BB434">
    <cfRule type="expression" dxfId="1074" priority="1071">
      <formula>$H434=1</formula>
    </cfRule>
  </conditionalFormatting>
  <conditionalFormatting sqref="BC434">
    <cfRule type="expression" dxfId="1073" priority="1070">
      <formula>$H434=1</formula>
    </cfRule>
  </conditionalFormatting>
  <conditionalFormatting sqref="BD434">
    <cfRule type="expression" dxfId="1072" priority="1069">
      <formula>$H434=1</formula>
    </cfRule>
  </conditionalFormatting>
  <conditionalFormatting sqref="AZ212 AP212">
    <cfRule type="cellIs" dxfId="1071" priority="1055" stopIfTrue="1" operator="notEqual">
      <formula>$AL212</formula>
    </cfRule>
  </conditionalFormatting>
  <conditionalFormatting sqref="BA212">
    <cfRule type="cellIs" dxfId="1070" priority="1056" stopIfTrue="1" operator="notEqual">
      <formula>$AM212</formula>
    </cfRule>
  </conditionalFormatting>
  <conditionalFormatting sqref="AN212">
    <cfRule type="cellIs" dxfId="1069" priority="1057" stopIfTrue="1" operator="notEqual">
      <formula>$AJ212</formula>
    </cfRule>
  </conditionalFormatting>
  <conditionalFormatting sqref="AQ212">
    <cfRule type="cellIs" dxfId="1068" priority="1058" stopIfTrue="1" operator="notEqual">
      <formula>$AM212</formula>
    </cfRule>
  </conditionalFormatting>
  <conditionalFormatting sqref="AI212 AY212">
    <cfRule type="expression" dxfId="1067" priority="1059" stopIfTrue="1">
      <formula>$H212=1</formula>
    </cfRule>
  </conditionalFormatting>
  <conditionalFormatting sqref="AL212">
    <cfRule type="cellIs" dxfId="1066" priority="1060" stopIfTrue="1" operator="notEqual">
      <formula>AP212</formula>
    </cfRule>
  </conditionalFormatting>
  <conditionalFormatting sqref="AE212">
    <cfRule type="cellIs" dxfId="1065" priority="1061" stopIfTrue="1" operator="equal">
      <formula>$AE$12</formula>
    </cfRule>
    <cfRule type="cellIs" dxfId="1064" priority="1062" stopIfTrue="1" operator="lessThan">
      <formula>$AE$12</formula>
    </cfRule>
  </conditionalFormatting>
  <conditionalFormatting sqref="BG212">
    <cfRule type="cellIs" dxfId="1063" priority="1063" stopIfTrue="1" operator="equal">
      <formula>1</formula>
    </cfRule>
    <cfRule type="cellIs" dxfId="1062" priority="1064" stopIfTrue="1" operator="lessThan">
      <formula>1</formula>
    </cfRule>
  </conditionalFormatting>
  <conditionalFormatting sqref="AJ212:AK212">
    <cfRule type="cellIs" dxfId="1061" priority="1065" stopIfTrue="1" operator="equal">
      <formula>1</formula>
    </cfRule>
  </conditionalFormatting>
  <conditionalFormatting sqref="BE212">
    <cfRule type="cellIs" dxfId="1060" priority="1066" stopIfTrue="1" operator="equal">
      <formula>$BC$10</formula>
    </cfRule>
    <cfRule type="cellIs" dxfId="1059" priority="1067" stopIfTrue="1" operator="lessThan">
      <formula>$BC$10</formula>
    </cfRule>
  </conditionalFormatting>
  <conditionalFormatting sqref="AO212">
    <cfRule type="cellIs" dxfId="1058" priority="1068" stopIfTrue="1" operator="equal">
      <formula>"REAPP"</formula>
    </cfRule>
  </conditionalFormatting>
  <conditionalFormatting sqref="BE212">
    <cfRule type="expression" dxfId="1057" priority="1054">
      <formula>OR($H212=3,$H212="R3")</formula>
    </cfRule>
  </conditionalFormatting>
  <conditionalFormatting sqref="V212">
    <cfRule type="expression" dxfId="1056" priority="1053">
      <formula>$H212=1</formula>
    </cfRule>
  </conditionalFormatting>
  <conditionalFormatting sqref="Z212:AC212">
    <cfRule type="expression" dxfId="1055" priority="1052">
      <formula>$Z212="Exempt"</formula>
    </cfRule>
  </conditionalFormatting>
  <conditionalFormatting sqref="AD212">
    <cfRule type="expression" dxfId="1054" priority="1051">
      <formula>$H212=1</formula>
    </cfRule>
  </conditionalFormatting>
  <conditionalFormatting sqref="BF212">
    <cfRule type="expression" dxfId="1053" priority="1050">
      <formula>BF212&lt;&gt;BE212</formula>
    </cfRule>
  </conditionalFormatting>
  <conditionalFormatting sqref="AT212">
    <cfRule type="expression" dxfId="1052" priority="1046">
      <formula>AND(AT212=0,AT212&lt;&gt;AJ212)</formula>
    </cfRule>
    <cfRule type="expression" dxfId="1051" priority="1049">
      <formula>AT212&lt;&gt;AJ212</formula>
    </cfRule>
  </conditionalFormatting>
  <conditionalFormatting sqref="AW212 AU212">
    <cfRule type="expression" dxfId="1050" priority="1048">
      <formula>AU212&lt;&gt;0</formula>
    </cfRule>
  </conditionalFormatting>
  <conditionalFormatting sqref="AV212">
    <cfRule type="expression" dxfId="1049" priority="1047">
      <formula>AV212&lt;&gt;AL212</formula>
    </cfRule>
  </conditionalFormatting>
  <conditionalFormatting sqref="AX212">
    <cfRule type="expression" dxfId="1048" priority="1045">
      <formula>AX212=1</formula>
    </cfRule>
  </conditionalFormatting>
  <conditionalFormatting sqref="AL212">
    <cfRule type="expression" dxfId="1047" priority="1044">
      <formula>AL212&lt;&gt;AV212</formula>
    </cfRule>
  </conditionalFormatting>
  <conditionalFormatting sqref="A212:B212">
    <cfRule type="expression" dxfId="1046" priority="1043" stopIfTrue="1">
      <formula>#REF!=1</formula>
    </cfRule>
  </conditionalFormatting>
  <conditionalFormatting sqref="BB212">
    <cfRule type="expression" dxfId="1045" priority="1042">
      <formula>$H212=1</formula>
    </cfRule>
  </conditionalFormatting>
  <conditionalFormatting sqref="BC212">
    <cfRule type="expression" dxfId="1044" priority="1041">
      <formula>$H212=1</formula>
    </cfRule>
  </conditionalFormatting>
  <conditionalFormatting sqref="BD212">
    <cfRule type="expression" dxfId="1043" priority="1040">
      <formula>$H212=1</formula>
    </cfRule>
  </conditionalFormatting>
  <conditionalFormatting sqref="AZ182 AP182">
    <cfRule type="cellIs" dxfId="1042" priority="1026" stopIfTrue="1" operator="notEqual">
      <formula>$AL182</formula>
    </cfRule>
  </conditionalFormatting>
  <conditionalFormatting sqref="BA182">
    <cfRule type="cellIs" dxfId="1041" priority="1027" stopIfTrue="1" operator="notEqual">
      <formula>$AM182</formula>
    </cfRule>
  </conditionalFormatting>
  <conditionalFormatting sqref="AN182">
    <cfRule type="cellIs" dxfId="1040" priority="1028" stopIfTrue="1" operator="notEqual">
      <formula>$AJ182</formula>
    </cfRule>
  </conditionalFormatting>
  <conditionalFormatting sqref="AQ182">
    <cfRule type="cellIs" dxfId="1039" priority="1029" stopIfTrue="1" operator="notEqual">
      <formula>$AM182</formula>
    </cfRule>
  </conditionalFormatting>
  <conditionalFormatting sqref="AI182 AY182">
    <cfRule type="expression" dxfId="1038" priority="1030" stopIfTrue="1">
      <formula>$H182=1</formula>
    </cfRule>
  </conditionalFormatting>
  <conditionalFormatting sqref="AL182">
    <cfRule type="cellIs" dxfId="1037" priority="1031" stopIfTrue="1" operator="notEqual">
      <formula>AP182</formula>
    </cfRule>
  </conditionalFormatting>
  <conditionalFormatting sqref="AE182">
    <cfRule type="cellIs" dxfId="1036" priority="1032" stopIfTrue="1" operator="equal">
      <formula>$AE$12</formula>
    </cfRule>
    <cfRule type="cellIs" dxfId="1035" priority="1033" stopIfTrue="1" operator="lessThan">
      <formula>$AE$12</formula>
    </cfRule>
  </conditionalFormatting>
  <conditionalFormatting sqref="BG182">
    <cfRule type="cellIs" dxfId="1034" priority="1034" stopIfTrue="1" operator="equal">
      <formula>1</formula>
    </cfRule>
    <cfRule type="cellIs" dxfId="1033" priority="1035" stopIfTrue="1" operator="lessThan">
      <formula>1</formula>
    </cfRule>
  </conditionalFormatting>
  <conditionalFormatting sqref="AJ182:AK182">
    <cfRule type="cellIs" dxfId="1032" priority="1036" stopIfTrue="1" operator="equal">
      <formula>1</formula>
    </cfRule>
  </conditionalFormatting>
  <conditionalFormatting sqref="BE182">
    <cfRule type="cellIs" dxfId="1031" priority="1037" stopIfTrue="1" operator="equal">
      <formula>$BC$10</formula>
    </cfRule>
    <cfRule type="cellIs" dxfId="1030" priority="1038" stopIfTrue="1" operator="lessThan">
      <formula>$BC$10</formula>
    </cfRule>
  </conditionalFormatting>
  <conditionalFormatting sqref="AO182">
    <cfRule type="cellIs" dxfId="1029" priority="1039" stopIfTrue="1" operator="equal">
      <formula>"REAPP"</formula>
    </cfRule>
  </conditionalFormatting>
  <conditionalFormatting sqref="BE182">
    <cfRule type="expression" dxfId="1028" priority="1025">
      <formula>OR($H182=3,$H182="R3")</formula>
    </cfRule>
  </conditionalFormatting>
  <conditionalFormatting sqref="V182">
    <cfRule type="expression" dxfId="1027" priority="1024">
      <formula>$H182=1</formula>
    </cfRule>
  </conditionalFormatting>
  <conditionalFormatting sqref="Z182:AC182">
    <cfRule type="expression" dxfId="1026" priority="1023">
      <formula>$Z182="Exempt"</formula>
    </cfRule>
  </conditionalFormatting>
  <conditionalFormatting sqref="AD182">
    <cfRule type="expression" dxfId="1025" priority="1022">
      <formula>$H182=1</formula>
    </cfRule>
  </conditionalFormatting>
  <conditionalFormatting sqref="BF182">
    <cfRule type="expression" dxfId="1024" priority="1021">
      <formula>BF182&lt;&gt;BE182</formula>
    </cfRule>
  </conditionalFormatting>
  <conditionalFormatting sqref="AT182">
    <cfRule type="expression" dxfId="1023" priority="1017">
      <formula>AND(AT182=0,AT182&lt;&gt;AJ182)</formula>
    </cfRule>
    <cfRule type="expression" dxfId="1022" priority="1020">
      <formula>AT182&lt;&gt;AJ182</formula>
    </cfRule>
  </conditionalFormatting>
  <conditionalFormatting sqref="AW182 AU182">
    <cfRule type="expression" dxfId="1021" priority="1019">
      <formula>AU182&lt;&gt;0</formula>
    </cfRule>
  </conditionalFormatting>
  <conditionalFormatting sqref="AV182">
    <cfRule type="expression" dxfId="1020" priority="1018">
      <formula>AV182&lt;&gt;AL182</formula>
    </cfRule>
  </conditionalFormatting>
  <conditionalFormatting sqref="AX182">
    <cfRule type="expression" dxfId="1019" priority="1016">
      <formula>AX182=1</formula>
    </cfRule>
  </conditionalFormatting>
  <conditionalFormatting sqref="AL182">
    <cfRule type="expression" dxfId="1018" priority="1015">
      <formula>AL182&lt;&gt;AV182</formula>
    </cfRule>
  </conditionalFormatting>
  <conditionalFormatting sqref="A182:B182">
    <cfRule type="expression" dxfId="1017" priority="1014" stopIfTrue="1">
      <formula>#REF!=1</formula>
    </cfRule>
  </conditionalFormatting>
  <conditionalFormatting sqref="BB182">
    <cfRule type="expression" dxfId="1016" priority="1013">
      <formula>$H182=1</formula>
    </cfRule>
  </conditionalFormatting>
  <conditionalFormatting sqref="BC182">
    <cfRule type="expression" dxfId="1015" priority="1012">
      <formula>$H182=1</formula>
    </cfRule>
  </conditionalFormatting>
  <conditionalFormatting sqref="BD182">
    <cfRule type="expression" dxfId="1014" priority="1011">
      <formula>$H182=1</formula>
    </cfRule>
  </conditionalFormatting>
  <conditionalFormatting sqref="AZ303 AP303">
    <cfRule type="cellIs" dxfId="1013" priority="996" stopIfTrue="1" operator="notEqual">
      <formula>$AL303</formula>
    </cfRule>
  </conditionalFormatting>
  <conditionalFormatting sqref="BA303">
    <cfRule type="cellIs" dxfId="1012" priority="997" stopIfTrue="1" operator="notEqual">
      <formula>$AM303</formula>
    </cfRule>
  </conditionalFormatting>
  <conditionalFormatting sqref="AN303">
    <cfRule type="cellIs" dxfId="1011" priority="998" stopIfTrue="1" operator="notEqual">
      <formula>$AJ303</formula>
    </cfRule>
  </conditionalFormatting>
  <conditionalFormatting sqref="AQ303">
    <cfRule type="cellIs" dxfId="1010" priority="999" stopIfTrue="1" operator="notEqual">
      <formula>$AM303</formula>
    </cfRule>
  </conditionalFormatting>
  <conditionalFormatting sqref="AI303">
    <cfRule type="expression" dxfId="1009" priority="1000" stopIfTrue="1">
      <formula>$H303=1</formula>
    </cfRule>
  </conditionalFormatting>
  <conditionalFormatting sqref="AL303">
    <cfRule type="cellIs" dxfId="1008" priority="1001" stopIfTrue="1" operator="notEqual">
      <formula>AP303</formula>
    </cfRule>
  </conditionalFormatting>
  <conditionalFormatting sqref="AE303">
    <cfRule type="cellIs" dxfId="1007" priority="1002" stopIfTrue="1" operator="equal">
      <formula>$AE$12</formula>
    </cfRule>
    <cfRule type="cellIs" dxfId="1006" priority="1003" stopIfTrue="1" operator="lessThan">
      <formula>$AE$12</formula>
    </cfRule>
  </conditionalFormatting>
  <conditionalFormatting sqref="BG303">
    <cfRule type="cellIs" dxfId="1005" priority="1004" stopIfTrue="1" operator="equal">
      <formula>1</formula>
    </cfRule>
    <cfRule type="cellIs" dxfId="1004" priority="1005" stopIfTrue="1" operator="lessThan">
      <formula>1</formula>
    </cfRule>
  </conditionalFormatting>
  <conditionalFormatting sqref="AJ303:AK303">
    <cfRule type="cellIs" dxfId="1003" priority="1006" stopIfTrue="1" operator="equal">
      <formula>1</formula>
    </cfRule>
  </conditionalFormatting>
  <conditionalFormatting sqref="BE303">
    <cfRule type="cellIs" dxfId="1002" priority="1007" stopIfTrue="1" operator="equal">
      <formula>$BC$10</formula>
    </cfRule>
    <cfRule type="cellIs" dxfId="1001" priority="1008" stopIfTrue="1" operator="lessThan">
      <formula>$BC$10</formula>
    </cfRule>
  </conditionalFormatting>
  <conditionalFormatting sqref="AO303">
    <cfRule type="cellIs" dxfId="1000" priority="1009" stopIfTrue="1" operator="equal">
      <formula>"REAPP"</formula>
    </cfRule>
  </conditionalFormatting>
  <conditionalFormatting sqref="A303:B303">
    <cfRule type="expression" dxfId="999" priority="1010" stopIfTrue="1">
      <formula>#REF!=1</formula>
    </cfRule>
  </conditionalFormatting>
  <conditionalFormatting sqref="V303">
    <cfRule type="expression" dxfId="998" priority="995">
      <formula>$H303=1</formula>
    </cfRule>
  </conditionalFormatting>
  <conditionalFormatting sqref="Z303:AC303">
    <cfRule type="expression" dxfId="997" priority="994">
      <formula>$Z303="Exempt"</formula>
    </cfRule>
  </conditionalFormatting>
  <conditionalFormatting sqref="AD303">
    <cfRule type="expression" dxfId="996" priority="993">
      <formula>$H303=1</formula>
    </cfRule>
  </conditionalFormatting>
  <conditionalFormatting sqref="AY303">
    <cfRule type="expression" dxfId="995" priority="992" stopIfTrue="1">
      <formula>$H303=1</formula>
    </cfRule>
  </conditionalFormatting>
  <conditionalFormatting sqref="BF303">
    <cfRule type="expression" dxfId="994" priority="991">
      <formula>BF303&lt;&gt;BE303</formula>
    </cfRule>
  </conditionalFormatting>
  <conditionalFormatting sqref="AT303">
    <cfRule type="expression" dxfId="993" priority="987">
      <formula>AND(AT303=0,AT303&lt;&gt;AJ303)</formula>
    </cfRule>
    <cfRule type="expression" dxfId="992" priority="990">
      <formula>AT303&lt;&gt;AJ303</formula>
    </cfRule>
  </conditionalFormatting>
  <conditionalFormatting sqref="AW303 AU303">
    <cfRule type="expression" dxfId="991" priority="989">
      <formula>AU303&lt;&gt;0</formula>
    </cfRule>
  </conditionalFormatting>
  <conditionalFormatting sqref="AV303">
    <cfRule type="expression" dxfId="990" priority="988">
      <formula>AV303&lt;&gt;AL303</formula>
    </cfRule>
  </conditionalFormatting>
  <conditionalFormatting sqref="AX303">
    <cfRule type="expression" dxfId="989" priority="986">
      <formula>AX303=1</formula>
    </cfRule>
  </conditionalFormatting>
  <conditionalFormatting sqref="AL303">
    <cfRule type="expression" dxfId="988" priority="985">
      <formula>AL303&lt;&gt;AV303</formula>
    </cfRule>
  </conditionalFormatting>
  <conditionalFormatting sqref="BB303">
    <cfRule type="expression" dxfId="987" priority="984">
      <formula>$H303=1</formula>
    </cfRule>
  </conditionalFormatting>
  <conditionalFormatting sqref="BC303">
    <cfRule type="expression" dxfId="986" priority="983">
      <formula>$H303=1</formula>
    </cfRule>
  </conditionalFormatting>
  <conditionalFormatting sqref="BD303">
    <cfRule type="expression" dxfId="985" priority="982">
      <formula>$H303=1</formula>
    </cfRule>
  </conditionalFormatting>
  <conditionalFormatting sqref="AZ351:AZ356 AP351:AP356">
    <cfRule type="cellIs" dxfId="984" priority="967" stopIfTrue="1" operator="notEqual">
      <formula>$AL351</formula>
    </cfRule>
  </conditionalFormatting>
  <conditionalFormatting sqref="BA351:BA356">
    <cfRule type="cellIs" dxfId="983" priority="968" stopIfTrue="1" operator="notEqual">
      <formula>$AM351</formula>
    </cfRule>
  </conditionalFormatting>
  <conditionalFormatting sqref="AN351:AN356">
    <cfRule type="cellIs" dxfId="982" priority="969" stopIfTrue="1" operator="notEqual">
      <formula>$AJ351</formula>
    </cfRule>
  </conditionalFormatting>
  <conditionalFormatting sqref="AQ351:AQ356">
    <cfRule type="cellIs" dxfId="981" priority="970" stopIfTrue="1" operator="notEqual">
      <formula>$AM351</formula>
    </cfRule>
  </conditionalFormatting>
  <conditionalFormatting sqref="AI351:AI356">
    <cfRule type="expression" dxfId="980" priority="971" stopIfTrue="1">
      <formula>$H351=1</formula>
    </cfRule>
  </conditionalFormatting>
  <conditionalFormatting sqref="AL351:AL356">
    <cfRule type="cellIs" dxfId="979" priority="972" stopIfTrue="1" operator="notEqual">
      <formula>AP351</formula>
    </cfRule>
  </conditionalFormatting>
  <conditionalFormatting sqref="AE351:AE356">
    <cfRule type="cellIs" dxfId="978" priority="973" stopIfTrue="1" operator="equal">
      <formula>$AE$12</formula>
    </cfRule>
    <cfRule type="cellIs" dxfId="977" priority="974" stopIfTrue="1" operator="lessThan">
      <formula>$AE$12</formula>
    </cfRule>
  </conditionalFormatting>
  <conditionalFormatting sqref="BG351:BG356">
    <cfRule type="cellIs" dxfId="976" priority="975" stopIfTrue="1" operator="equal">
      <formula>1</formula>
    </cfRule>
    <cfRule type="cellIs" dxfId="975" priority="976" stopIfTrue="1" operator="lessThan">
      <formula>1</formula>
    </cfRule>
  </conditionalFormatting>
  <conditionalFormatting sqref="AJ351:AK356">
    <cfRule type="cellIs" dxfId="974" priority="977" stopIfTrue="1" operator="equal">
      <formula>1</formula>
    </cfRule>
  </conditionalFormatting>
  <conditionalFormatting sqref="BE351:BE356">
    <cfRule type="cellIs" dxfId="973" priority="978" stopIfTrue="1" operator="equal">
      <formula>$BC$10</formula>
    </cfRule>
    <cfRule type="cellIs" dxfId="972" priority="979" stopIfTrue="1" operator="lessThan">
      <formula>$BC$10</formula>
    </cfRule>
  </conditionalFormatting>
  <conditionalFormatting sqref="AO351:AO356">
    <cfRule type="cellIs" dxfId="971" priority="980" stopIfTrue="1" operator="equal">
      <formula>"REAPP"</formula>
    </cfRule>
  </conditionalFormatting>
  <conditionalFormatting sqref="A351:B356">
    <cfRule type="expression" dxfId="970" priority="981" stopIfTrue="1">
      <formula>#REF!=1</formula>
    </cfRule>
  </conditionalFormatting>
  <conditionalFormatting sqref="V351:V356">
    <cfRule type="expression" dxfId="969" priority="966">
      <formula>$H351=1</formula>
    </cfRule>
  </conditionalFormatting>
  <conditionalFormatting sqref="Z351:AC356">
    <cfRule type="expression" dxfId="968" priority="965">
      <formula>$Z351="Exempt"</formula>
    </cfRule>
  </conditionalFormatting>
  <conditionalFormatting sqref="AD351:AD356">
    <cfRule type="expression" dxfId="967" priority="964">
      <formula>$H351=1</formula>
    </cfRule>
  </conditionalFormatting>
  <conditionalFormatting sqref="AY351:AY356">
    <cfRule type="expression" dxfId="966" priority="963" stopIfTrue="1">
      <formula>$H351=1</formula>
    </cfRule>
  </conditionalFormatting>
  <conditionalFormatting sqref="BF351:BF356">
    <cfRule type="expression" dxfId="965" priority="962">
      <formula>BF351&lt;&gt;BE351</formula>
    </cfRule>
  </conditionalFormatting>
  <conditionalFormatting sqref="AT351:AT356">
    <cfRule type="expression" dxfId="964" priority="958">
      <formula>AND(AT351=0,AT351&lt;&gt;AJ351)</formula>
    </cfRule>
    <cfRule type="expression" dxfId="963" priority="961">
      <formula>AT351&lt;&gt;AJ351</formula>
    </cfRule>
  </conditionalFormatting>
  <conditionalFormatting sqref="AW351:AW356 AU351:AU356">
    <cfRule type="expression" dxfId="962" priority="960">
      <formula>AU351&lt;&gt;0</formula>
    </cfRule>
  </conditionalFormatting>
  <conditionalFormatting sqref="AV351:AV356">
    <cfRule type="expression" dxfId="961" priority="959">
      <formula>AV351&lt;&gt;AL351</formula>
    </cfRule>
  </conditionalFormatting>
  <conditionalFormatting sqref="AX351:AX356">
    <cfRule type="expression" dxfId="960" priority="957">
      <formula>AX351=1</formula>
    </cfRule>
  </conditionalFormatting>
  <conditionalFormatting sqref="AL351:AL356">
    <cfRule type="expression" dxfId="959" priority="956">
      <formula>AL351&lt;&gt;AV351</formula>
    </cfRule>
  </conditionalFormatting>
  <conditionalFormatting sqref="BB351:BB356">
    <cfRule type="expression" dxfId="958" priority="955">
      <formula>$H351=1</formula>
    </cfRule>
  </conditionalFormatting>
  <conditionalFormatting sqref="BC351:BC356">
    <cfRule type="expression" dxfId="957" priority="954">
      <formula>$H351=1</formula>
    </cfRule>
  </conditionalFormatting>
  <conditionalFormatting sqref="BD351:BD356">
    <cfRule type="expression" dxfId="956" priority="953">
      <formula>$H351=1</formula>
    </cfRule>
  </conditionalFormatting>
  <conditionalFormatting sqref="AZ180:AZ181 AP180:AP181">
    <cfRule type="cellIs" dxfId="955" priority="938" stopIfTrue="1" operator="notEqual">
      <formula>$AL180</formula>
    </cfRule>
  </conditionalFormatting>
  <conditionalFormatting sqref="BA180:BA181">
    <cfRule type="cellIs" dxfId="954" priority="939" stopIfTrue="1" operator="notEqual">
      <formula>$AM180</formula>
    </cfRule>
  </conditionalFormatting>
  <conditionalFormatting sqref="AN180:AN181">
    <cfRule type="cellIs" dxfId="953" priority="940" stopIfTrue="1" operator="notEqual">
      <formula>$AJ180</formula>
    </cfRule>
  </conditionalFormatting>
  <conditionalFormatting sqref="AQ180:AQ181">
    <cfRule type="cellIs" dxfId="952" priority="941" stopIfTrue="1" operator="notEqual">
      <formula>$AM180</formula>
    </cfRule>
  </conditionalFormatting>
  <conditionalFormatting sqref="AI180:AI181">
    <cfRule type="expression" dxfId="951" priority="942" stopIfTrue="1">
      <formula>$H180=1</formula>
    </cfRule>
  </conditionalFormatting>
  <conditionalFormatting sqref="AL180:AL181">
    <cfRule type="cellIs" dxfId="950" priority="943" stopIfTrue="1" operator="notEqual">
      <formula>AP180</formula>
    </cfRule>
  </conditionalFormatting>
  <conditionalFormatting sqref="AE180:AE181">
    <cfRule type="cellIs" dxfId="949" priority="944" stopIfTrue="1" operator="equal">
      <formula>$AE$12</formula>
    </cfRule>
    <cfRule type="cellIs" dxfId="948" priority="945" stopIfTrue="1" operator="lessThan">
      <formula>$AE$12</formula>
    </cfRule>
  </conditionalFormatting>
  <conditionalFormatting sqref="BG180:BG181">
    <cfRule type="cellIs" dxfId="947" priority="946" stopIfTrue="1" operator="equal">
      <formula>1</formula>
    </cfRule>
    <cfRule type="cellIs" dxfId="946" priority="947" stopIfTrue="1" operator="lessThan">
      <formula>1</formula>
    </cfRule>
  </conditionalFormatting>
  <conditionalFormatting sqref="AJ180:AK181">
    <cfRule type="cellIs" dxfId="945" priority="948" stopIfTrue="1" operator="equal">
      <formula>1</formula>
    </cfRule>
  </conditionalFormatting>
  <conditionalFormatting sqref="BE180:BE181">
    <cfRule type="cellIs" dxfId="944" priority="949" stopIfTrue="1" operator="equal">
      <formula>$BC$10</formula>
    </cfRule>
    <cfRule type="cellIs" dxfId="943" priority="950" stopIfTrue="1" operator="lessThan">
      <formula>$BC$10</formula>
    </cfRule>
  </conditionalFormatting>
  <conditionalFormatting sqref="AO180:AO181">
    <cfRule type="cellIs" dxfId="942" priority="951" stopIfTrue="1" operator="equal">
      <formula>"REAPP"</formula>
    </cfRule>
  </conditionalFormatting>
  <conditionalFormatting sqref="A180:B181">
    <cfRule type="expression" dxfId="941" priority="952" stopIfTrue="1">
      <formula>#REF!=1</formula>
    </cfRule>
  </conditionalFormatting>
  <conditionalFormatting sqref="V180:V181">
    <cfRule type="expression" dxfId="940" priority="937">
      <formula>$H180=1</formula>
    </cfRule>
  </conditionalFormatting>
  <conditionalFormatting sqref="Z180:AC181">
    <cfRule type="expression" dxfId="939" priority="936">
      <formula>$Z180="Exempt"</formula>
    </cfRule>
  </conditionalFormatting>
  <conditionalFormatting sqref="AD180:AD181">
    <cfRule type="expression" dxfId="938" priority="935">
      <formula>$H180=1</formula>
    </cfRule>
  </conditionalFormatting>
  <conditionalFormatting sqref="AY180:AY181">
    <cfRule type="expression" dxfId="937" priority="934" stopIfTrue="1">
      <formula>$H180=1</formula>
    </cfRule>
  </conditionalFormatting>
  <conditionalFormatting sqref="BF180:BF181">
    <cfRule type="expression" dxfId="936" priority="933">
      <formula>BF180&lt;&gt;BE180</formula>
    </cfRule>
  </conditionalFormatting>
  <conditionalFormatting sqref="AT180:AT181">
    <cfRule type="expression" dxfId="935" priority="929">
      <formula>AND(AT180=0,AT180&lt;&gt;AJ180)</formula>
    </cfRule>
    <cfRule type="expression" dxfId="934" priority="932">
      <formula>AT180&lt;&gt;AJ180</formula>
    </cfRule>
  </conditionalFormatting>
  <conditionalFormatting sqref="AW180:AW181 AU180:AU181">
    <cfRule type="expression" dxfId="933" priority="931">
      <formula>AU180&lt;&gt;0</formula>
    </cfRule>
  </conditionalFormatting>
  <conditionalFormatting sqref="AV180:AV181">
    <cfRule type="expression" dxfId="932" priority="930">
      <formula>AV180&lt;&gt;AL180</formula>
    </cfRule>
  </conditionalFormatting>
  <conditionalFormatting sqref="AX180:AX181">
    <cfRule type="expression" dxfId="931" priority="928">
      <formula>AX180=1</formula>
    </cfRule>
  </conditionalFormatting>
  <conditionalFormatting sqref="AL180:AL181">
    <cfRule type="expression" dxfId="930" priority="927">
      <formula>AL180&lt;&gt;AV180</formula>
    </cfRule>
  </conditionalFormatting>
  <conditionalFormatting sqref="BB180:BB181">
    <cfRule type="expression" dxfId="929" priority="926">
      <formula>$H180=1</formula>
    </cfRule>
  </conditionalFormatting>
  <conditionalFormatting sqref="BC180:BC181">
    <cfRule type="expression" dxfId="928" priority="925">
      <formula>$H180=1</formula>
    </cfRule>
  </conditionalFormatting>
  <conditionalFormatting sqref="BD180:BD181">
    <cfRule type="expression" dxfId="927" priority="924">
      <formula>$H180=1</formula>
    </cfRule>
  </conditionalFormatting>
  <conditionalFormatting sqref="AZ179 AP179">
    <cfRule type="cellIs" dxfId="926" priority="909" stopIfTrue="1" operator="notEqual">
      <formula>$AL179</formula>
    </cfRule>
  </conditionalFormatting>
  <conditionalFormatting sqref="BA179">
    <cfRule type="cellIs" dxfId="925" priority="910" stopIfTrue="1" operator="notEqual">
      <formula>$AM179</formula>
    </cfRule>
  </conditionalFormatting>
  <conditionalFormatting sqref="AN179">
    <cfRule type="cellIs" dxfId="924" priority="911" stopIfTrue="1" operator="notEqual">
      <formula>$AJ179</formula>
    </cfRule>
  </conditionalFormatting>
  <conditionalFormatting sqref="AQ179">
    <cfRule type="cellIs" dxfId="923" priority="912" stopIfTrue="1" operator="notEqual">
      <formula>$AM179</formula>
    </cfRule>
  </conditionalFormatting>
  <conditionalFormatting sqref="AI179">
    <cfRule type="expression" dxfId="922" priority="913" stopIfTrue="1">
      <formula>$H179=1</formula>
    </cfRule>
  </conditionalFormatting>
  <conditionalFormatting sqref="AL179">
    <cfRule type="cellIs" dxfId="921" priority="914" stopIfTrue="1" operator="notEqual">
      <formula>AP179</formula>
    </cfRule>
  </conditionalFormatting>
  <conditionalFormatting sqref="AE179">
    <cfRule type="cellIs" dxfId="920" priority="915" stopIfTrue="1" operator="equal">
      <formula>$AE$12</formula>
    </cfRule>
    <cfRule type="cellIs" dxfId="919" priority="916" stopIfTrue="1" operator="lessThan">
      <formula>$AE$12</formula>
    </cfRule>
  </conditionalFormatting>
  <conditionalFormatting sqref="BG179">
    <cfRule type="cellIs" dxfId="918" priority="917" stopIfTrue="1" operator="equal">
      <formula>1</formula>
    </cfRule>
    <cfRule type="cellIs" dxfId="917" priority="918" stopIfTrue="1" operator="lessThan">
      <formula>1</formula>
    </cfRule>
  </conditionalFormatting>
  <conditionalFormatting sqref="AJ179:AK179">
    <cfRule type="cellIs" dxfId="916" priority="919" stopIfTrue="1" operator="equal">
      <formula>1</formula>
    </cfRule>
  </conditionalFormatting>
  <conditionalFormatting sqref="BE179">
    <cfRule type="cellIs" dxfId="915" priority="920" stopIfTrue="1" operator="equal">
      <formula>$BC$10</formula>
    </cfRule>
    <cfRule type="cellIs" dxfId="914" priority="921" stopIfTrue="1" operator="lessThan">
      <formula>$BC$10</formula>
    </cfRule>
  </conditionalFormatting>
  <conditionalFormatting sqref="AO179">
    <cfRule type="cellIs" dxfId="913" priority="922" stopIfTrue="1" operator="equal">
      <formula>"REAPP"</formula>
    </cfRule>
  </conditionalFormatting>
  <conditionalFormatting sqref="A179:B179">
    <cfRule type="expression" dxfId="912" priority="923" stopIfTrue="1">
      <formula>#REF!=1</formula>
    </cfRule>
  </conditionalFormatting>
  <conditionalFormatting sqref="V179">
    <cfRule type="expression" dxfId="911" priority="908">
      <formula>$H179=1</formula>
    </cfRule>
  </conditionalFormatting>
  <conditionalFormatting sqref="Z179:AC179">
    <cfRule type="expression" dxfId="910" priority="907">
      <formula>$Z179="Exempt"</formula>
    </cfRule>
  </conditionalFormatting>
  <conditionalFormatting sqref="AD179">
    <cfRule type="expression" dxfId="909" priority="906">
      <formula>$H179=1</formula>
    </cfRule>
  </conditionalFormatting>
  <conditionalFormatting sqref="AY179">
    <cfRule type="expression" dxfId="908" priority="905" stopIfTrue="1">
      <formula>$H179=1</formula>
    </cfRule>
  </conditionalFormatting>
  <conditionalFormatting sqref="BF179">
    <cfRule type="expression" dxfId="907" priority="904">
      <formula>BF179&lt;&gt;BE179</formula>
    </cfRule>
  </conditionalFormatting>
  <conditionalFormatting sqref="AT179">
    <cfRule type="expression" dxfId="906" priority="900">
      <formula>AND(AT179=0,AT179&lt;&gt;AJ179)</formula>
    </cfRule>
    <cfRule type="expression" dxfId="905" priority="903">
      <formula>AT179&lt;&gt;AJ179</formula>
    </cfRule>
  </conditionalFormatting>
  <conditionalFormatting sqref="AW179 AU179">
    <cfRule type="expression" dxfId="904" priority="902">
      <formula>AU179&lt;&gt;0</formula>
    </cfRule>
  </conditionalFormatting>
  <conditionalFormatting sqref="AV179">
    <cfRule type="expression" dxfId="903" priority="901">
      <formula>AV179&lt;&gt;AL179</formula>
    </cfRule>
  </conditionalFormatting>
  <conditionalFormatting sqref="AX179">
    <cfRule type="expression" dxfId="902" priority="899">
      <formula>AX179=1</formula>
    </cfRule>
  </conditionalFormatting>
  <conditionalFormatting sqref="AL179">
    <cfRule type="expression" dxfId="901" priority="898">
      <formula>AL179&lt;&gt;AV179</formula>
    </cfRule>
  </conditionalFormatting>
  <conditionalFormatting sqref="BB179">
    <cfRule type="expression" dxfId="900" priority="897">
      <formula>$H179=1</formula>
    </cfRule>
  </conditionalFormatting>
  <conditionalFormatting sqref="BC179">
    <cfRule type="expression" dxfId="899" priority="896">
      <formula>$H179=1</formula>
    </cfRule>
  </conditionalFormatting>
  <conditionalFormatting sqref="BD179">
    <cfRule type="expression" dxfId="898" priority="895">
      <formula>$H179=1</formula>
    </cfRule>
  </conditionalFormatting>
  <conditionalFormatting sqref="AZ444:AZ446 AP444:AP446">
    <cfRule type="cellIs" dxfId="897" priority="881" stopIfTrue="1" operator="notEqual">
      <formula>$AL444</formula>
    </cfRule>
  </conditionalFormatting>
  <conditionalFormatting sqref="BA444:BA446">
    <cfRule type="cellIs" dxfId="896" priority="882" stopIfTrue="1" operator="notEqual">
      <formula>$AM444</formula>
    </cfRule>
  </conditionalFormatting>
  <conditionalFormatting sqref="AN444:AN446">
    <cfRule type="cellIs" dxfId="895" priority="883" stopIfTrue="1" operator="notEqual">
      <formula>$AJ444</formula>
    </cfRule>
  </conditionalFormatting>
  <conditionalFormatting sqref="AQ444:AQ446">
    <cfRule type="cellIs" dxfId="894" priority="884" stopIfTrue="1" operator="notEqual">
      <formula>$AM444</formula>
    </cfRule>
  </conditionalFormatting>
  <conditionalFormatting sqref="AI444:AI446">
    <cfRule type="expression" dxfId="893" priority="885" stopIfTrue="1">
      <formula>$H444=1</formula>
    </cfRule>
  </conditionalFormatting>
  <conditionalFormatting sqref="AL444:AL446">
    <cfRule type="cellIs" dxfId="892" priority="886" stopIfTrue="1" operator="notEqual">
      <formula>AP444</formula>
    </cfRule>
  </conditionalFormatting>
  <conditionalFormatting sqref="AE444:AE446">
    <cfRule type="cellIs" dxfId="891" priority="887" stopIfTrue="1" operator="equal">
      <formula>$AE$12</formula>
    </cfRule>
    <cfRule type="cellIs" dxfId="890" priority="888" stopIfTrue="1" operator="lessThan">
      <formula>$AE$12</formula>
    </cfRule>
  </conditionalFormatting>
  <conditionalFormatting sqref="BG444:BG446">
    <cfRule type="cellIs" dxfId="889" priority="889" stopIfTrue="1" operator="equal">
      <formula>1</formula>
    </cfRule>
    <cfRule type="cellIs" dxfId="888" priority="890" stopIfTrue="1" operator="lessThan">
      <formula>1</formula>
    </cfRule>
  </conditionalFormatting>
  <conditionalFormatting sqref="AJ444:AK446">
    <cfRule type="cellIs" dxfId="887" priority="891" stopIfTrue="1" operator="equal">
      <formula>1</formula>
    </cfRule>
  </conditionalFormatting>
  <conditionalFormatting sqref="BE444:BE446">
    <cfRule type="cellIs" dxfId="886" priority="892" stopIfTrue="1" operator="equal">
      <formula>$BC$10</formula>
    </cfRule>
    <cfRule type="cellIs" dxfId="885" priority="893" stopIfTrue="1" operator="lessThan">
      <formula>$BC$10</formula>
    </cfRule>
  </conditionalFormatting>
  <conditionalFormatting sqref="AO444:AO446">
    <cfRule type="cellIs" dxfId="884" priority="894" stopIfTrue="1" operator="equal">
      <formula>"REAPP"</formula>
    </cfRule>
  </conditionalFormatting>
  <conditionalFormatting sqref="V444:V446">
    <cfRule type="expression" dxfId="883" priority="880">
      <formula>$H444=1</formula>
    </cfRule>
  </conditionalFormatting>
  <conditionalFormatting sqref="Z444:AC446">
    <cfRule type="expression" dxfId="882" priority="879">
      <formula>$Z444="Exempt"</formula>
    </cfRule>
  </conditionalFormatting>
  <conditionalFormatting sqref="AD444:AD446">
    <cfRule type="expression" dxfId="881" priority="878">
      <formula>$H444=1</formula>
    </cfRule>
  </conditionalFormatting>
  <conditionalFormatting sqref="AY444:AY446">
    <cfRule type="expression" dxfId="880" priority="877" stopIfTrue="1">
      <formula>$H444=1</formula>
    </cfRule>
  </conditionalFormatting>
  <conditionalFormatting sqref="BF444:BF446">
    <cfRule type="expression" dxfId="879" priority="876">
      <formula>BF444&lt;&gt;BE444</formula>
    </cfRule>
  </conditionalFormatting>
  <conditionalFormatting sqref="AT444:AT446">
    <cfRule type="expression" dxfId="878" priority="872">
      <formula>AND(AT444=0,AT444&lt;&gt;AJ444)</formula>
    </cfRule>
    <cfRule type="expression" dxfId="877" priority="875">
      <formula>AT444&lt;&gt;AJ444</formula>
    </cfRule>
  </conditionalFormatting>
  <conditionalFormatting sqref="AW444:AW446 AU444:AU446">
    <cfRule type="expression" dxfId="876" priority="874">
      <formula>AU444&lt;&gt;0</formula>
    </cfRule>
  </conditionalFormatting>
  <conditionalFormatting sqref="AV444:AV446">
    <cfRule type="expression" dxfId="875" priority="873">
      <formula>AV444&lt;&gt;AL444</formula>
    </cfRule>
  </conditionalFormatting>
  <conditionalFormatting sqref="AX444:AX446">
    <cfRule type="expression" dxfId="874" priority="871">
      <formula>AX444=1</formula>
    </cfRule>
  </conditionalFormatting>
  <conditionalFormatting sqref="AL444:AL446">
    <cfRule type="expression" dxfId="873" priority="870">
      <formula>AL444&lt;&gt;AV444</formula>
    </cfRule>
  </conditionalFormatting>
  <conditionalFormatting sqref="BB444:BB446">
    <cfRule type="expression" dxfId="872" priority="869">
      <formula>$H444=1</formula>
    </cfRule>
  </conditionalFormatting>
  <conditionalFormatting sqref="BC444:BC446">
    <cfRule type="expression" dxfId="871" priority="868">
      <formula>$H444=1</formula>
    </cfRule>
  </conditionalFormatting>
  <conditionalFormatting sqref="BD444:BD446">
    <cfRule type="expression" dxfId="870" priority="867">
      <formula>$H444=1</formula>
    </cfRule>
  </conditionalFormatting>
  <conditionalFormatting sqref="AZ178 AP178">
    <cfRule type="cellIs" dxfId="869" priority="852" stopIfTrue="1" operator="notEqual">
      <formula>$AL178</formula>
    </cfRule>
  </conditionalFormatting>
  <conditionalFormatting sqref="BA178">
    <cfRule type="cellIs" dxfId="868" priority="853" stopIfTrue="1" operator="notEqual">
      <formula>$AM178</formula>
    </cfRule>
  </conditionalFormatting>
  <conditionalFormatting sqref="AN178">
    <cfRule type="cellIs" dxfId="867" priority="854" stopIfTrue="1" operator="notEqual">
      <formula>$AJ178</formula>
    </cfRule>
  </conditionalFormatting>
  <conditionalFormatting sqref="AQ178">
    <cfRule type="cellIs" dxfId="866" priority="855" stopIfTrue="1" operator="notEqual">
      <formula>$AM178</formula>
    </cfRule>
  </conditionalFormatting>
  <conditionalFormatting sqref="AI178">
    <cfRule type="expression" dxfId="865" priority="856" stopIfTrue="1">
      <formula>$H178=1</formula>
    </cfRule>
  </conditionalFormatting>
  <conditionalFormatting sqref="AL178">
    <cfRule type="cellIs" dxfId="864" priority="857" stopIfTrue="1" operator="notEqual">
      <formula>AP178</formula>
    </cfRule>
  </conditionalFormatting>
  <conditionalFormatting sqref="AE178">
    <cfRule type="cellIs" dxfId="863" priority="858" stopIfTrue="1" operator="equal">
      <formula>$AE$12</formula>
    </cfRule>
    <cfRule type="cellIs" dxfId="862" priority="859" stopIfTrue="1" operator="lessThan">
      <formula>$AE$12</formula>
    </cfRule>
  </conditionalFormatting>
  <conditionalFormatting sqref="BG178">
    <cfRule type="cellIs" dxfId="861" priority="860" stopIfTrue="1" operator="equal">
      <formula>1</formula>
    </cfRule>
    <cfRule type="cellIs" dxfId="860" priority="861" stopIfTrue="1" operator="lessThan">
      <formula>1</formula>
    </cfRule>
  </conditionalFormatting>
  <conditionalFormatting sqref="AJ178:AK178">
    <cfRule type="cellIs" dxfId="859" priority="862" stopIfTrue="1" operator="equal">
      <formula>1</formula>
    </cfRule>
  </conditionalFormatting>
  <conditionalFormatting sqref="BE178">
    <cfRule type="cellIs" dxfId="858" priority="863" stopIfTrue="1" operator="equal">
      <formula>$BC$10</formula>
    </cfRule>
    <cfRule type="cellIs" dxfId="857" priority="864" stopIfTrue="1" operator="lessThan">
      <formula>$BC$10</formula>
    </cfRule>
  </conditionalFormatting>
  <conditionalFormatting sqref="AO178">
    <cfRule type="cellIs" dxfId="856" priority="865" stopIfTrue="1" operator="equal">
      <formula>"REAPP"</formula>
    </cfRule>
  </conditionalFormatting>
  <conditionalFormatting sqref="A178:B178">
    <cfRule type="expression" dxfId="855" priority="866" stopIfTrue="1">
      <formula>#REF!=1</formula>
    </cfRule>
  </conditionalFormatting>
  <conditionalFormatting sqref="V178">
    <cfRule type="expression" dxfId="854" priority="851">
      <formula>$H178=1</formula>
    </cfRule>
  </conditionalFormatting>
  <conditionalFormatting sqref="Z178:AC178">
    <cfRule type="expression" dxfId="853" priority="850">
      <formula>$Z178="Exempt"</formula>
    </cfRule>
  </conditionalFormatting>
  <conditionalFormatting sqref="AD178">
    <cfRule type="expression" dxfId="852" priority="849">
      <formula>$H178=1</formula>
    </cfRule>
  </conditionalFormatting>
  <conditionalFormatting sqref="AY178">
    <cfRule type="expression" dxfId="851" priority="848" stopIfTrue="1">
      <formula>$H178=1</formula>
    </cfRule>
  </conditionalFormatting>
  <conditionalFormatting sqref="BF178">
    <cfRule type="expression" dxfId="850" priority="847">
      <formula>BF178&lt;&gt;BE178</formula>
    </cfRule>
  </conditionalFormatting>
  <conditionalFormatting sqref="AT178">
    <cfRule type="expression" dxfId="849" priority="843">
      <formula>AND(AT178=0,AT178&lt;&gt;AJ178)</formula>
    </cfRule>
    <cfRule type="expression" dxfId="848" priority="846">
      <formula>AT178&lt;&gt;AJ178</formula>
    </cfRule>
  </conditionalFormatting>
  <conditionalFormatting sqref="AW178 AU178">
    <cfRule type="expression" dxfId="847" priority="845">
      <formula>AU178&lt;&gt;0</formula>
    </cfRule>
  </conditionalFormatting>
  <conditionalFormatting sqref="AV178">
    <cfRule type="expression" dxfId="846" priority="844">
      <formula>AV178&lt;&gt;AL178</formula>
    </cfRule>
  </conditionalFormatting>
  <conditionalFormatting sqref="AX178">
    <cfRule type="expression" dxfId="845" priority="842">
      <formula>AX178=1</formula>
    </cfRule>
  </conditionalFormatting>
  <conditionalFormatting sqref="AL178">
    <cfRule type="expression" dxfId="844" priority="841">
      <formula>AL178&lt;&gt;AV178</formula>
    </cfRule>
  </conditionalFormatting>
  <conditionalFormatting sqref="BB178">
    <cfRule type="expression" dxfId="843" priority="840">
      <formula>$H178=1</formula>
    </cfRule>
  </conditionalFormatting>
  <conditionalFormatting sqref="BC178">
    <cfRule type="expression" dxfId="842" priority="839">
      <formula>$H178=1</formula>
    </cfRule>
  </conditionalFormatting>
  <conditionalFormatting sqref="BD178">
    <cfRule type="expression" dxfId="841" priority="838">
      <formula>$H178=1</formula>
    </cfRule>
  </conditionalFormatting>
  <conditionalFormatting sqref="AZ209:AZ211 AP209:AP211">
    <cfRule type="cellIs" dxfId="840" priority="823" stopIfTrue="1" operator="notEqual">
      <formula>$AL209</formula>
    </cfRule>
  </conditionalFormatting>
  <conditionalFormatting sqref="BA209:BA211">
    <cfRule type="cellIs" dxfId="839" priority="824" stopIfTrue="1" operator="notEqual">
      <formula>$AM209</formula>
    </cfRule>
  </conditionalFormatting>
  <conditionalFormatting sqref="AN209:AN211">
    <cfRule type="cellIs" dxfId="838" priority="825" stopIfTrue="1" operator="notEqual">
      <formula>$AJ209</formula>
    </cfRule>
  </conditionalFormatting>
  <conditionalFormatting sqref="AQ209:AQ211">
    <cfRule type="cellIs" dxfId="837" priority="826" stopIfTrue="1" operator="notEqual">
      <formula>$AM209</formula>
    </cfRule>
  </conditionalFormatting>
  <conditionalFormatting sqref="AI209:AI211">
    <cfRule type="expression" dxfId="836" priority="827" stopIfTrue="1">
      <formula>$H209=1</formula>
    </cfRule>
  </conditionalFormatting>
  <conditionalFormatting sqref="AL209:AL211">
    <cfRule type="cellIs" dxfId="835" priority="828" stopIfTrue="1" operator="notEqual">
      <formula>AP209</formula>
    </cfRule>
  </conditionalFormatting>
  <conditionalFormatting sqref="AE209:AE211">
    <cfRule type="cellIs" dxfId="834" priority="829" stopIfTrue="1" operator="equal">
      <formula>$AE$12</formula>
    </cfRule>
    <cfRule type="cellIs" dxfId="833" priority="830" stopIfTrue="1" operator="lessThan">
      <formula>$AE$12</formula>
    </cfRule>
  </conditionalFormatting>
  <conditionalFormatting sqref="BG209:BG211">
    <cfRule type="cellIs" dxfId="832" priority="831" stopIfTrue="1" operator="equal">
      <formula>1</formula>
    </cfRule>
    <cfRule type="cellIs" dxfId="831" priority="832" stopIfTrue="1" operator="lessThan">
      <formula>1</formula>
    </cfRule>
  </conditionalFormatting>
  <conditionalFormatting sqref="AJ209:AK211">
    <cfRule type="cellIs" dxfId="830" priority="833" stopIfTrue="1" operator="equal">
      <formula>1</formula>
    </cfRule>
  </conditionalFormatting>
  <conditionalFormatting sqref="BE209:BE211">
    <cfRule type="cellIs" dxfId="829" priority="834" stopIfTrue="1" operator="equal">
      <formula>$BC$10</formula>
    </cfRule>
    <cfRule type="cellIs" dxfId="828" priority="835" stopIfTrue="1" operator="lessThan">
      <formula>$BC$10</formula>
    </cfRule>
  </conditionalFormatting>
  <conditionalFormatting sqref="AO209:AO211">
    <cfRule type="cellIs" dxfId="827" priority="836" stopIfTrue="1" operator="equal">
      <formula>"REAPP"</formula>
    </cfRule>
  </conditionalFormatting>
  <conditionalFormatting sqref="A209:B211">
    <cfRule type="expression" dxfId="826" priority="837" stopIfTrue="1">
      <formula>#REF!=1</formula>
    </cfRule>
  </conditionalFormatting>
  <conditionalFormatting sqref="V209:V211">
    <cfRule type="expression" dxfId="825" priority="822">
      <formula>$H209=1</formula>
    </cfRule>
  </conditionalFormatting>
  <conditionalFormatting sqref="Z209:AC211">
    <cfRule type="expression" dxfId="824" priority="821">
      <formula>$Z209="Exempt"</formula>
    </cfRule>
  </conditionalFormatting>
  <conditionalFormatting sqref="AD209:AD211">
    <cfRule type="expression" dxfId="823" priority="820">
      <formula>$H209=1</formula>
    </cfRule>
  </conditionalFormatting>
  <conditionalFormatting sqref="AY209:AY211">
    <cfRule type="expression" dxfId="822" priority="819" stopIfTrue="1">
      <formula>$H209=1</formula>
    </cfRule>
  </conditionalFormatting>
  <conditionalFormatting sqref="BF209:BF211">
    <cfRule type="expression" dxfId="821" priority="818">
      <formula>BF209&lt;&gt;BE209</formula>
    </cfRule>
  </conditionalFormatting>
  <conditionalFormatting sqref="AT209:AT211">
    <cfRule type="expression" dxfId="820" priority="814">
      <formula>AND(AT209=0,AT209&lt;&gt;AJ209)</formula>
    </cfRule>
    <cfRule type="expression" dxfId="819" priority="817">
      <formula>AT209&lt;&gt;AJ209</formula>
    </cfRule>
  </conditionalFormatting>
  <conditionalFormatting sqref="AW209:AW211 AU209:AU211">
    <cfRule type="expression" dxfId="818" priority="816">
      <formula>AU209&lt;&gt;0</formula>
    </cfRule>
  </conditionalFormatting>
  <conditionalFormatting sqref="AV209:AV211">
    <cfRule type="expression" dxfId="817" priority="815">
      <formula>AV209&lt;&gt;AL209</formula>
    </cfRule>
  </conditionalFormatting>
  <conditionalFormatting sqref="AX209:AX211">
    <cfRule type="expression" dxfId="816" priority="813">
      <formula>AX209=1</formula>
    </cfRule>
  </conditionalFormatting>
  <conditionalFormatting sqref="AL209:AL211">
    <cfRule type="expression" dxfId="815" priority="812">
      <formula>AL209&lt;&gt;AV209</formula>
    </cfRule>
  </conditionalFormatting>
  <conditionalFormatting sqref="BB209:BB211">
    <cfRule type="expression" dxfId="814" priority="811">
      <formula>$H209=1</formula>
    </cfRule>
  </conditionalFormatting>
  <conditionalFormatting sqref="BC209:BC211">
    <cfRule type="expression" dxfId="813" priority="810">
      <formula>$H209=1</formula>
    </cfRule>
  </conditionalFormatting>
  <conditionalFormatting sqref="BD209:BD211">
    <cfRule type="expression" dxfId="812" priority="809">
      <formula>$H209=1</formula>
    </cfRule>
  </conditionalFormatting>
  <conditionalFormatting sqref="AZ487:AZ488 AP487:AP488">
    <cfRule type="cellIs" dxfId="811" priority="795" stopIfTrue="1" operator="notEqual">
      <formula>$AL487</formula>
    </cfRule>
  </conditionalFormatting>
  <conditionalFormatting sqref="BA487:BA488">
    <cfRule type="cellIs" dxfId="810" priority="796" stopIfTrue="1" operator="notEqual">
      <formula>$AM487</formula>
    </cfRule>
  </conditionalFormatting>
  <conditionalFormatting sqref="AN487:AN488">
    <cfRule type="cellIs" dxfId="809" priority="797" stopIfTrue="1" operator="notEqual">
      <formula>$AJ487</formula>
    </cfRule>
  </conditionalFormatting>
  <conditionalFormatting sqref="AQ487:AQ488">
    <cfRule type="cellIs" dxfId="808" priority="798" stopIfTrue="1" operator="notEqual">
      <formula>$AM487</formula>
    </cfRule>
  </conditionalFormatting>
  <conditionalFormatting sqref="AI487:AI488">
    <cfRule type="expression" dxfId="807" priority="799" stopIfTrue="1">
      <formula>$H487=1</formula>
    </cfRule>
  </conditionalFormatting>
  <conditionalFormatting sqref="AL487:AL488">
    <cfRule type="cellIs" dxfId="806" priority="800" stopIfTrue="1" operator="notEqual">
      <formula>AP487</formula>
    </cfRule>
  </conditionalFormatting>
  <conditionalFormatting sqref="AE487:AE488">
    <cfRule type="cellIs" dxfId="805" priority="801" stopIfTrue="1" operator="equal">
      <formula>$AE$12</formula>
    </cfRule>
    <cfRule type="cellIs" dxfId="804" priority="802" stopIfTrue="1" operator="lessThan">
      <formula>$AE$12</formula>
    </cfRule>
  </conditionalFormatting>
  <conditionalFormatting sqref="BG487:BG488">
    <cfRule type="cellIs" dxfId="803" priority="803" stopIfTrue="1" operator="equal">
      <formula>1</formula>
    </cfRule>
    <cfRule type="cellIs" dxfId="802" priority="804" stopIfTrue="1" operator="lessThan">
      <formula>1</formula>
    </cfRule>
  </conditionalFormatting>
  <conditionalFormatting sqref="AJ487:AK488">
    <cfRule type="cellIs" dxfId="801" priority="805" stopIfTrue="1" operator="equal">
      <formula>1</formula>
    </cfRule>
  </conditionalFormatting>
  <conditionalFormatting sqref="BE487:BE488">
    <cfRule type="cellIs" dxfId="800" priority="806" stopIfTrue="1" operator="equal">
      <formula>$BC$10</formula>
    </cfRule>
    <cfRule type="cellIs" dxfId="799" priority="807" stopIfTrue="1" operator="lessThan">
      <formula>$BC$10</formula>
    </cfRule>
  </conditionalFormatting>
  <conditionalFormatting sqref="AO487:AO488">
    <cfRule type="cellIs" dxfId="798" priority="808" stopIfTrue="1" operator="equal">
      <formula>"REAPP"</formula>
    </cfRule>
  </conditionalFormatting>
  <conditionalFormatting sqref="V487:V488">
    <cfRule type="expression" dxfId="797" priority="794">
      <formula>$H487=1</formula>
    </cfRule>
  </conditionalFormatting>
  <conditionalFormatting sqref="Z487:AC488">
    <cfRule type="expression" dxfId="796" priority="793">
      <formula>$Z487="Exempt"</formula>
    </cfRule>
  </conditionalFormatting>
  <conditionalFormatting sqref="AD487:AD488">
    <cfRule type="expression" dxfId="795" priority="792">
      <formula>$H487=1</formula>
    </cfRule>
  </conditionalFormatting>
  <conditionalFormatting sqref="AY487:AY488">
    <cfRule type="expression" dxfId="794" priority="791" stopIfTrue="1">
      <formula>$H487=1</formula>
    </cfRule>
  </conditionalFormatting>
  <conditionalFormatting sqref="BF487:BF488">
    <cfRule type="expression" dxfId="793" priority="790">
      <formula>BF487&lt;&gt;BE487</formula>
    </cfRule>
  </conditionalFormatting>
  <conditionalFormatting sqref="AT487:AT488">
    <cfRule type="expression" dxfId="792" priority="786">
      <formula>AND(AT487=0,AT487&lt;&gt;AJ487)</formula>
    </cfRule>
    <cfRule type="expression" dxfId="791" priority="789">
      <formula>AT487&lt;&gt;AJ487</formula>
    </cfRule>
  </conditionalFormatting>
  <conditionalFormatting sqref="AW487:AW488 AU487:AU488">
    <cfRule type="expression" dxfId="790" priority="788">
      <formula>AU487&lt;&gt;0</formula>
    </cfRule>
  </conditionalFormatting>
  <conditionalFormatting sqref="AV487:AV488">
    <cfRule type="expression" dxfId="789" priority="787">
      <formula>AV487&lt;&gt;AL487</formula>
    </cfRule>
  </conditionalFormatting>
  <conditionalFormatting sqref="AX487:AX488">
    <cfRule type="expression" dxfId="788" priority="785">
      <formula>AX487=1</formula>
    </cfRule>
  </conditionalFormatting>
  <conditionalFormatting sqref="AL487:AL488">
    <cfRule type="expression" dxfId="787" priority="784">
      <formula>AL487&lt;&gt;AV487</formula>
    </cfRule>
  </conditionalFormatting>
  <conditionalFormatting sqref="BB487:BB488">
    <cfRule type="expression" dxfId="786" priority="783">
      <formula>$H487=1</formula>
    </cfRule>
  </conditionalFormatting>
  <conditionalFormatting sqref="BC487:BC488">
    <cfRule type="expression" dxfId="785" priority="782">
      <formula>$H487=1</formula>
    </cfRule>
  </conditionalFormatting>
  <conditionalFormatting sqref="BD487:BD488">
    <cfRule type="expression" dxfId="784" priority="781">
      <formula>$H487=1</formula>
    </cfRule>
  </conditionalFormatting>
  <conditionalFormatting sqref="AZ357 AP357">
    <cfRule type="cellIs" dxfId="783" priority="767" stopIfTrue="1" operator="notEqual">
      <formula>$AL357</formula>
    </cfRule>
  </conditionalFormatting>
  <conditionalFormatting sqref="BA357">
    <cfRule type="cellIs" dxfId="782" priority="768" stopIfTrue="1" operator="notEqual">
      <formula>$AM357</formula>
    </cfRule>
  </conditionalFormatting>
  <conditionalFormatting sqref="AN357">
    <cfRule type="cellIs" dxfId="781" priority="769" stopIfTrue="1" operator="notEqual">
      <formula>$AJ357</formula>
    </cfRule>
  </conditionalFormatting>
  <conditionalFormatting sqref="AQ357">
    <cfRule type="cellIs" dxfId="780" priority="770" stopIfTrue="1" operator="notEqual">
      <formula>$AM357</formula>
    </cfRule>
  </conditionalFormatting>
  <conditionalFormatting sqref="AI357">
    <cfRule type="expression" dxfId="779" priority="771" stopIfTrue="1">
      <formula>$H357=1</formula>
    </cfRule>
  </conditionalFormatting>
  <conditionalFormatting sqref="AL357">
    <cfRule type="cellIs" dxfId="778" priority="772" stopIfTrue="1" operator="notEqual">
      <formula>AP357</formula>
    </cfRule>
  </conditionalFormatting>
  <conditionalFormatting sqref="AE357">
    <cfRule type="cellIs" dxfId="777" priority="773" stopIfTrue="1" operator="equal">
      <formula>$AE$12</formula>
    </cfRule>
    <cfRule type="cellIs" dxfId="776" priority="774" stopIfTrue="1" operator="lessThan">
      <formula>$AE$12</formula>
    </cfRule>
  </conditionalFormatting>
  <conditionalFormatting sqref="BG357">
    <cfRule type="cellIs" dxfId="775" priority="775" stopIfTrue="1" operator="equal">
      <formula>1</formula>
    </cfRule>
    <cfRule type="cellIs" dxfId="774" priority="776" stopIfTrue="1" operator="lessThan">
      <formula>1</formula>
    </cfRule>
  </conditionalFormatting>
  <conditionalFormatting sqref="AJ357:AK357">
    <cfRule type="cellIs" dxfId="773" priority="777" stopIfTrue="1" operator="equal">
      <formula>1</formula>
    </cfRule>
  </conditionalFormatting>
  <conditionalFormatting sqref="BE357">
    <cfRule type="cellIs" dxfId="772" priority="778" stopIfTrue="1" operator="equal">
      <formula>$BC$10</formula>
    </cfRule>
    <cfRule type="cellIs" dxfId="771" priority="779" stopIfTrue="1" operator="lessThan">
      <formula>$BC$10</formula>
    </cfRule>
  </conditionalFormatting>
  <conditionalFormatting sqref="AO357">
    <cfRule type="cellIs" dxfId="770" priority="780" stopIfTrue="1" operator="equal">
      <formula>"REAPP"</formula>
    </cfRule>
  </conditionalFormatting>
  <conditionalFormatting sqref="V357">
    <cfRule type="expression" dxfId="769" priority="766">
      <formula>$H357=1</formula>
    </cfRule>
  </conditionalFormatting>
  <conditionalFormatting sqref="Z357:AC357">
    <cfRule type="expression" dxfId="768" priority="765">
      <formula>$Z357="Exempt"</formula>
    </cfRule>
  </conditionalFormatting>
  <conditionalFormatting sqref="AD357">
    <cfRule type="expression" dxfId="767" priority="764">
      <formula>$H357=1</formula>
    </cfRule>
  </conditionalFormatting>
  <conditionalFormatting sqref="AY357">
    <cfRule type="expression" dxfId="766" priority="763" stopIfTrue="1">
      <formula>$H357=1</formula>
    </cfRule>
  </conditionalFormatting>
  <conditionalFormatting sqref="BF357">
    <cfRule type="expression" dxfId="765" priority="762">
      <formula>BF357&lt;&gt;BE357</formula>
    </cfRule>
  </conditionalFormatting>
  <conditionalFormatting sqref="AT357">
    <cfRule type="expression" dxfId="764" priority="758">
      <formula>AND(AT357=0,AT357&lt;&gt;AJ357)</formula>
    </cfRule>
    <cfRule type="expression" dxfId="763" priority="761">
      <formula>AT357&lt;&gt;AJ357</formula>
    </cfRule>
  </conditionalFormatting>
  <conditionalFormatting sqref="AW357 AU357">
    <cfRule type="expression" dxfId="762" priority="760">
      <formula>AU357&lt;&gt;0</formula>
    </cfRule>
  </conditionalFormatting>
  <conditionalFormatting sqref="AV357">
    <cfRule type="expression" dxfId="761" priority="759">
      <formula>AV357&lt;&gt;AL357</formula>
    </cfRule>
  </conditionalFormatting>
  <conditionalFormatting sqref="AX357">
    <cfRule type="expression" dxfId="760" priority="757">
      <formula>AX357=1</formula>
    </cfRule>
  </conditionalFormatting>
  <conditionalFormatting sqref="AL357">
    <cfRule type="expression" dxfId="759" priority="756">
      <formula>AL357&lt;&gt;AV357</formula>
    </cfRule>
  </conditionalFormatting>
  <conditionalFormatting sqref="BB357">
    <cfRule type="expression" dxfId="758" priority="755">
      <formula>$H357=1</formula>
    </cfRule>
  </conditionalFormatting>
  <conditionalFormatting sqref="BC357">
    <cfRule type="expression" dxfId="757" priority="754">
      <formula>$H357=1</formula>
    </cfRule>
  </conditionalFormatting>
  <conditionalFormatting sqref="BD357">
    <cfRule type="expression" dxfId="756" priority="753">
      <formula>$H357=1</formula>
    </cfRule>
  </conditionalFormatting>
  <conditionalFormatting sqref="AZ447 AP447">
    <cfRule type="cellIs" dxfId="755" priority="739" stopIfTrue="1" operator="notEqual">
      <formula>$AL447</formula>
    </cfRule>
  </conditionalFormatting>
  <conditionalFormatting sqref="BA447">
    <cfRule type="cellIs" dxfId="754" priority="740" stopIfTrue="1" operator="notEqual">
      <formula>$AM447</formula>
    </cfRule>
  </conditionalFormatting>
  <conditionalFormatting sqref="AN447">
    <cfRule type="cellIs" dxfId="753" priority="741" stopIfTrue="1" operator="notEqual">
      <formula>$AJ447</formula>
    </cfRule>
  </conditionalFormatting>
  <conditionalFormatting sqref="AQ447">
    <cfRule type="cellIs" dxfId="752" priority="742" stopIfTrue="1" operator="notEqual">
      <formula>$AM447</formula>
    </cfRule>
  </conditionalFormatting>
  <conditionalFormatting sqref="AI447">
    <cfRule type="expression" dxfId="751" priority="743" stopIfTrue="1">
      <formula>$H447=1</formula>
    </cfRule>
  </conditionalFormatting>
  <conditionalFormatting sqref="AL447">
    <cfRule type="cellIs" dxfId="750" priority="744" stopIfTrue="1" operator="notEqual">
      <formula>AP447</formula>
    </cfRule>
  </conditionalFormatting>
  <conditionalFormatting sqref="AE447">
    <cfRule type="cellIs" dxfId="749" priority="745" stopIfTrue="1" operator="equal">
      <formula>$AE$12</formula>
    </cfRule>
    <cfRule type="cellIs" dxfId="748" priority="746" stopIfTrue="1" operator="lessThan">
      <formula>$AE$12</formula>
    </cfRule>
  </conditionalFormatting>
  <conditionalFormatting sqref="BG447">
    <cfRule type="cellIs" dxfId="747" priority="747" stopIfTrue="1" operator="equal">
      <formula>1</formula>
    </cfRule>
    <cfRule type="cellIs" dxfId="746" priority="748" stopIfTrue="1" operator="lessThan">
      <formula>1</formula>
    </cfRule>
  </conditionalFormatting>
  <conditionalFormatting sqref="AJ447:AK447">
    <cfRule type="cellIs" dxfId="745" priority="749" stopIfTrue="1" operator="equal">
      <formula>1</formula>
    </cfRule>
  </conditionalFormatting>
  <conditionalFormatting sqref="BE447">
    <cfRule type="cellIs" dxfId="744" priority="750" stopIfTrue="1" operator="equal">
      <formula>$BC$10</formula>
    </cfRule>
    <cfRule type="cellIs" dxfId="743" priority="751" stopIfTrue="1" operator="lessThan">
      <formula>$BC$10</formula>
    </cfRule>
  </conditionalFormatting>
  <conditionalFormatting sqref="AO447">
    <cfRule type="cellIs" dxfId="742" priority="752" stopIfTrue="1" operator="equal">
      <formula>"REAPP"</formula>
    </cfRule>
  </conditionalFormatting>
  <conditionalFormatting sqref="V447">
    <cfRule type="expression" dxfId="741" priority="738">
      <formula>$H447=1</formula>
    </cfRule>
  </conditionalFormatting>
  <conditionalFormatting sqref="Z447:AC447">
    <cfRule type="expression" dxfId="740" priority="737">
      <formula>$Z447="Exempt"</formula>
    </cfRule>
  </conditionalFormatting>
  <conditionalFormatting sqref="AD447">
    <cfRule type="expression" dxfId="739" priority="736">
      <formula>$H447=1</formula>
    </cfRule>
  </conditionalFormatting>
  <conditionalFormatting sqref="AY447">
    <cfRule type="expression" dxfId="738" priority="735" stopIfTrue="1">
      <formula>$H447=1</formula>
    </cfRule>
  </conditionalFormatting>
  <conditionalFormatting sqref="BF447">
    <cfRule type="expression" dxfId="737" priority="734">
      <formula>BF447&lt;&gt;BE447</formula>
    </cfRule>
  </conditionalFormatting>
  <conditionalFormatting sqref="AT447">
    <cfRule type="expression" dxfId="736" priority="730">
      <formula>AND(AT447=0,AT447&lt;&gt;AJ447)</formula>
    </cfRule>
    <cfRule type="expression" dxfId="735" priority="733">
      <formula>AT447&lt;&gt;AJ447</formula>
    </cfRule>
  </conditionalFormatting>
  <conditionalFormatting sqref="AW447 AU447">
    <cfRule type="expression" dxfId="734" priority="732">
      <formula>AU447&lt;&gt;0</formula>
    </cfRule>
  </conditionalFormatting>
  <conditionalFormatting sqref="AV447">
    <cfRule type="expression" dxfId="733" priority="731">
      <formula>AV447&lt;&gt;AL447</formula>
    </cfRule>
  </conditionalFormatting>
  <conditionalFormatting sqref="AX447">
    <cfRule type="expression" dxfId="732" priority="729">
      <formula>AX447=1</formula>
    </cfRule>
  </conditionalFormatting>
  <conditionalFormatting sqref="AL447">
    <cfRule type="expression" dxfId="731" priority="728">
      <formula>AL447&lt;&gt;AV447</formula>
    </cfRule>
  </conditionalFormatting>
  <conditionalFormatting sqref="BB447">
    <cfRule type="expression" dxfId="730" priority="727">
      <formula>$H447=1</formula>
    </cfRule>
  </conditionalFormatting>
  <conditionalFormatting sqref="BC447">
    <cfRule type="expression" dxfId="729" priority="726">
      <formula>$H447=1</formula>
    </cfRule>
  </conditionalFormatting>
  <conditionalFormatting sqref="BD447">
    <cfRule type="expression" dxfId="728" priority="725">
      <formula>$H447=1</formula>
    </cfRule>
  </conditionalFormatting>
  <conditionalFormatting sqref="AZ421:AZ424 AP421:AP424">
    <cfRule type="cellIs" dxfId="727" priority="711" stopIfTrue="1" operator="notEqual">
      <formula>$AL421</formula>
    </cfRule>
  </conditionalFormatting>
  <conditionalFormatting sqref="BA421:BA424">
    <cfRule type="cellIs" dxfId="726" priority="712" stopIfTrue="1" operator="notEqual">
      <formula>$AM421</formula>
    </cfRule>
  </conditionalFormatting>
  <conditionalFormatting sqref="AN421:AN424">
    <cfRule type="cellIs" dxfId="725" priority="713" stopIfTrue="1" operator="notEqual">
      <formula>$AJ421</formula>
    </cfRule>
  </conditionalFormatting>
  <conditionalFormatting sqref="AQ421:AQ424">
    <cfRule type="cellIs" dxfId="724" priority="714" stopIfTrue="1" operator="notEqual">
      <formula>$AM421</formula>
    </cfRule>
  </conditionalFormatting>
  <conditionalFormatting sqref="AI421:AI424">
    <cfRule type="expression" dxfId="723" priority="715" stopIfTrue="1">
      <formula>$H421=1</formula>
    </cfRule>
  </conditionalFormatting>
  <conditionalFormatting sqref="AL421:AL424">
    <cfRule type="cellIs" dxfId="722" priority="716" stopIfTrue="1" operator="notEqual">
      <formula>AP421</formula>
    </cfRule>
  </conditionalFormatting>
  <conditionalFormatting sqref="AE421:AE424">
    <cfRule type="cellIs" dxfId="721" priority="717" stopIfTrue="1" operator="equal">
      <formula>$AE$12</formula>
    </cfRule>
    <cfRule type="cellIs" dxfId="720" priority="718" stopIfTrue="1" operator="lessThan">
      <formula>$AE$12</formula>
    </cfRule>
  </conditionalFormatting>
  <conditionalFormatting sqref="BG421:BG424">
    <cfRule type="cellIs" dxfId="719" priority="719" stopIfTrue="1" operator="equal">
      <formula>1</formula>
    </cfRule>
    <cfRule type="cellIs" dxfId="718" priority="720" stopIfTrue="1" operator="lessThan">
      <formula>1</formula>
    </cfRule>
  </conditionalFormatting>
  <conditionalFormatting sqref="AJ421:AK424">
    <cfRule type="cellIs" dxfId="717" priority="721" stopIfTrue="1" operator="equal">
      <formula>1</formula>
    </cfRule>
  </conditionalFormatting>
  <conditionalFormatting sqref="BE421:BE424">
    <cfRule type="cellIs" dxfId="716" priority="722" stopIfTrue="1" operator="equal">
      <formula>$BC$10</formula>
    </cfRule>
    <cfRule type="cellIs" dxfId="715" priority="723" stopIfTrue="1" operator="lessThan">
      <formula>$BC$10</formula>
    </cfRule>
  </conditionalFormatting>
  <conditionalFormatting sqref="AO421:AO424">
    <cfRule type="cellIs" dxfId="714" priority="724" stopIfTrue="1" operator="equal">
      <formula>"REAPP"</formula>
    </cfRule>
  </conditionalFormatting>
  <conditionalFormatting sqref="V421:V424">
    <cfRule type="expression" dxfId="713" priority="710">
      <formula>$H421=1</formula>
    </cfRule>
  </conditionalFormatting>
  <conditionalFormatting sqref="Z421:AC424">
    <cfRule type="expression" dxfId="712" priority="709">
      <formula>$Z421="Exempt"</formula>
    </cfRule>
  </conditionalFormatting>
  <conditionalFormatting sqref="AD421:AD424">
    <cfRule type="expression" dxfId="711" priority="708">
      <formula>$H421=1</formula>
    </cfRule>
  </conditionalFormatting>
  <conditionalFormatting sqref="AY421:AY424">
    <cfRule type="expression" dxfId="710" priority="707" stopIfTrue="1">
      <formula>$H421=1</formula>
    </cfRule>
  </conditionalFormatting>
  <conditionalFormatting sqref="BF421:BF424">
    <cfRule type="expression" dxfId="709" priority="706">
      <formula>BF421&lt;&gt;BE421</formula>
    </cfRule>
  </conditionalFormatting>
  <conditionalFormatting sqref="AT421:AT424">
    <cfRule type="expression" dxfId="708" priority="702">
      <formula>AND(AT421=0,AT421&lt;&gt;AJ421)</formula>
    </cfRule>
    <cfRule type="expression" dxfId="707" priority="705">
      <formula>AT421&lt;&gt;AJ421</formula>
    </cfRule>
  </conditionalFormatting>
  <conditionalFormatting sqref="AW421:AW424 AU421:AU424">
    <cfRule type="expression" dxfId="706" priority="704">
      <formula>AU421&lt;&gt;0</formula>
    </cfRule>
  </conditionalFormatting>
  <conditionalFormatting sqref="AV421:AV424">
    <cfRule type="expression" dxfId="705" priority="703">
      <formula>AV421&lt;&gt;AL421</formula>
    </cfRule>
  </conditionalFormatting>
  <conditionalFormatting sqref="AX421:AX424">
    <cfRule type="expression" dxfId="704" priority="701">
      <formula>AX421=1</formula>
    </cfRule>
  </conditionalFormatting>
  <conditionalFormatting sqref="AL421:AL424">
    <cfRule type="expression" dxfId="703" priority="700">
      <formula>AL421&lt;&gt;AV421</formula>
    </cfRule>
  </conditionalFormatting>
  <conditionalFormatting sqref="BB421:BB424">
    <cfRule type="expression" dxfId="702" priority="699">
      <formula>$H421=1</formula>
    </cfRule>
  </conditionalFormatting>
  <conditionalFormatting sqref="BC421:BC424">
    <cfRule type="expression" dxfId="701" priority="698">
      <formula>$H421=1</formula>
    </cfRule>
  </conditionalFormatting>
  <conditionalFormatting sqref="BD421:BD424">
    <cfRule type="expression" dxfId="700" priority="697">
      <formula>$H421=1</formula>
    </cfRule>
  </conditionalFormatting>
  <conditionalFormatting sqref="AP125:AP128 AZ125:AZ128">
    <cfRule type="cellIs" dxfId="699" priority="683" stopIfTrue="1" operator="notEqual">
      <formula>$AL125</formula>
    </cfRule>
  </conditionalFormatting>
  <conditionalFormatting sqref="BA125:BA128">
    <cfRule type="cellIs" dxfId="698" priority="684" stopIfTrue="1" operator="notEqual">
      <formula>$AM125</formula>
    </cfRule>
  </conditionalFormatting>
  <conditionalFormatting sqref="AN125:AN128">
    <cfRule type="cellIs" dxfId="697" priority="685" stopIfTrue="1" operator="notEqual">
      <formula>$AJ125</formula>
    </cfRule>
  </conditionalFormatting>
  <conditionalFormatting sqref="AQ125:AQ128">
    <cfRule type="cellIs" dxfId="696" priority="686" stopIfTrue="1" operator="notEqual">
      <formula>$AM125</formula>
    </cfRule>
  </conditionalFormatting>
  <conditionalFormatting sqref="AI125:AI128">
    <cfRule type="expression" dxfId="695" priority="687" stopIfTrue="1">
      <formula>$H125=1</formula>
    </cfRule>
  </conditionalFormatting>
  <conditionalFormatting sqref="AL125:AL128">
    <cfRule type="cellIs" dxfId="694" priority="688" stopIfTrue="1" operator="notEqual">
      <formula>AP125</formula>
    </cfRule>
  </conditionalFormatting>
  <conditionalFormatting sqref="AE125:AE128">
    <cfRule type="cellIs" dxfId="693" priority="689" stopIfTrue="1" operator="equal">
      <formula>$AE$12</formula>
    </cfRule>
    <cfRule type="cellIs" dxfId="692" priority="690" stopIfTrue="1" operator="lessThan">
      <formula>$AE$12</formula>
    </cfRule>
  </conditionalFormatting>
  <conditionalFormatting sqref="BG125:BG128">
    <cfRule type="cellIs" dxfId="691" priority="691" stopIfTrue="1" operator="equal">
      <formula>1</formula>
    </cfRule>
    <cfRule type="cellIs" dxfId="690" priority="692" stopIfTrue="1" operator="lessThan">
      <formula>1</formula>
    </cfRule>
  </conditionalFormatting>
  <conditionalFormatting sqref="AJ125:AK128">
    <cfRule type="cellIs" dxfId="689" priority="693" stopIfTrue="1" operator="equal">
      <formula>1</formula>
    </cfRule>
  </conditionalFormatting>
  <conditionalFormatting sqref="BE125:BE128">
    <cfRule type="cellIs" dxfId="688" priority="694" stopIfTrue="1" operator="equal">
      <formula>$BC$10</formula>
    </cfRule>
    <cfRule type="cellIs" dxfId="687" priority="695" stopIfTrue="1" operator="lessThan">
      <formula>$BC$10</formula>
    </cfRule>
  </conditionalFormatting>
  <conditionalFormatting sqref="AO125:AO128">
    <cfRule type="cellIs" dxfId="686" priority="696" stopIfTrue="1" operator="equal">
      <formula>"REAPP"</formula>
    </cfRule>
  </conditionalFormatting>
  <conditionalFormatting sqref="V125:V128">
    <cfRule type="expression" dxfId="685" priority="682">
      <formula>$H125=1</formula>
    </cfRule>
  </conditionalFormatting>
  <conditionalFormatting sqref="Z125:AC128">
    <cfRule type="expression" dxfId="684" priority="681">
      <formula>$Z125="Exempt"</formula>
    </cfRule>
  </conditionalFormatting>
  <conditionalFormatting sqref="AD125:AD128">
    <cfRule type="expression" dxfId="683" priority="680">
      <formula>$H125=1</formula>
    </cfRule>
  </conditionalFormatting>
  <conditionalFormatting sqref="AY125:AY128">
    <cfRule type="expression" dxfId="682" priority="679" stopIfTrue="1">
      <formula>$H125=1</formula>
    </cfRule>
  </conditionalFormatting>
  <conditionalFormatting sqref="BF125:BF128">
    <cfRule type="expression" dxfId="681" priority="678">
      <formula>BF125&lt;&gt;BE125</formula>
    </cfRule>
  </conditionalFormatting>
  <conditionalFormatting sqref="AT125:AT128">
    <cfRule type="expression" dxfId="680" priority="674">
      <formula>AND(AT125=0,AT125&lt;&gt;AJ125)</formula>
    </cfRule>
    <cfRule type="expression" dxfId="679" priority="677">
      <formula>AT125&lt;&gt;AJ125</formula>
    </cfRule>
  </conditionalFormatting>
  <conditionalFormatting sqref="AW125:AW128 AU125:AU128">
    <cfRule type="expression" dxfId="678" priority="676">
      <formula>AU125&lt;&gt;0</formula>
    </cfRule>
  </conditionalFormatting>
  <conditionalFormatting sqref="AV125:AV128">
    <cfRule type="expression" dxfId="677" priority="675">
      <formula>AV125&lt;&gt;AL125</formula>
    </cfRule>
  </conditionalFormatting>
  <conditionalFormatting sqref="AX125:AX128">
    <cfRule type="expression" dxfId="676" priority="673">
      <formula>AX125=1</formula>
    </cfRule>
  </conditionalFormatting>
  <conditionalFormatting sqref="AL125:AL128">
    <cfRule type="expression" dxfId="675" priority="672">
      <formula>AL125&lt;&gt;AV125</formula>
    </cfRule>
  </conditionalFormatting>
  <conditionalFormatting sqref="BB125:BB128">
    <cfRule type="expression" dxfId="674" priority="671">
      <formula>$H125=1</formula>
    </cfRule>
  </conditionalFormatting>
  <conditionalFormatting sqref="BC125:BC128">
    <cfRule type="expression" dxfId="673" priority="670">
      <formula>$H125=1</formula>
    </cfRule>
  </conditionalFormatting>
  <conditionalFormatting sqref="BD125:BD128">
    <cfRule type="expression" dxfId="672" priority="669">
      <formula>$H125=1</formula>
    </cfRule>
  </conditionalFormatting>
  <conditionalFormatting sqref="BG130">
    <cfRule type="cellIs" dxfId="671" priority="663" stopIfTrue="1" operator="equal">
      <formula>1</formula>
    </cfRule>
    <cfRule type="cellIs" dxfId="670" priority="664" stopIfTrue="1" operator="lessThan">
      <formula>1</formula>
    </cfRule>
  </conditionalFormatting>
  <conditionalFormatting sqref="AJ130:AK130">
    <cfRule type="cellIs" dxfId="669" priority="665" stopIfTrue="1" operator="equal">
      <formula>1</formula>
    </cfRule>
  </conditionalFormatting>
  <conditionalFormatting sqref="BE130">
    <cfRule type="cellIs" dxfId="668" priority="666" stopIfTrue="1" operator="equal">
      <formula>$BC$10</formula>
    </cfRule>
    <cfRule type="cellIs" dxfId="667" priority="667" stopIfTrue="1" operator="lessThan">
      <formula>$BC$10</formula>
    </cfRule>
  </conditionalFormatting>
  <conditionalFormatting sqref="AO130">
    <cfRule type="cellIs" dxfId="666" priority="668" stopIfTrue="1" operator="equal">
      <formula>"REAPP"</formula>
    </cfRule>
  </conditionalFormatting>
  <conditionalFormatting sqref="AW130 AU130">
    <cfRule type="expression" dxfId="665" priority="662">
      <formula>AU130&lt;&gt;0</formula>
    </cfRule>
  </conditionalFormatting>
  <conditionalFormatting sqref="AX130">
    <cfRule type="expression" dxfId="664" priority="661">
      <formula>AX130=1</formula>
    </cfRule>
  </conditionalFormatting>
  <conditionalFormatting sqref="AZ129 AP129">
    <cfRule type="cellIs" dxfId="663" priority="650" stopIfTrue="1" operator="notEqual">
      <formula>$AL129</formula>
    </cfRule>
  </conditionalFormatting>
  <conditionalFormatting sqref="BA129">
    <cfRule type="cellIs" dxfId="662" priority="651" stopIfTrue="1" operator="notEqual">
      <formula>$AM129</formula>
    </cfRule>
  </conditionalFormatting>
  <conditionalFormatting sqref="AN129">
    <cfRule type="cellIs" dxfId="661" priority="652" stopIfTrue="1" operator="notEqual">
      <formula>$AJ129</formula>
    </cfRule>
  </conditionalFormatting>
  <conditionalFormatting sqref="AQ129">
    <cfRule type="cellIs" dxfId="660" priority="653" stopIfTrue="1" operator="notEqual">
      <formula>$AM129</formula>
    </cfRule>
  </conditionalFormatting>
  <conditionalFormatting sqref="AL129">
    <cfRule type="cellIs" dxfId="659" priority="654" stopIfTrue="1" operator="notEqual">
      <formula>AP129</formula>
    </cfRule>
  </conditionalFormatting>
  <conditionalFormatting sqref="BG129">
    <cfRule type="cellIs" dxfId="658" priority="655" stopIfTrue="1" operator="equal">
      <formula>1</formula>
    </cfRule>
    <cfRule type="cellIs" dxfId="657" priority="656" stopIfTrue="1" operator="lessThan">
      <formula>1</formula>
    </cfRule>
  </conditionalFormatting>
  <conditionalFormatting sqref="AJ129:AK129">
    <cfRule type="cellIs" dxfId="656" priority="657" stopIfTrue="1" operator="equal">
      <formula>1</formula>
    </cfRule>
  </conditionalFormatting>
  <conditionalFormatting sqref="BE129">
    <cfRule type="cellIs" dxfId="655" priority="658" stopIfTrue="1" operator="equal">
      <formula>$BC$10</formula>
    </cfRule>
    <cfRule type="cellIs" dxfId="654" priority="659" stopIfTrue="1" operator="lessThan">
      <formula>$BC$10</formula>
    </cfRule>
  </conditionalFormatting>
  <conditionalFormatting sqref="AO129">
    <cfRule type="cellIs" dxfId="653" priority="660" stopIfTrue="1" operator="equal">
      <formula>"REAPP"</formula>
    </cfRule>
  </conditionalFormatting>
  <conditionalFormatting sqref="V129">
    <cfRule type="expression" dxfId="652" priority="649">
      <formula>$H129=1</formula>
    </cfRule>
  </conditionalFormatting>
  <conditionalFormatting sqref="Z129:AC129">
    <cfRule type="expression" dxfId="651" priority="648">
      <formula>$Z129="Exempt"</formula>
    </cfRule>
  </conditionalFormatting>
  <conditionalFormatting sqref="AD129">
    <cfRule type="expression" dxfId="650" priority="647">
      <formula>$H129=1</formula>
    </cfRule>
  </conditionalFormatting>
  <conditionalFormatting sqref="AY129">
    <cfRule type="expression" dxfId="649" priority="646" stopIfTrue="1">
      <formula>$H129=1</formula>
    </cfRule>
  </conditionalFormatting>
  <conditionalFormatting sqref="BF129">
    <cfRule type="expression" dxfId="648" priority="645">
      <formula>BF129&lt;&gt;BE129</formula>
    </cfRule>
  </conditionalFormatting>
  <conditionalFormatting sqref="AT129">
    <cfRule type="expression" dxfId="647" priority="641">
      <formula>AND(AT129=0,AT129&lt;&gt;AJ129)</formula>
    </cfRule>
    <cfRule type="expression" dxfId="646" priority="644">
      <formula>AT129&lt;&gt;AJ129</formula>
    </cfRule>
  </conditionalFormatting>
  <conditionalFormatting sqref="AU129 AW129">
    <cfRule type="expression" dxfId="645" priority="643">
      <formula>AU129&lt;&gt;0</formula>
    </cfRule>
  </conditionalFormatting>
  <conditionalFormatting sqref="AV129">
    <cfRule type="expression" dxfId="644" priority="642">
      <formula>AV129&lt;&gt;AL129</formula>
    </cfRule>
  </conditionalFormatting>
  <conditionalFormatting sqref="AX129">
    <cfRule type="expression" dxfId="643" priority="640">
      <formula>AX129=1</formula>
    </cfRule>
  </conditionalFormatting>
  <conditionalFormatting sqref="AL129">
    <cfRule type="expression" dxfId="642" priority="639">
      <formula>AL129&lt;&gt;AV129</formula>
    </cfRule>
  </conditionalFormatting>
  <conditionalFormatting sqref="BB129">
    <cfRule type="expression" dxfId="641" priority="638">
      <formula>$H129=1</formula>
    </cfRule>
  </conditionalFormatting>
  <conditionalFormatting sqref="BC129">
    <cfRule type="expression" dxfId="640" priority="637">
      <formula>$H129=1</formula>
    </cfRule>
  </conditionalFormatting>
  <conditionalFormatting sqref="BD129">
    <cfRule type="expression" dxfId="639" priority="636">
      <formula>$H129=1</formula>
    </cfRule>
  </conditionalFormatting>
  <conditionalFormatting sqref="AP369:AP370 AZ369:AZ370">
    <cfRule type="cellIs" dxfId="638" priority="622" stopIfTrue="1" operator="notEqual">
      <formula>$AL369</formula>
    </cfRule>
  </conditionalFormatting>
  <conditionalFormatting sqref="BA369:BA370">
    <cfRule type="cellIs" dxfId="637" priority="623" stopIfTrue="1" operator="notEqual">
      <formula>$AM369</formula>
    </cfRule>
  </conditionalFormatting>
  <conditionalFormatting sqref="AN369:AN370">
    <cfRule type="cellIs" dxfId="636" priority="624" stopIfTrue="1" operator="notEqual">
      <formula>$AJ369</formula>
    </cfRule>
  </conditionalFormatting>
  <conditionalFormatting sqref="AQ369:AQ370">
    <cfRule type="cellIs" dxfId="635" priority="625" stopIfTrue="1" operator="notEqual">
      <formula>$AM369</formula>
    </cfRule>
  </conditionalFormatting>
  <conditionalFormatting sqref="AI369:AI370">
    <cfRule type="expression" dxfId="634" priority="626" stopIfTrue="1">
      <formula>$H369=1</formula>
    </cfRule>
  </conditionalFormatting>
  <conditionalFormatting sqref="AL369:AL370">
    <cfRule type="cellIs" dxfId="633" priority="627" stopIfTrue="1" operator="notEqual">
      <formula>AP369</formula>
    </cfRule>
  </conditionalFormatting>
  <conditionalFormatting sqref="AE369:AE370">
    <cfRule type="cellIs" dxfId="632" priority="628" stopIfTrue="1" operator="equal">
      <formula>$AE$12</formula>
    </cfRule>
    <cfRule type="cellIs" dxfId="631" priority="629" stopIfTrue="1" operator="lessThan">
      <formula>$AE$12</formula>
    </cfRule>
  </conditionalFormatting>
  <conditionalFormatting sqref="BG369:BG370">
    <cfRule type="cellIs" dxfId="630" priority="630" stopIfTrue="1" operator="equal">
      <formula>1</formula>
    </cfRule>
    <cfRule type="cellIs" dxfId="629" priority="631" stopIfTrue="1" operator="lessThan">
      <formula>1</formula>
    </cfRule>
  </conditionalFormatting>
  <conditionalFormatting sqref="AJ369:AK370">
    <cfRule type="cellIs" dxfId="628" priority="632" stopIfTrue="1" operator="equal">
      <formula>1</formula>
    </cfRule>
  </conditionalFormatting>
  <conditionalFormatting sqref="BE369:BE370">
    <cfRule type="cellIs" dxfId="627" priority="633" stopIfTrue="1" operator="equal">
      <formula>$BC$10</formula>
    </cfRule>
    <cfRule type="cellIs" dxfId="626" priority="634" stopIfTrue="1" operator="lessThan">
      <formula>$BC$10</formula>
    </cfRule>
  </conditionalFormatting>
  <conditionalFormatting sqref="AO369:AO370">
    <cfRule type="cellIs" dxfId="625" priority="635" stopIfTrue="1" operator="equal">
      <formula>"REAPP"</formula>
    </cfRule>
  </conditionalFormatting>
  <conditionalFormatting sqref="V369:V370">
    <cfRule type="expression" dxfId="624" priority="621">
      <formula>$H369=1</formula>
    </cfRule>
  </conditionalFormatting>
  <conditionalFormatting sqref="Z369:AC370">
    <cfRule type="expression" dxfId="623" priority="620">
      <formula>$Z369="Exempt"</formula>
    </cfRule>
  </conditionalFormatting>
  <conditionalFormatting sqref="AD369:AD370">
    <cfRule type="expression" dxfId="622" priority="619">
      <formula>$H369=1</formula>
    </cfRule>
  </conditionalFormatting>
  <conditionalFormatting sqref="AY369:AY370">
    <cfRule type="expression" dxfId="621" priority="618" stopIfTrue="1">
      <formula>$H369=1</formula>
    </cfRule>
  </conditionalFormatting>
  <conditionalFormatting sqref="BF369:BF370">
    <cfRule type="expression" dxfId="620" priority="617">
      <formula>BF369&lt;&gt;BE369</formula>
    </cfRule>
  </conditionalFormatting>
  <conditionalFormatting sqref="AT369:AT370">
    <cfRule type="expression" dxfId="619" priority="613">
      <formula>AND(AT369=0,AT369&lt;&gt;AJ369)</formula>
    </cfRule>
    <cfRule type="expression" dxfId="618" priority="616">
      <formula>AT369&lt;&gt;AJ369</formula>
    </cfRule>
  </conditionalFormatting>
  <conditionalFormatting sqref="AU369:AU370 AW369:AW370">
    <cfRule type="expression" dxfId="617" priority="615">
      <formula>AU369&lt;&gt;0</formula>
    </cfRule>
  </conditionalFormatting>
  <conditionalFormatting sqref="AV369:AV370">
    <cfRule type="expression" dxfId="616" priority="614">
      <formula>AV369&lt;&gt;AL369</formula>
    </cfRule>
  </conditionalFormatting>
  <conditionalFormatting sqref="AX369:AX370">
    <cfRule type="expression" dxfId="615" priority="612">
      <formula>AX369=1</formula>
    </cfRule>
  </conditionalFormatting>
  <conditionalFormatting sqref="AL369:AL370">
    <cfRule type="expression" dxfId="614" priority="611">
      <formula>AL369&lt;&gt;AV369</formula>
    </cfRule>
  </conditionalFormatting>
  <conditionalFormatting sqref="BB369:BB370">
    <cfRule type="expression" dxfId="613" priority="610">
      <formula>$H369=1</formula>
    </cfRule>
  </conditionalFormatting>
  <conditionalFormatting sqref="BC369:BC370">
    <cfRule type="expression" dxfId="612" priority="609">
      <formula>$H369=1</formula>
    </cfRule>
  </conditionalFormatting>
  <conditionalFormatting sqref="BD369:BD370">
    <cfRule type="expression" dxfId="611" priority="608">
      <formula>$H369=1</formula>
    </cfRule>
  </conditionalFormatting>
  <conditionalFormatting sqref="AP432 AZ432">
    <cfRule type="cellIs" dxfId="610" priority="594" stopIfTrue="1" operator="notEqual">
      <formula>$AL432</formula>
    </cfRule>
  </conditionalFormatting>
  <conditionalFormatting sqref="BA432">
    <cfRule type="cellIs" dxfId="609" priority="595" stopIfTrue="1" operator="notEqual">
      <formula>$AM432</formula>
    </cfRule>
  </conditionalFormatting>
  <conditionalFormatting sqref="AN432">
    <cfRule type="cellIs" dxfId="608" priority="596" stopIfTrue="1" operator="notEqual">
      <formula>$AJ432</formula>
    </cfRule>
  </conditionalFormatting>
  <conditionalFormatting sqref="AQ432">
    <cfRule type="cellIs" dxfId="607" priority="597" stopIfTrue="1" operator="notEqual">
      <formula>$AM432</formula>
    </cfRule>
  </conditionalFormatting>
  <conditionalFormatting sqref="AI432">
    <cfRule type="expression" dxfId="606" priority="598" stopIfTrue="1">
      <formula>$H432=1</formula>
    </cfRule>
  </conditionalFormatting>
  <conditionalFormatting sqref="AL432">
    <cfRule type="cellIs" dxfId="605" priority="599" stopIfTrue="1" operator="notEqual">
      <formula>AP432</formula>
    </cfRule>
  </conditionalFormatting>
  <conditionalFormatting sqref="AE432">
    <cfRule type="cellIs" dxfId="604" priority="600" stopIfTrue="1" operator="equal">
      <formula>$AE$12</formula>
    </cfRule>
    <cfRule type="cellIs" dxfId="603" priority="601" stopIfTrue="1" operator="lessThan">
      <formula>$AE$12</formula>
    </cfRule>
  </conditionalFormatting>
  <conditionalFormatting sqref="BG432">
    <cfRule type="cellIs" dxfId="602" priority="602" stopIfTrue="1" operator="equal">
      <formula>1</formula>
    </cfRule>
    <cfRule type="cellIs" dxfId="601" priority="603" stopIfTrue="1" operator="lessThan">
      <formula>1</formula>
    </cfRule>
  </conditionalFormatting>
  <conditionalFormatting sqref="AJ432:AK432">
    <cfRule type="cellIs" dxfId="600" priority="604" stopIfTrue="1" operator="equal">
      <formula>1</formula>
    </cfRule>
  </conditionalFormatting>
  <conditionalFormatting sqref="BE432">
    <cfRule type="cellIs" dxfId="599" priority="605" stopIfTrue="1" operator="equal">
      <formula>$BC$10</formula>
    </cfRule>
    <cfRule type="cellIs" dxfId="598" priority="606" stopIfTrue="1" operator="lessThan">
      <formula>$BC$10</formula>
    </cfRule>
  </conditionalFormatting>
  <conditionalFormatting sqref="AO432">
    <cfRule type="cellIs" dxfId="597" priority="607" stopIfTrue="1" operator="equal">
      <formula>"REAPP"</formula>
    </cfRule>
  </conditionalFormatting>
  <conditionalFormatting sqref="V432">
    <cfRule type="expression" dxfId="596" priority="593">
      <formula>$H432=1</formula>
    </cfRule>
  </conditionalFormatting>
  <conditionalFormatting sqref="Z432:AC432">
    <cfRule type="expression" dxfId="595" priority="592">
      <formula>$Z432="Exempt"</formula>
    </cfRule>
  </conditionalFormatting>
  <conditionalFormatting sqref="AD432">
    <cfRule type="expression" dxfId="594" priority="591">
      <formula>$H432=1</formula>
    </cfRule>
  </conditionalFormatting>
  <conditionalFormatting sqref="AY432">
    <cfRule type="expression" dxfId="593" priority="590" stopIfTrue="1">
      <formula>$H432=1</formula>
    </cfRule>
  </conditionalFormatting>
  <conditionalFormatting sqref="BF432">
    <cfRule type="expression" dxfId="592" priority="589">
      <formula>BF432&lt;&gt;BE432</formula>
    </cfRule>
  </conditionalFormatting>
  <conditionalFormatting sqref="AT432">
    <cfRule type="expression" dxfId="591" priority="585">
      <formula>AND(AT432=0,AT432&lt;&gt;AJ432)</formula>
    </cfRule>
    <cfRule type="expression" dxfId="590" priority="588">
      <formula>AT432&lt;&gt;AJ432</formula>
    </cfRule>
  </conditionalFormatting>
  <conditionalFormatting sqref="AU432 AW432">
    <cfRule type="expression" dxfId="589" priority="587">
      <formula>AU432&lt;&gt;0</formula>
    </cfRule>
  </conditionalFormatting>
  <conditionalFormatting sqref="AV432">
    <cfRule type="expression" dxfId="588" priority="586">
      <formula>AV432&lt;&gt;AL432</formula>
    </cfRule>
  </conditionalFormatting>
  <conditionalFormatting sqref="AX432">
    <cfRule type="expression" dxfId="587" priority="584">
      <formula>AX432=1</formula>
    </cfRule>
  </conditionalFormatting>
  <conditionalFormatting sqref="AL432">
    <cfRule type="expression" dxfId="586" priority="583">
      <formula>AL432&lt;&gt;AV432</formula>
    </cfRule>
  </conditionalFormatting>
  <conditionalFormatting sqref="BB432">
    <cfRule type="expression" dxfId="585" priority="582">
      <formula>$H432=1</formula>
    </cfRule>
  </conditionalFormatting>
  <conditionalFormatting sqref="BC432">
    <cfRule type="expression" dxfId="584" priority="581">
      <formula>$H432=1</formula>
    </cfRule>
  </conditionalFormatting>
  <conditionalFormatting sqref="BD432">
    <cfRule type="expression" dxfId="583" priority="580">
      <formula>$H432=1</formula>
    </cfRule>
  </conditionalFormatting>
  <conditionalFormatting sqref="AP433 AZ433">
    <cfRule type="cellIs" dxfId="582" priority="566" stopIfTrue="1" operator="notEqual">
      <formula>$AL433</formula>
    </cfRule>
  </conditionalFormatting>
  <conditionalFormatting sqref="BA433">
    <cfRule type="cellIs" dxfId="581" priority="567" stopIfTrue="1" operator="notEqual">
      <formula>$AM433</formula>
    </cfRule>
  </conditionalFormatting>
  <conditionalFormatting sqref="AN433">
    <cfRule type="cellIs" dxfId="580" priority="568" stopIfTrue="1" operator="notEqual">
      <formula>$AJ433</formula>
    </cfRule>
  </conditionalFormatting>
  <conditionalFormatting sqref="AQ433">
    <cfRule type="cellIs" dxfId="579" priority="569" stopIfTrue="1" operator="notEqual">
      <formula>$AM433</formula>
    </cfRule>
  </conditionalFormatting>
  <conditionalFormatting sqref="AI433">
    <cfRule type="expression" dxfId="578" priority="570" stopIfTrue="1">
      <formula>$H433=1</formula>
    </cfRule>
  </conditionalFormatting>
  <conditionalFormatting sqref="AL433">
    <cfRule type="cellIs" dxfId="577" priority="571" stopIfTrue="1" operator="notEqual">
      <formula>AP433</formula>
    </cfRule>
  </conditionalFormatting>
  <conditionalFormatting sqref="AE433">
    <cfRule type="cellIs" dxfId="576" priority="572" stopIfTrue="1" operator="equal">
      <formula>$AE$12</formula>
    </cfRule>
    <cfRule type="cellIs" dxfId="575" priority="573" stopIfTrue="1" operator="lessThan">
      <formula>$AE$12</formula>
    </cfRule>
  </conditionalFormatting>
  <conditionalFormatting sqref="BG433">
    <cfRule type="cellIs" dxfId="574" priority="574" stopIfTrue="1" operator="equal">
      <formula>1</formula>
    </cfRule>
    <cfRule type="cellIs" dxfId="573" priority="575" stopIfTrue="1" operator="lessThan">
      <formula>1</formula>
    </cfRule>
  </conditionalFormatting>
  <conditionalFormatting sqref="AJ433:AK433">
    <cfRule type="cellIs" dxfId="572" priority="576" stopIfTrue="1" operator="equal">
      <formula>1</formula>
    </cfRule>
  </conditionalFormatting>
  <conditionalFormatting sqref="BE433">
    <cfRule type="cellIs" dxfId="571" priority="577" stopIfTrue="1" operator="equal">
      <formula>$BC$10</formula>
    </cfRule>
    <cfRule type="cellIs" dxfId="570" priority="578" stopIfTrue="1" operator="lessThan">
      <formula>$BC$10</formula>
    </cfRule>
  </conditionalFormatting>
  <conditionalFormatting sqref="AO433">
    <cfRule type="cellIs" dxfId="569" priority="579" stopIfTrue="1" operator="equal">
      <formula>"REAPP"</formula>
    </cfRule>
  </conditionalFormatting>
  <conditionalFormatting sqref="V433">
    <cfRule type="expression" dxfId="568" priority="565">
      <formula>$H433=1</formula>
    </cfRule>
  </conditionalFormatting>
  <conditionalFormatting sqref="Z433:AC433">
    <cfRule type="expression" dxfId="567" priority="564">
      <formula>$Z433="Exempt"</formula>
    </cfRule>
  </conditionalFormatting>
  <conditionalFormatting sqref="AD433">
    <cfRule type="expression" dxfId="566" priority="563">
      <formula>$H433=1</formula>
    </cfRule>
  </conditionalFormatting>
  <conditionalFormatting sqref="AY433">
    <cfRule type="expression" dxfId="565" priority="562" stopIfTrue="1">
      <formula>$H433=1</formula>
    </cfRule>
  </conditionalFormatting>
  <conditionalFormatting sqref="BF433">
    <cfRule type="expression" dxfId="564" priority="561">
      <formula>BF433&lt;&gt;BE433</formula>
    </cfRule>
  </conditionalFormatting>
  <conditionalFormatting sqref="AT433">
    <cfRule type="expression" dxfId="563" priority="557">
      <formula>AND(AT433=0,AT433&lt;&gt;AJ433)</formula>
    </cfRule>
    <cfRule type="expression" dxfId="562" priority="560">
      <formula>AT433&lt;&gt;AJ433</formula>
    </cfRule>
  </conditionalFormatting>
  <conditionalFormatting sqref="AU433 AW433">
    <cfRule type="expression" dxfId="561" priority="559">
      <formula>AU433&lt;&gt;0</formula>
    </cfRule>
  </conditionalFormatting>
  <conditionalFormatting sqref="AV433">
    <cfRule type="expression" dxfId="560" priority="558">
      <formula>AV433&lt;&gt;AL433</formula>
    </cfRule>
  </conditionalFormatting>
  <conditionalFormatting sqref="AX433">
    <cfRule type="expression" dxfId="559" priority="556">
      <formula>AX433=1</formula>
    </cfRule>
  </conditionalFormatting>
  <conditionalFormatting sqref="AL433">
    <cfRule type="expression" dxfId="558" priority="555">
      <formula>AL433&lt;&gt;AV433</formula>
    </cfRule>
  </conditionalFormatting>
  <conditionalFormatting sqref="BB433">
    <cfRule type="expression" dxfId="557" priority="554">
      <formula>$H433=1</formula>
    </cfRule>
  </conditionalFormatting>
  <conditionalFormatting sqref="BC433">
    <cfRule type="expression" dxfId="556" priority="553">
      <formula>$H433=1</formula>
    </cfRule>
  </conditionalFormatting>
  <conditionalFormatting sqref="BD433">
    <cfRule type="expression" dxfId="555" priority="552">
      <formula>$H433=1</formula>
    </cfRule>
  </conditionalFormatting>
  <conditionalFormatting sqref="AP426:AP430 AZ426:AZ430">
    <cfRule type="cellIs" dxfId="554" priority="538" stopIfTrue="1" operator="notEqual">
      <formula>$AL426</formula>
    </cfRule>
  </conditionalFormatting>
  <conditionalFormatting sqref="BA426:BA430">
    <cfRule type="cellIs" dxfId="553" priority="539" stopIfTrue="1" operator="notEqual">
      <formula>$AM426</formula>
    </cfRule>
  </conditionalFormatting>
  <conditionalFormatting sqref="AN426:AN430">
    <cfRule type="cellIs" dxfId="552" priority="540" stopIfTrue="1" operator="notEqual">
      <formula>$AJ426</formula>
    </cfRule>
  </conditionalFormatting>
  <conditionalFormatting sqref="AQ426:AQ430">
    <cfRule type="cellIs" dxfId="551" priority="541" stopIfTrue="1" operator="notEqual">
      <formula>$AM426</formula>
    </cfRule>
  </conditionalFormatting>
  <conditionalFormatting sqref="AI426:AI430">
    <cfRule type="expression" dxfId="550" priority="542" stopIfTrue="1">
      <formula>$H426=1</formula>
    </cfRule>
  </conditionalFormatting>
  <conditionalFormatting sqref="AL426:AL430">
    <cfRule type="cellIs" dxfId="549" priority="543" stopIfTrue="1" operator="notEqual">
      <formula>AP426</formula>
    </cfRule>
  </conditionalFormatting>
  <conditionalFormatting sqref="AE426:AE430">
    <cfRule type="cellIs" dxfId="548" priority="544" stopIfTrue="1" operator="equal">
      <formula>$AE$12</formula>
    </cfRule>
    <cfRule type="cellIs" dxfId="547" priority="545" stopIfTrue="1" operator="lessThan">
      <formula>$AE$12</formula>
    </cfRule>
  </conditionalFormatting>
  <conditionalFormatting sqref="BG426:BG430">
    <cfRule type="cellIs" dxfId="546" priority="546" stopIfTrue="1" operator="equal">
      <formula>1</formula>
    </cfRule>
    <cfRule type="cellIs" dxfId="545" priority="547" stopIfTrue="1" operator="lessThan">
      <formula>1</formula>
    </cfRule>
  </conditionalFormatting>
  <conditionalFormatting sqref="AJ426:AK430">
    <cfRule type="cellIs" dxfId="544" priority="548" stopIfTrue="1" operator="equal">
      <formula>1</formula>
    </cfRule>
  </conditionalFormatting>
  <conditionalFormatting sqref="BE426:BE430">
    <cfRule type="cellIs" dxfId="543" priority="549" stopIfTrue="1" operator="equal">
      <formula>$BC$10</formula>
    </cfRule>
    <cfRule type="cellIs" dxfId="542" priority="550" stopIfTrue="1" operator="lessThan">
      <formula>$BC$10</formula>
    </cfRule>
  </conditionalFormatting>
  <conditionalFormatting sqref="AO426:AO430">
    <cfRule type="cellIs" dxfId="541" priority="551" stopIfTrue="1" operator="equal">
      <formula>"REAPP"</formula>
    </cfRule>
  </conditionalFormatting>
  <conditionalFormatting sqref="V426:V430">
    <cfRule type="expression" dxfId="540" priority="537">
      <formula>$H426=1</formula>
    </cfRule>
  </conditionalFormatting>
  <conditionalFormatting sqref="Z426:AC430">
    <cfRule type="expression" dxfId="539" priority="536">
      <formula>$Z426="Exempt"</formula>
    </cfRule>
  </conditionalFormatting>
  <conditionalFormatting sqref="AD426:AD430">
    <cfRule type="expression" dxfId="538" priority="535">
      <formula>$H426=1</formula>
    </cfRule>
  </conditionalFormatting>
  <conditionalFormatting sqref="AY426:AY430">
    <cfRule type="expression" dxfId="537" priority="534" stopIfTrue="1">
      <formula>$H426=1</formula>
    </cfRule>
  </conditionalFormatting>
  <conditionalFormatting sqref="BF426:BF430">
    <cfRule type="expression" dxfId="536" priority="533">
      <formula>BF426&lt;&gt;BE426</formula>
    </cfRule>
  </conditionalFormatting>
  <conditionalFormatting sqref="AT426:AT430">
    <cfRule type="expression" dxfId="535" priority="529">
      <formula>AND(AT426=0,AT426&lt;&gt;AJ426)</formula>
    </cfRule>
    <cfRule type="expression" dxfId="534" priority="532">
      <formula>AT426&lt;&gt;AJ426</formula>
    </cfRule>
  </conditionalFormatting>
  <conditionalFormatting sqref="AU426:AU430 AW426:AW430">
    <cfRule type="expression" dxfId="533" priority="531">
      <formula>AU426&lt;&gt;0</formula>
    </cfRule>
  </conditionalFormatting>
  <conditionalFormatting sqref="AV426:AV430">
    <cfRule type="expression" dxfId="532" priority="530">
      <formula>AV426&lt;&gt;AL426</formula>
    </cfRule>
  </conditionalFormatting>
  <conditionalFormatting sqref="AX426:AX430">
    <cfRule type="expression" dxfId="531" priority="528">
      <formula>AX426=1</formula>
    </cfRule>
  </conditionalFormatting>
  <conditionalFormatting sqref="AL426:AL430">
    <cfRule type="expression" dxfId="530" priority="527">
      <formula>AL426&lt;&gt;AV426</formula>
    </cfRule>
  </conditionalFormatting>
  <conditionalFormatting sqref="BB426:BB430">
    <cfRule type="expression" dxfId="529" priority="526">
      <formula>$H426=1</formula>
    </cfRule>
  </conditionalFormatting>
  <conditionalFormatting sqref="BC426:BC430">
    <cfRule type="expression" dxfId="528" priority="525">
      <formula>$H426=1</formula>
    </cfRule>
  </conditionalFormatting>
  <conditionalFormatting sqref="BD426:BD430">
    <cfRule type="expression" dxfId="527" priority="524">
      <formula>$H426=1</formula>
    </cfRule>
  </conditionalFormatting>
  <conditionalFormatting sqref="AZ431">
    <cfRule type="cellIs" dxfId="526" priority="523" stopIfTrue="1" operator="notEqual">
      <formula>$AL431</formula>
    </cfRule>
  </conditionalFormatting>
  <conditionalFormatting sqref="AP431">
    <cfRule type="cellIs" dxfId="525" priority="508" stopIfTrue="1" operator="notEqual">
      <formula>$AL431</formula>
    </cfRule>
  </conditionalFormatting>
  <conditionalFormatting sqref="BA431">
    <cfRule type="cellIs" dxfId="524" priority="509" stopIfTrue="1" operator="notEqual">
      <formula>$AM431</formula>
    </cfRule>
  </conditionalFormatting>
  <conditionalFormatting sqref="AN431">
    <cfRule type="cellIs" dxfId="523" priority="510" stopIfTrue="1" operator="notEqual">
      <formula>$AJ431</formula>
    </cfRule>
  </conditionalFormatting>
  <conditionalFormatting sqref="AQ431">
    <cfRule type="cellIs" dxfId="522" priority="511" stopIfTrue="1" operator="notEqual">
      <formula>$AM431</formula>
    </cfRule>
  </conditionalFormatting>
  <conditionalFormatting sqref="AG431:AH431">
    <cfRule type="expression" dxfId="521" priority="512" stopIfTrue="1">
      <formula>$H431=1</formula>
    </cfRule>
  </conditionalFormatting>
  <conditionalFormatting sqref="AI431">
    <cfRule type="expression" dxfId="520" priority="513" stopIfTrue="1">
      <formula>$H431=1</formula>
    </cfRule>
  </conditionalFormatting>
  <conditionalFormatting sqref="AL431">
    <cfRule type="cellIs" dxfId="519" priority="514" stopIfTrue="1" operator="notEqual">
      <formula>AP431</formula>
    </cfRule>
  </conditionalFormatting>
  <conditionalFormatting sqref="AE431">
    <cfRule type="cellIs" dxfId="518" priority="515" stopIfTrue="1" operator="equal">
      <formula>$AE$12</formula>
    </cfRule>
    <cfRule type="cellIs" dxfId="517" priority="516" stopIfTrue="1" operator="lessThan">
      <formula>$AE$12</formula>
    </cfRule>
  </conditionalFormatting>
  <conditionalFormatting sqref="BG431">
    <cfRule type="cellIs" dxfId="516" priority="517" stopIfTrue="1" operator="equal">
      <formula>1</formula>
    </cfRule>
    <cfRule type="cellIs" dxfId="515" priority="518" stopIfTrue="1" operator="lessThan">
      <formula>1</formula>
    </cfRule>
  </conditionalFormatting>
  <conditionalFormatting sqref="AJ431:AK431">
    <cfRule type="cellIs" dxfId="514" priority="519" stopIfTrue="1" operator="equal">
      <formula>1</formula>
    </cfRule>
  </conditionalFormatting>
  <conditionalFormatting sqref="BE431">
    <cfRule type="cellIs" dxfId="513" priority="520" stopIfTrue="1" operator="equal">
      <formula>$BC$10</formula>
    </cfRule>
    <cfRule type="cellIs" dxfId="512" priority="521" stopIfTrue="1" operator="lessThan">
      <formula>$BC$10</formula>
    </cfRule>
  </conditionalFormatting>
  <conditionalFormatting sqref="AO431">
    <cfRule type="cellIs" dxfId="511" priority="522" stopIfTrue="1" operator="equal">
      <formula>"REAPP"</formula>
    </cfRule>
  </conditionalFormatting>
  <conditionalFormatting sqref="AG431:AI431 AE431">
    <cfRule type="expression" dxfId="510" priority="507">
      <formula>OR($H431=3,$H431="R3")</formula>
    </cfRule>
  </conditionalFormatting>
  <conditionalFormatting sqref="BE431">
    <cfRule type="expression" dxfId="509" priority="506">
      <formula>OR($H431=3,$H431="R3")</formula>
    </cfRule>
  </conditionalFormatting>
  <conditionalFormatting sqref="V431">
    <cfRule type="expression" dxfId="508" priority="505">
      <formula>$H431=1</formula>
    </cfRule>
  </conditionalFormatting>
  <conditionalFormatting sqref="Z431:AC431">
    <cfRule type="expression" dxfId="507" priority="504">
      <formula>$Z431="Exempt"</formula>
    </cfRule>
  </conditionalFormatting>
  <conditionalFormatting sqref="AD431">
    <cfRule type="expression" dxfId="506" priority="503">
      <formula>$H431=1</formula>
    </cfRule>
  </conditionalFormatting>
  <conditionalFormatting sqref="AY431">
    <cfRule type="expression" dxfId="505" priority="502" stopIfTrue="1">
      <formula>$H431=1</formula>
    </cfRule>
  </conditionalFormatting>
  <conditionalFormatting sqref="AY431">
    <cfRule type="expression" dxfId="504" priority="501">
      <formula>OR($H431=3,$H431="R3")</formula>
    </cfRule>
  </conditionalFormatting>
  <conditionalFormatting sqref="BF431">
    <cfRule type="expression" dxfId="503" priority="500">
      <formula>BF431&lt;&gt;BE431</formula>
    </cfRule>
  </conditionalFormatting>
  <conditionalFormatting sqref="AT431">
    <cfRule type="expression" dxfId="502" priority="496">
      <formula>AND(AT431=0,AT431&lt;&gt;AJ431)</formula>
    </cfRule>
    <cfRule type="expression" dxfId="501" priority="499">
      <formula>AT431&lt;&gt;AJ431</formula>
    </cfRule>
  </conditionalFormatting>
  <conditionalFormatting sqref="AU431 AW431">
    <cfRule type="expression" dxfId="500" priority="498">
      <formula>AU431&lt;&gt;0</formula>
    </cfRule>
  </conditionalFormatting>
  <conditionalFormatting sqref="AV431">
    <cfRule type="expression" dxfId="499" priority="497">
      <formula>AV431&lt;&gt;AL431</formula>
    </cfRule>
  </conditionalFormatting>
  <conditionalFormatting sqref="AX431">
    <cfRule type="expression" dxfId="498" priority="495">
      <formula>AX431=1</formula>
    </cfRule>
  </conditionalFormatting>
  <conditionalFormatting sqref="AL431">
    <cfRule type="expression" dxfId="497" priority="494">
      <formula>AL431&lt;&gt;AV431</formula>
    </cfRule>
  </conditionalFormatting>
  <conditionalFormatting sqref="BB431">
    <cfRule type="expression" dxfId="496" priority="493">
      <formula>$H431=1</formula>
    </cfRule>
  </conditionalFormatting>
  <conditionalFormatting sqref="BC431">
    <cfRule type="expression" dxfId="495" priority="492">
      <formula>$H431=1</formula>
    </cfRule>
  </conditionalFormatting>
  <conditionalFormatting sqref="BD431">
    <cfRule type="expression" dxfId="494" priority="491">
      <formula>$H431=1</formula>
    </cfRule>
  </conditionalFormatting>
  <conditionalFormatting sqref="AZ425">
    <cfRule type="cellIs" dxfId="493" priority="490" stopIfTrue="1" operator="notEqual">
      <formula>$AL425</formula>
    </cfRule>
  </conditionalFormatting>
  <conditionalFormatting sqref="AP425">
    <cfRule type="cellIs" dxfId="492" priority="475" stopIfTrue="1" operator="notEqual">
      <formula>$AL425</formula>
    </cfRule>
  </conditionalFormatting>
  <conditionalFormatting sqref="BA425">
    <cfRule type="cellIs" dxfId="491" priority="476" stopIfTrue="1" operator="notEqual">
      <formula>$AM425</formula>
    </cfRule>
  </conditionalFormatting>
  <conditionalFormatting sqref="AN425">
    <cfRule type="cellIs" dxfId="490" priority="477" stopIfTrue="1" operator="notEqual">
      <formula>$AJ425</formula>
    </cfRule>
  </conditionalFormatting>
  <conditionalFormatting sqref="AQ425">
    <cfRule type="cellIs" dxfId="489" priority="478" stopIfTrue="1" operator="notEqual">
      <formula>$AM425</formula>
    </cfRule>
  </conditionalFormatting>
  <conditionalFormatting sqref="AG425:AH425">
    <cfRule type="expression" dxfId="488" priority="479" stopIfTrue="1">
      <formula>$H425=1</formula>
    </cfRule>
  </conditionalFormatting>
  <conditionalFormatting sqref="AI425">
    <cfRule type="expression" dxfId="487" priority="480" stopIfTrue="1">
      <formula>$H425=1</formula>
    </cfRule>
  </conditionalFormatting>
  <conditionalFormatting sqref="AL425">
    <cfRule type="cellIs" dxfId="486" priority="481" stopIfTrue="1" operator="notEqual">
      <formula>AP425</formula>
    </cfRule>
  </conditionalFormatting>
  <conditionalFormatting sqref="AE425">
    <cfRule type="cellIs" dxfId="485" priority="482" stopIfTrue="1" operator="equal">
      <formula>$AE$12</formula>
    </cfRule>
    <cfRule type="cellIs" dxfId="484" priority="483" stopIfTrue="1" operator="lessThan">
      <formula>$AE$12</formula>
    </cfRule>
  </conditionalFormatting>
  <conditionalFormatting sqref="BG425">
    <cfRule type="cellIs" dxfId="483" priority="484" stopIfTrue="1" operator="equal">
      <formula>1</formula>
    </cfRule>
    <cfRule type="cellIs" dxfId="482" priority="485" stopIfTrue="1" operator="lessThan">
      <formula>1</formula>
    </cfRule>
  </conditionalFormatting>
  <conditionalFormatting sqref="AJ425:AK425">
    <cfRule type="cellIs" dxfId="481" priority="486" stopIfTrue="1" operator="equal">
      <formula>1</formula>
    </cfRule>
  </conditionalFormatting>
  <conditionalFormatting sqref="BE425">
    <cfRule type="cellIs" dxfId="480" priority="487" stopIfTrue="1" operator="equal">
      <formula>$BC$10</formula>
    </cfRule>
    <cfRule type="cellIs" dxfId="479" priority="488" stopIfTrue="1" operator="lessThan">
      <formula>$BC$10</formula>
    </cfRule>
  </conditionalFormatting>
  <conditionalFormatting sqref="AO425">
    <cfRule type="cellIs" dxfId="478" priority="489" stopIfTrue="1" operator="equal">
      <formula>"REAPP"</formula>
    </cfRule>
  </conditionalFormatting>
  <conditionalFormatting sqref="AG425:AI425 AE425">
    <cfRule type="expression" dxfId="477" priority="474">
      <formula>OR($H425=3,$H425="R3")</formula>
    </cfRule>
  </conditionalFormatting>
  <conditionalFormatting sqref="BE425">
    <cfRule type="expression" dxfId="476" priority="473">
      <formula>OR($H425=3,$H425="R3")</formula>
    </cfRule>
  </conditionalFormatting>
  <conditionalFormatting sqref="V425">
    <cfRule type="expression" dxfId="475" priority="472">
      <formula>$H425=1</formula>
    </cfRule>
  </conditionalFormatting>
  <conditionalFormatting sqref="Z425:AC425">
    <cfRule type="expression" dxfId="474" priority="471">
      <formula>$Z425="Exempt"</formula>
    </cfRule>
  </conditionalFormatting>
  <conditionalFormatting sqref="AD425">
    <cfRule type="expression" dxfId="473" priority="470">
      <formula>$H425=1</formula>
    </cfRule>
  </conditionalFormatting>
  <conditionalFormatting sqref="AY425">
    <cfRule type="expression" dxfId="472" priority="469" stopIfTrue="1">
      <formula>$H425=1</formula>
    </cfRule>
  </conditionalFormatting>
  <conditionalFormatting sqref="AY425">
    <cfRule type="expression" dxfId="471" priority="468">
      <formula>OR($H425=3,$H425="R3")</formula>
    </cfRule>
  </conditionalFormatting>
  <conditionalFormatting sqref="BF425">
    <cfRule type="expression" dxfId="470" priority="467">
      <formula>BF425&lt;&gt;BE425</formula>
    </cfRule>
  </conditionalFormatting>
  <conditionalFormatting sqref="AT425">
    <cfRule type="expression" dxfId="469" priority="463">
      <formula>AND(AT425=0,AT425&lt;&gt;AJ425)</formula>
    </cfRule>
    <cfRule type="expression" dxfId="468" priority="466">
      <formula>AT425&lt;&gt;AJ425</formula>
    </cfRule>
  </conditionalFormatting>
  <conditionalFormatting sqref="AU425 AW425">
    <cfRule type="expression" dxfId="467" priority="465">
      <formula>AU425&lt;&gt;0</formula>
    </cfRule>
  </conditionalFormatting>
  <conditionalFormatting sqref="AV425">
    <cfRule type="expression" dxfId="466" priority="464">
      <formula>AV425&lt;&gt;AL425</formula>
    </cfRule>
  </conditionalFormatting>
  <conditionalFormatting sqref="AX425">
    <cfRule type="expression" dxfId="465" priority="462">
      <formula>AX425=1</formula>
    </cfRule>
  </conditionalFormatting>
  <conditionalFormatting sqref="AL425">
    <cfRule type="expression" dxfId="464" priority="461">
      <formula>AL425&lt;&gt;AV425</formula>
    </cfRule>
  </conditionalFormatting>
  <conditionalFormatting sqref="BB425">
    <cfRule type="expression" dxfId="463" priority="460">
      <formula>$H425=1</formula>
    </cfRule>
  </conditionalFormatting>
  <conditionalFormatting sqref="BC425">
    <cfRule type="expression" dxfId="462" priority="459">
      <formula>$H425=1</formula>
    </cfRule>
  </conditionalFormatting>
  <conditionalFormatting sqref="BD425">
    <cfRule type="expression" dxfId="461" priority="458">
      <formula>$H425=1</formula>
    </cfRule>
  </conditionalFormatting>
  <conditionalFormatting sqref="AZ191">
    <cfRule type="cellIs" dxfId="460" priority="457" stopIfTrue="1" operator="notEqual">
      <formula>$AL191</formula>
    </cfRule>
  </conditionalFormatting>
  <conditionalFormatting sqref="AP191">
    <cfRule type="cellIs" dxfId="459" priority="442" stopIfTrue="1" operator="notEqual">
      <formula>$AL191</formula>
    </cfRule>
  </conditionalFormatting>
  <conditionalFormatting sqref="BA191">
    <cfRule type="cellIs" dxfId="458" priority="443" stopIfTrue="1" operator="notEqual">
      <formula>$AM191</formula>
    </cfRule>
  </conditionalFormatting>
  <conditionalFormatting sqref="AN191">
    <cfRule type="cellIs" dxfId="457" priority="444" stopIfTrue="1" operator="notEqual">
      <formula>$AJ191</formula>
    </cfRule>
  </conditionalFormatting>
  <conditionalFormatting sqref="AQ191">
    <cfRule type="cellIs" dxfId="456" priority="445" stopIfTrue="1" operator="notEqual">
      <formula>$AM191</formula>
    </cfRule>
  </conditionalFormatting>
  <conditionalFormatting sqref="AG191:AH191">
    <cfRule type="expression" dxfId="455" priority="446" stopIfTrue="1">
      <formula>$H191=1</formula>
    </cfRule>
  </conditionalFormatting>
  <conditionalFormatting sqref="AI191">
    <cfRule type="expression" dxfId="454" priority="447" stopIfTrue="1">
      <formula>$H191=1</formula>
    </cfRule>
  </conditionalFormatting>
  <conditionalFormatting sqref="AL191">
    <cfRule type="cellIs" dxfId="453" priority="448" stopIfTrue="1" operator="notEqual">
      <formula>AP191</formula>
    </cfRule>
  </conditionalFormatting>
  <conditionalFormatting sqref="AE191">
    <cfRule type="cellIs" dxfId="452" priority="449" stopIfTrue="1" operator="equal">
      <formula>$AE$12</formula>
    </cfRule>
    <cfRule type="cellIs" dxfId="451" priority="450" stopIfTrue="1" operator="lessThan">
      <formula>$AE$12</formula>
    </cfRule>
  </conditionalFormatting>
  <conditionalFormatting sqref="BG191">
    <cfRule type="cellIs" dxfId="450" priority="451" stopIfTrue="1" operator="equal">
      <formula>1</formula>
    </cfRule>
    <cfRule type="cellIs" dxfId="449" priority="452" stopIfTrue="1" operator="lessThan">
      <formula>1</formula>
    </cfRule>
  </conditionalFormatting>
  <conditionalFormatting sqref="AJ191:AK191">
    <cfRule type="cellIs" dxfId="448" priority="453" stopIfTrue="1" operator="equal">
      <formula>1</formula>
    </cfRule>
  </conditionalFormatting>
  <conditionalFormatting sqref="BE191">
    <cfRule type="cellIs" dxfId="447" priority="454" stopIfTrue="1" operator="equal">
      <formula>$BC$10</formula>
    </cfRule>
    <cfRule type="cellIs" dxfId="446" priority="455" stopIfTrue="1" operator="lessThan">
      <formula>$BC$10</formula>
    </cfRule>
  </conditionalFormatting>
  <conditionalFormatting sqref="AO191">
    <cfRule type="cellIs" dxfId="445" priority="456" stopIfTrue="1" operator="equal">
      <formula>"REAPP"</formula>
    </cfRule>
  </conditionalFormatting>
  <conditionalFormatting sqref="AG191:AI191 AE191">
    <cfRule type="expression" dxfId="444" priority="441">
      <formula>OR($H191=3,$H191="R3")</formula>
    </cfRule>
  </conditionalFormatting>
  <conditionalFormatting sqref="BE191">
    <cfRule type="expression" dxfId="443" priority="440">
      <formula>OR($H191=3,$H191="R3")</formula>
    </cfRule>
  </conditionalFormatting>
  <conditionalFormatting sqref="V191">
    <cfRule type="expression" dxfId="442" priority="439">
      <formula>$H191=1</formula>
    </cfRule>
  </conditionalFormatting>
  <conditionalFormatting sqref="Z191:AC191">
    <cfRule type="expression" dxfId="441" priority="438">
      <formula>$Z191="Exempt"</formula>
    </cfRule>
  </conditionalFormatting>
  <conditionalFormatting sqref="AD191">
    <cfRule type="expression" dxfId="440" priority="437">
      <formula>$H191=1</formula>
    </cfRule>
  </conditionalFormatting>
  <conditionalFormatting sqref="AY191">
    <cfRule type="expression" dxfId="439" priority="436" stopIfTrue="1">
      <formula>$H191=1</formula>
    </cfRule>
  </conditionalFormatting>
  <conditionalFormatting sqref="AY191">
    <cfRule type="expression" dxfId="438" priority="435">
      <formula>OR($H191=3,$H191="R3")</formula>
    </cfRule>
  </conditionalFormatting>
  <conditionalFormatting sqref="BF191">
    <cfRule type="expression" dxfId="437" priority="434">
      <formula>BF191&lt;&gt;BE191</formula>
    </cfRule>
  </conditionalFormatting>
  <conditionalFormatting sqref="AT191">
    <cfRule type="expression" dxfId="436" priority="430">
      <formula>AND(AT191=0,AT191&lt;&gt;AJ191)</formula>
    </cfRule>
    <cfRule type="expression" dxfId="435" priority="433">
      <formula>AT191&lt;&gt;AJ191</formula>
    </cfRule>
  </conditionalFormatting>
  <conditionalFormatting sqref="AU191 AW191">
    <cfRule type="expression" dxfId="434" priority="432">
      <formula>AU191&lt;&gt;0</formula>
    </cfRule>
  </conditionalFormatting>
  <conditionalFormatting sqref="AV191">
    <cfRule type="expression" dxfId="433" priority="431">
      <formula>AV191&lt;&gt;AL191</formula>
    </cfRule>
  </conditionalFormatting>
  <conditionalFormatting sqref="AX191">
    <cfRule type="expression" dxfId="432" priority="429">
      <formula>AX191=1</formula>
    </cfRule>
  </conditionalFormatting>
  <conditionalFormatting sqref="AL191">
    <cfRule type="expression" dxfId="431" priority="428">
      <formula>AL191&lt;&gt;AV191</formula>
    </cfRule>
  </conditionalFormatting>
  <conditionalFormatting sqref="BB191">
    <cfRule type="expression" dxfId="430" priority="427">
      <formula>$H191=1</formula>
    </cfRule>
  </conditionalFormatting>
  <conditionalFormatting sqref="BC191">
    <cfRule type="expression" dxfId="429" priority="426">
      <formula>$H191=1</formula>
    </cfRule>
  </conditionalFormatting>
  <conditionalFormatting sqref="BD191">
    <cfRule type="expression" dxfId="428" priority="425">
      <formula>$H191=1</formula>
    </cfRule>
  </conditionalFormatting>
  <conditionalFormatting sqref="AZ190">
    <cfRule type="cellIs" dxfId="427" priority="424" stopIfTrue="1" operator="notEqual">
      <formula>$AL190</formula>
    </cfRule>
  </conditionalFormatting>
  <conditionalFormatting sqref="AP190">
    <cfRule type="cellIs" dxfId="426" priority="409" stopIfTrue="1" operator="notEqual">
      <formula>$AL190</formula>
    </cfRule>
  </conditionalFormatting>
  <conditionalFormatting sqref="BA190">
    <cfRule type="cellIs" dxfId="425" priority="410" stopIfTrue="1" operator="notEqual">
      <formula>$AM190</formula>
    </cfRule>
  </conditionalFormatting>
  <conditionalFormatting sqref="AN190">
    <cfRule type="cellIs" dxfId="424" priority="411" stopIfTrue="1" operator="notEqual">
      <formula>$AJ190</formula>
    </cfRule>
  </conditionalFormatting>
  <conditionalFormatting sqref="AQ190">
    <cfRule type="cellIs" dxfId="423" priority="412" stopIfTrue="1" operator="notEqual">
      <formula>$AM190</formula>
    </cfRule>
  </conditionalFormatting>
  <conditionalFormatting sqref="AG190:AH190">
    <cfRule type="expression" dxfId="422" priority="413" stopIfTrue="1">
      <formula>$H190=1</formula>
    </cfRule>
  </conditionalFormatting>
  <conditionalFormatting sqref="AI190">
    <cfRule type="expression" dxfId="421" priority="414" stopIfTrue="1">
      <formula>$H190=1</formula>
    </cfRule>
  </conditionalFormatting>
  <conditionalFormatting sqref="AL190">
    <cfRule type="cellIs" dxfId="420" priority="415" stopIfTrue="1" operator="notEqual">
      <formula>AP190</formula>
    </cfRule>
  </conditionalFormatting>
  <conditionalFormatting sqref="AE190">
    <cfRule type="cellIs" dxfId="419" priority="416" stopIfTrue="1" operator="equal">
      <formula>$AE$12</formula>
    </cfRule>
    <cfRule type="cellIs" dxfId="418" priority="417" stopIfTrue="1" operator="lessThan">
      <formula>$AE$12</formula>
    </cfRule>
  </conditionalFormatting>
  <conditionalFormatting sqref="BG190">
    <cfRule type="cellIs" dxfId="417" priority="418" stopIfTrue="1" operator="equal">
      <formula>1</formula>
    </cfRule>
    <cfRule type="cellIs" dxfId="416" priority="419" stopIfTrue="1" operator="lessThan">
      <formula>1</formula>
    </cfRule>
  </conditionalFormatting>
  <conditionalFormatting sqref="AJ190:AK190">
    <cfRule type="cellIs" dxfId="415" priority="420" stopIfTrue="1" operator="equal">
      <formula>1</formula>
    </cfRule>
  </conditionalFormatting>
  <conditionalFormatting sqref="BE190">
    <cfRule type="cellIs" dxfId="414" priority="421" stopIfTrue="1" operator="equal">
      <formula>$BC$10</formula>
    </cfRule>
    <cfRule type="cellIs" dxfId="413" priority="422" stopIfTrue="1" operator="lessThan">
      <formula>$BC$10</formula>
    </cfRule>
  </conditionalFormatting>
  <conditionalFormatting sqref="AO190">
    <cfRule type="cellIs" dxfId="412" priority="423" stopIfTrue="1" operator="equal">
      <formula>"REAPP"</formula>
    </cfRule>
  </conditionalFormatting>
  <conditionalFormatting sqref="AG190:AI190 AE190">
    <cfRule type="expression" dxfId="411" priority="408">
      <formula>OR($H190=3,$H190="R3")</formula>
    </cfRule>
  </conditionalFormatting>
  <conditionalFormatting sqref="BE190">
    <cfRule type="expression" dxfId="410" priority="407">
      <formula>OR($H190=3,$H190="R3")</formula>
    </cfRule>
  </conditionalFormatting>
  <conditionalFormatting sqref="V190">
    <cfRule type="expression" dxfId="409" priority="406">
      <formula>$H190=1</formula>
    </cfRule>
  </conditionalFormatting>
  <conditionalFormatting sqref="Z190:AC190">
    <cfRule type="expression" dxfId="408" priority="405">
      <formula>$Z190="Exempt"</formula>
    </cfRule>
  </conditionalFormatting>
  <conditionalFormatting sqref="AD190">
    <cfRule type="expression" dxfId="407" priority="404">
      <formula>$H190=1</formula>
    </cfRule>
  </conditionalFormatting>
  <conditionalFormatting sqref="AY190">
    <cfRule type="expression" dxfId="406" priority="403" stopIfTrue="1">
      <formula>$H190=1</formula>
    </cfRule>
  </conditionalFormatting>
  <conditionalFormatting sqref="AY190">
    <cfRule type="expression" dxfId="405" priority="402">
      <formula>OR($H190=3,$H190="R3")</formula>
    </cfRule>
  </conditionalFormatting>
  <conditionalFormatting sqref="BF190">
    <cfRule type="expression" dxfId="404" priority="401">
      <formula>BF190&lt;&gt;BE190</formula>
    </cfRule>
  </conditionalFormatting>
  <conditionalFormatting sqref="AT190">
    <cfRule type="expression" dxfId="403" priority="397">
      <formula>AND(AT190=0,AT190&lt;&gt;AJ190)</formula>
    </cfRule>
    <cfRule type="expression" dxfId="402" priority="400">
      <formula>AT190&lt;&gt;AJ190</formula>
    </cfRule>
  </conditionalFormatting>
  <conditionalFormatting sqref="AU190 AW190">
    <cfRule type="expression" dxfId="401" priority="399">
      <formula>AU190&lt;&gt;0</formula>
    </cfRule>
  </conditionalFormatting>
  <conditionalFormatting sqref="AV190">
    <cfRule type="expression" dxfId="400" priority="398">
      <formula>AV190&lt;&gt;AL190</formula>
    </cfRule>
  </conditionalFormatting>
  <conditionalFormatting sqref="AX190">
    <cfRule type="expression" dxfId="399" priority="396">
      <formula>AX190=1</formula>
    </cfRule>
  </conditionalFormatting>
  <conditionalFormatting sqref="AL190">
    <cfRule type="expression" dxfId="398" priority="395">
      <formula>AL190&lt;&gt;AV190</formula>
    </cfRule>
  </conditionalFormatting>
  <conditionalFormatting sqref="BB190">
    <cfRule type="expression" dxfId="397" priority="394">
      <formula>$H190=1</formula>
    </cfRule>
  </conditionalFormatting>
  <conditionalFormatting sqref="BC190">
    <cfRule type="expression" dxfId="396" priority="393">
      <formula>$H190=1</formula>
    </cfRule>
  </conditionalFormatting>
  <conditionalFormatting sqref="BD190">
    <cfRule type="expression" dxfId="395" priority="392">
      <formula>$H190=1</formula>
    </cfRule>
  </conditionalFormatting>
  <conditionalFormatting sqref="AZ81 AP81">
    <cfRule type="cellIs" dxfId="394" priority="378" stopIfTrue="1" operator="notEqual">
      <formula>$AL81</formula>
    </cfRule>
  </conditionalFormatting>
  <conditionalFormatting sqref="BA81">
    <cfRule type="cellIs" dxfId="393" priority="379" stopIfTrue="1" operator="notEqual">
      <formula>$AM81</formula>
    </cfRule>
  </conditionalFormatting>
  <conditionalFormatting sqref="AN81">
    <cfRule type="cellIs" dxfId="392" priority="380" stopIfTrue="1" operator="notEqual">
      <formula>$AJ81</formula>
    </cfRule>
  </conditionalFormatting>
  <conditionalFormatting sqref="AQ81">
    <cfRule type="cellIs" dxfId="391" priority="381" stopIfTrue="1" operator="notEqual">
      <formula>$AM81</formula>
    </cfRule>
  </conditionalFormatting>
  <conditionalFormatting sqref="AI81">
    <cfRule type="expression" dxfId="390" priority="382" stopIfTrue="1">
      <formula>$H81=1</formula>
    </cfRule>
  </conditionalFormatting>
  <conditionalFormatting sqref="AL81">
    <cfRule type="cellIs" dxfId="389" priority="383" stopIfTrue="1" operator="notEqual">
      <formula>AP81</formula>
    </cfRule>
  </conditionalFormatting>
  <conditionalFormatting sqref="AE81">
    <cfRule type="cellIs" dxfId="388" priority="384" stopIfTrue="1" operator="equal">
      <formula>$AE$12</formula>
    </cfRule>
    <cfRule type="cellIs" dxfId="387" priority="385" stopIfTrue="1" operator="lessThan">
      <formula>$AE$12</formula>
    </cfRule>
  </conditionalFormatting>
  <conditionalFormatting sqref="BG81">
    <cfRule type="cellIs" dxfId="386" priority="386" stopIfTrue="1" operator="equal">
      <formula>1</formula>
    </cfRule>
    <cfRule type="cellIs" dxfId="385" priority="387" stopIfTrue="1" operator="lessThan">
      <formula>1</formula>
    </cfRule>
  </conditionalFormatting>
  <conditionalFormatting sqref="AJ81:AK81">
    <cfRule type="cellIs" dxfId="384" priority="388" stopIfTrue="1" operator="equal">
      <formula>1</formula>
    </cfRule>
  </conditionalFormatting>
  <conditionalFormatting sqref="BE81">
    <cfRule type="cellIs" dxfId="383" priority="389" stopIfTrue="1" operator="equal">
      <formula>$BC$10</formula>
    </cfRule>
    <cfRule type="cellIs" dxfId="382" priority="390" stopIfTrue="1" operator="lessThan">
      <formula>$BC$10</formula>
    </cfRule>
  </conditionalFormatting>
  <conditionalFormatting sqref="AO81">
    <cfRule type="cellIs" dxfId="381" priority="391" stopIfTrue="1" operator="equal">
      <formula>"REAPP"</formula>
    </cfRule>
  </conditionalFormatting>
  <conditionalFormatting sqref="V81">
    <cfRule type="expression" dxfId="380" priority="377">
      <formula>$H81=1</formula>
    </cfRule>
  </conditionalFormatting>
  <conditionalFormatting sqref="Z81:AC81">
    <cfRule type="expression" dxfId="379" priority="376">
      <formula>$Z81="Exempt"</formula>
    </cfRule>
  </conditionalFormatting>
  <conditionalFormatting sqref="AD81">
    <cfRule type="expression" dxfId="378" priority="375">
      <formula>$H81=1</formula>
    </cfRule>
  </conditionalFormatting>
  <conditionalFormatting sqref="AY81">
    <cfRule type="expression" dxfId="377" priority="374" stopIfTrue="1">
      <formula>$H81=1</formula>
    </cfRule>
  </conditionalFormatting>
  <conditionalFormatting sqref="BF81">
    <cfRule type="expression" dxfId="376" priority="373">
      <formula>BF81&lt;&gt;BE81</formula>
    </cfRule>
  </conditionalFormatting>
  <conditionalFormatting sqref="AT81">
    <cfRule type="expression" dxfId="375" priority="369">
      <formula>AND(AT81=0,AT81&lt;&gt;AJ81)</formula>
    </cfRule>
    <cfRule type="expression" dxfId="374" priority="372">
      <formula>AT81&lt;&gt;AJ81</formula>
    </cfRule>
  </conditionalFormatting>
  <conditionalFormatting sqref="AW81 AU81">
    <cfRule type="expression" dxfId="373" priority="371">
      <formula>AU81&lt;&gt;0</formula>
    </cfRule>
  </conditionalFormatting>
  <conditionalFormatting sqref="AV81">
    <cfRule type="expression" dxfId="372" priority="370">
      <formula>AV81&lt;&gt;AL81</formula>
    </cfRule>
  </conditionalFormatting>
  <conditionalFormatting sqref="AX81">
    <cfRule type="expression" dxfId="371" priority="368">
      <formula>AX81=1</formula>
    </cfRule>
  </conditionalFormatting>
  <conditionalFormatting sqref="AL81">
    <cfRule type="expression" dxfId="370" priority="367">
      <formula>AL81&lt;&gt;AV81</formula>
    </cfRule>
  </conditionalFormatting>
  <conditionalFormatting sqref="BB81">
    <cfRule type="expression" dxfId="369" priority="366">
      <formula>$H81=1</formula>
    </cfRule>
  </conditionalFormatting>
  <conditionalFormatting sqref="BC81">
    <cfRule type="expression" dxfId="368" priority="365">
      <formula>$H81=1</formula>
    </cfRule>
  </conditionalFormatting>
  <conditionalFormatting sqref="BD81">
    <cfRule type="expression" dxfId="367" priority="364">
      <formula>$H81=1</formula>
    </cfRule>
  </conditionalFormatting>
  <conditionalFormatting sqref="AE15">
    <cfRule type="cellIs" dxfId="366" priority="362" stopIfTrue="1" operator="equal">
      <formula>$AE$12</formula>
    </cfRule>
    <cfRule type="cellIs" dxfId="365" priority="363" stopIfTrue="1" operator="lessThan">
      <formula>$AE$12</formula>
    </cfRule>
  </conditionalFormatting>
  <conditionalFormatting sqref="D456">
    <cfRule type="expression" dxfId="364" priority="234" stopIfTrue="1">
      <formula>#REF!=1</formula>
    </cfRule>
  </conditionalFormatting>
  <conditionalFormatting sqref="A58:B63">
    <cfRule type="expression" dxfId="363" priority="361" stopIfTrue="1">
      <formula>#REF!=1</formula>
    </cfRule>
  </conditionalFormatting>
  <conditionalFormatting sqref="A64:B64">
    <cfRule type="expression" dxfId="362" priority="360" stopIfTrue="1">
      <formula>#REF!=1</formula>
    </cfRule>
  </conditionalFormatting>
  <conditionalFormatting sqref="D64">
    <cfRule type="expression" dxfId="361" priority="359" stopIfTrue="1">
      <formula>#REF!=1</formula>
    </cfRule>
  </conditionalFormatting>
  <conditionalFormatting sqref="A71:B76">
    <cfRule type="expression" dxfId="360" priority="358" stopIfTrue="1">
      <formula>#REF!=1</formula>
    </cfRule>
  </conditionalFormatting>
  <conditionalFormatting sqref="A77:B80">
    <cfRule type="expression" dxfId="359" priority="357" stopIfTrue="1">
      <formula>#REF!=1</formula>
    </cfRule>
  </conditionalFormatting>
  <conditionalFormatting sqref="AP136 AZ136">
    <cfRule type="cellIs" dxfId="358" priority="343" stopIfTrue="1" operator="notEqual">
      <formula>$AL136</formula>
    </cfRule>
  </conditionalFormatting>
  <conditionalFormatting sqref="BA136">
    <cfRule type="cellIs" dxfId="357" priority="344" stopIfTrue="1" operator="notEqual">
      <formula>$AM136</formula>
    </cfRule>
  </conditionalFormatting>
  <conditionalFormatting sqref="AN136">
    <cfRule type="cellIs" dxfId="356" priority="345" stopIfTrue="1" operator="notEqual">
      <formula>$AJ136</formula>
    </cfRule>
  </conditionalFormatting>
  <conditionalFormatting sqref="AQ136">
    <cfRule type="cellIs" dxfId="355" priority="346" stopIfTrue="1" operator="notEqual">
      <formula>$AM136</formula>
    </cfRule>
  </conditionalFormatting>
  <conditionalFormatting sqref="AI136 AY136">
    <cfRule type="expression" dxfId="354" priority="347" stopIfTrue="1">
      <formula>$H136=1</formula>
    </cfRule>
  </conditionalFormatting>
  <conditionalFormatting sqref="AL136">
    <cfRule type="cellIs" dxfId="353" priority="348" stopIfTrue="1" operator="notEqual">
      <formula>AP136</formula>
    </cfRule>
  </conditionalFormatting>
  <conditionalFormatting sqref="AE136">
    <cfRule type="cellIs" dxfId="352" priority="349" stopIfTrue="1" operator="equal">
      <formula>$AE$12</formula>
    </cfRule>
    <cfRule type="cellIs" dxfId="351" priority="350" stopIfTrue="1" operator="lessThan">
      <formula>$AE$12</formula>
    </cfRule>
  </conditionalFormatting>
  <conditionalFormatting sqref="BG136">
    <cfRule type="cellIs" dxfId="350" priority="351" stopIfTrue="1" operator="equal">
      <formula>1</formula>
    </cfRule>
    <cfRule type="cellIs" dxfId="349" priority="352" stopIfTrue="1" operator="lessThan">
      <formula>1</formula>
    </cfRule>
  </conditionalFormatting>
  <conditionalFormatting sqref="AJ136:AK136">
    <cfRule type="cellIs" dxfId="348" priority="353" stopIfTrue="1" operator="equal">
      <formula>1</formula>
    </cfRule>
  </conditionalFormatting>
  <conditionalFormatting sqref="BE136">
    <cfRule type="cellIs" dxfId="347" priority="354" stopIfTrue="1" operator="equal">
      <formula>$BC$10</formula>
    </cfRule>
    <cfRule type="cellIs" dxfId="346" priority="355" stopIfTrue="1" operator="lessThan">
      <formula>$BC$10</formula>
    </cfRule>
  </conditionalFormatting>
  <conditionalFormatting sqref="AO136">
    <cfRule type="cellIs" dxfId="345" priority="356" stopIfTrue="1" operator="equal">
      <formula>"REAPP"</formula>
    </cfRule>
  </conditionalFormatting>
  <conditionalFormatting sqref="V136">
    <cfRule type="expression" dxfId="344" priority="342">
      <formula>$H136=1</formula>
    </cfRule>
  </conditionalFormatting>
  <conditionalFormatting sqref="Z136:AC136">
    <cfRule type="expression" dxfId="343" priority="341">
      <formula>$Z136="Exempt"</formula>
    </cfRule>
  </conditionalFormatting>
  <conditionalFormatting sqref="AD136">
    <cfRule type="expression" dxfId="342" priority="340">
      <formula>$H136=1</formula>
    </cfRule>
  </conditionalFormatting>
  <conditionalFormatting sqref="BF136">
    <cfRule type="expression" dxfId="341" priority="339">
      <formula>BF136&lt;&gt;BE136</formula>
    </cfRule>
  </conditionalFormatting>
  <conditionalFormatting sqref="AT136">
    <cfRule type="expression" dxfId="340" priority="335">
      <formula>AND(AT136=0,AT136&lt;&gt;AJ136)</formula>
    </cfRule>
    <cfRule type="expression" dxfId="339" priority="338">
      <formula>AT136&lt;&gt;AJ136</formula>
    </cfRule>
  </conditionalFormatting>
  <conditionalFormatting sqref="AU136 AW136">
    <cfRule type="expression" dxfId="338" priority="337">
      <formula>AU136&lt;&gt;0</formula>
    </cfRule>
  </conditionalFormatting>
  <conditionalFormatting sqref="AV136">
    <cfRule type="expression" dxfId="337" priority="336">
      <formula>AV136&lt;&gt;AL136</formula>
    </cfRule>
  </conditionalFormatting>
  <conditionalFormatting sqref="AX136">
    <cfRule type="expression" dxfId="336" priority="334">
      <formula>AX136=1</formula>
    </cfRule>
  </conditionalFormatting>
  <conditionalFormatting sqref="AL136">
    <cfRule type="expression" dxfId="335" priority="333">
      <formula>AL136&lt;&gt;AV136</formula>
    </cfRule>
  </conditionalFormatting>
  <conditionalFormatting sqref="A136:B136">
    <cfRule type="expression" dxfId="334" priority="332" stopIfTrue="1">
      <formula>#REF!=1</formula>
    </cfRule>
  </conditionalFormatting>
  <conditionalFormatting sqref="BB136">
    <cfRule type="expression" dxfId="333" priority="331">
      <formula>$H136=1</formula>
    </cfRule>
  </conditionalFormatting>
  <conditionalFormatting sqref="BC136">
    <cfRule type="expression" dxfId="332" priority="330">
      <formula>$H136=1</formula>
    </cfRule>
  </conditionalFormatting>
  <conditionalFormatting sqref="BD136">
    <cfRule type="expression" dxfId="331" priority="329">
      <formula>$H136=1</formula>
    </cfRule>
  </conditionalFormatting>
  <conditionalFormatting sqref="A186:B189">
    <cfRule type="expression" dxfId="330" priority="328" stopIfTrue="1">
      <formula>#REF!=1</formula>
    </cfRule>
  </conditionalFormatting>
  <conditionalFormatting sqref="A185:B185">
    <cfRule type="expression" dxfId="329" priority="327" stopIfTrue="1">
      <formula>#REF!=1</formula>
    </cfRule>
  </conditionalFormatting>
  <conditionalFormatting sqref="D185">
    <cfRule type="expression" dxfId="328" priority="326" stopIfTrue="1">
      <formula>#REF!=1</formula>
    </cfRule>
  </conditionalFormatting>
  <conditionalFormatting sqref="A190:B190">
    <cfRule type="expression" dxfId="327" priority="324" stopIfTrue="1">
      <formula>#REF!=1</formula>
    </cfRule>
  </conditionalFormatting>
  <conditionalFormatting sqref="A191:B191">
    <cfRule type="expression" dxfId="326" priority="325" stopIfTrue="1">
      <formula>#REF!=1</formula>
    </cfRule>
  </conditionalFormatting>
  <conditionalFormatting sqref="A192:B192">
    <cfRule type="expression" dxfId="325" priority="323" stopIfTrue="1">
      <formula>#REF!=1</formula>
    </cfRule>
  </conditionalFormatting>
  <conditionalFormatting sqref="A196:B196">
    <cfRule type="expression" dxfId="324" priority="322" stopIfTrue="1">
      <formula>#REF!=1</formula>
    </cfRule>
  </conditionalFormatting>
  <conditionalFormatting sqref="A199:B199">
    <cfRule type="expression" dxfId="323" priority="321" stopIfTrue="1">
      <formula>#REF!=1</formula>
    </cfRule>
  </conditionalFormatting>
  <conditionalFormatting sqref="A215:B218">
    <cfRule type="expression" dxfId="322" priority="320" stopIfTrue="1">
      <formula>#REF!=1</formula>
    </cfRule>
  </conditionalFormatting>
  <conditionalFormatting sqref="D215">
    <cfRule type="expression" dxfId="321" priority="319" stopIfTrue="1">
      <formula>#REF!=1</formula>
    </cfRule>
  </conditionalFormatting>
  <conditionalFormatting sqref="D216">
    <cfRule type="expression" dxfId="320" priority="318" stopIfTrue="1">
      <formula>#REF!=1</formula>
    </cfRule>
  </conditionalFormatting>
  <conditionalFormatting sqref="D217">
    <cfRule type="expression" dxfId="319" priority="317" stopIfTrue="1">
      <formula>#REF!=1</formula>
    </cfRule>
  </conditionalFormatting>
  <conditionalFormatting sqref="A241:B243">
    <cfRule type="expression" dxfId="318" priority="316" stopIfTrue="1">
      <formula>#REF!=1</formula>
    </cfRule>
  </conditionalFormatting>
  <conditionalFormatting sqref="A244:B244">
    <cfRule type="expression" dxfId="317" priority="315" stopIfTrue="1">
      <formula>#REF!=1</formula>
    </cfRule>
  </conditionalFormatting>
  <conditionalFormatting sqref="A259:B260">
    <cfRule type="expression" dxfId="316" priority="314" stopIfTrue="1">
      <formula>#REF!=1</formula>
    </cfRule>
  </conditionalFormatting>
  <conditionalFormatting sqref="A261:B261">
    <cfRule type="expression" dxfId="315" priority="313" stopIfTrue="1">
      <formula>#REF!=1</formula>
    </cfRule>
  </conditionalFormatting>
  <conditionalFormatting sqref="AP309 AZ309">
    <cfRule type="cellIs" dxfId="314" priority="299" stopIfTrue="1" operator="notEqual">
      <formula>$AL309</formula>
    </cfRule>
  </conditionalFormatting>
  <conditionalFormatting sqref="BA309">
    <cfRule type="cellIs" dxfId="313" priority="300" stopIfTrue="1" operator="notEqual">
      <formula>$AM309</formula>
    </cfRule>
  </conditionalFormatting>
  <conditionalFormatting sqref="AN309">
    <cfRule type="cellIs" dxfId="312" priority="301" stopIfTrue="1" operator="notEqual">
      <formula>$AJ309</formula>
    </cfRule>
  </conditionalFormatting>
  <conditionalFormatting sqref="AQ309">
    <cfRule type="cellIs" dxfId="311" priority="302" stopIfTrue="1" operator="notEqual">
      <formula>$AM309</formula>
    </cfRule>
  </conditionalFormatting>
  <conditionalFormatting sqref="AI309">
    <cfRule type="expression" dxfId="310" priority="303" stopIfTrue="1">
      <formula>$H309=1</formula>
    </cfRule>
  </conditionalFormatting>
  <conditionalFormatting sqref="AL309">
    <cfRule type="cellIs" dxfId="309" priority="304" stopIfTrue="1" operator="notEqual">
      <formula>AP309</formula>
    </cfRule>
  </conditionalFormatting>
  <conditionalFormatting sqref="AE309">
    <cfRule type="cellIs" dxfId="308" priority="305" stopIfTrue="1" operator="equal">
      <formula>$AE$12</formula>
    </cfRule>
    <cfRule type="cellIs" dxfId="307" priority="306" stopIfTrue="1" operator="lessThan">
      <formula>$AE$12</formula>
    </cfRule>
  </conditionalFormatting>
  <conditionalFormatting sqref="BG309">
    <cfRule type="cellIs" dxfId="306" priority="307" stopIfTrue="1" operator="equal">
      <formula>1</formula>
    </cfRule>
    <cfRule type="cellIs" dxfId="305" priority="308" stopIfTrue="1" operator="lessThan">
      <formula>1</formula>
    </cfRule>
  </conditionalFormatting>
  <conditionalFormatting sqref="AJ309:AK309">
    <cfRule type="cellIs" dxfId="304" priority="309" stopIfTrue="1" operator="equal">
      <formula>1</formula>
    </cfRule>
  </conditionalFormatting>
  <conditionalFormatting sqref="BE309">
    <cfRule type="cellIs" dxfId="303" priority="310" stopIfTrue="1" operator="equal">
      <formula>$BC$10</formula>
    </cfRule>
    <cfRule type="cellIs" dxfId="302" priority="311" stopIfTrue="1" operator="lessThan">
      <formula>$BC$10</formula>
    </cfRule>
  </conditionalFormatting>
  <conditionalFormatting sqref="AO309">
    <cfRule type="cellIs" dxfId="301" priority="312" stopIfTrue="1" operator="equal">
      <formula>"REAPP"</formula>
    </cfRule>
  </conditionalFormatting>
  <conditionalFormatting sqref="V309">
    <cfRule type="expression" dxfId="300" priority="298">
      <formula>$H309=1</formula>
    </cfRule>
  </conditionalFormatting>
  <conditionalFormatting sqref="Z309:AC309">
    <cfRule type="expression" dxfId="299" priority="297">
      <formula>$Z309="Exempt"</formula>
    </cfRule>
  </conditionalFormatting>
  <conditionalFormatting sqref="AD309">
    <cfRule type="expression" dxfId="298" priority="296">
      <formula>$H309=1</formula>
    </cfRule>
  </conditionalFormatting>
  <conditionalFormatting sqref="AY309">
    <cfRule type="expression" dxfId="297" priority="295" stopIfTrue="1">
      <formula>$H309=1</formula>
    </cfRule>
  </conditionalFormatting>
  <conditionalFormatting sqref="BF309">
    <cfRule type="expression" dxfId="296" priority="294">
      <formula>BF309&lt;&gt;BE309</formula>
    </cfRule>
  </conditionalFormatting>
  <conditionalFormatting sqref="AT309">
    <cfRule type="expression" dxfId="295" priority="290">
      <formula>AND(AT309=0,AT309&lt;&gt;AJ309)</formula>
    </cfRule>
    <cfRule type="expression" dxfId="294" priority="293">
      <formula>AT309&lt;&gt;AJ309</formula>
    </cfRule>
  </conditionalFormatting>
  <conditionalFormatting sqref="AW309 AU309">
    <cfRule type="expression" dxfId="293" priority="292">
      <formula>AU309&lt;&gt;0</formula>
    </cfRule>
  </conditionalFormatting>
  <conditionalFormatting sqref="AV309">
    <cfRule type="expression" dxfId="292" priority="291">
      <formula>AV309&lt;&gt;AL309</formula>
    </cfRule>
  </conditionalFormatting>
  <conditionalFormatting sqref="AX309">
    <cfRule type="expression" dxfId="291" priority="289">
      <formula>AX309=1</formula>
    </cfRule>
  </conditionalFormatting>
  <conditionalFormatting sqref="AL309">
    <cfRule type="expression" dxfId="290" priority="288">
      <formula>AL309&lt;&gt;AV309</formula>
    </cfRule>
  </conditionalFormatting>
  <conditionalFormatting sqref="BB309">
    <cfRule type="expression" dxfId="289" priority="287">
      <formula>$H309=1</formula>
    </cfRule>
  </conditionalFormatting>
  <conditionalFormatting sqref="BC309">
    <cfRule type="expression" dxfId="288" priority="286">
      <formula>$H309=1</formula>
    </cfRule>
  </conditionalFormatting>
  <conditionalFormatting sqref="BD309">
    <cfRule type="expression" dxfId="287" priority="285">
      <formula>$H309=1</formula>
    </cfRule>
  </conditionalFormatting>
  <conditionalFormatting sqref="A309:B309">
    <cfRule type="expression" dxfId="286" priority="284" stopIfTrue="1">
      <formula>#REF!=1</formula>
    </cfRule>
  </conditionalFormatting>
  <conditionalFormatting sqref="AP321 AZ321">
    <cfRule type="cellIs" dxfId="285" priority="270" stopIfTrue="1" operator="notEqual">
      <formula>$AL321</formula>
    </cfRule>
  </conditionalFormatting>
  <conditionalFormatting sqref="BA321">
    <cfRule type="cellIs" dxfId="284" priority="271" stopIfTrue="1" operator="notEqual">
      <formula>$AM321</formula>
    </cfRule>
  </conditionalFormatting>
  <conditionalFormatting sqref="AN321">
    <cfRule type="cellIs" dxfId="283" priority="272" stopIfTrue="1" operator="notEqual">
      <formula>$AJ321</formula>
    </cfRule>
  </conditionalFormatting>
  <conditionalFormatting sqref="AQ321">
    <cfRule type="cellIs" dxfId="282" priority="273" stopIfTrue="1" operator="notEqual">
      <formula>$AM321</formula>
    </cfRule>
  </conditionalFormatting>
  <conditionalFormatting sqref="AI321">
    <cfRule type="expression" dxfId="281" priority="274" stopIfTrue="1">
      <formula>$H321=1</formula>
    </cfRule>
  </conditionalFormatting>
  <conditionalFormatting sqref="AL321">
    <cfRule type="cellIs" dxfId="280" priority="275" stopIfTrue="1" operator="notEqual">
      <formula>AP321</formula>
    </cfRule>
  </conditionalFormatting>
  <conditionalFormatting sqref="AE321">
    <cfRule type="cellIs" dxfId="279" priority="276" stopIfTrue="1" operator="equal">
      <formula>$AE$12</formula>
    </cfRule>
    <cfRule type="cellIs" dxfId="278" priority="277" stopIfTrue="1" operator="lessThan">
      <formula>$AE$12</formula>
    </cfRule>
  </conditionalFormatting>
  <conditionalFormatting sqref="BG321">
    <cfRule type="cellIs" dxfId="277" priority="278" stopIfTrue="1" operator="equal">
      <formula>1</formula>
    </cfRule>
    <cfRule type="cellIs" dxfId="276" priority="279" stopIfTrue="1" operator="lessThan">
      <formula>1</formula>
    </cfRule>
  </conditionalFormatting>
  <conditionalFormatting sqref="AJ321:AK321">
    <cfRule type="cellIs" dxfId="275" priority="280" stopIfTrue="1" operator="equal">
      <formula>1</formula>
    </cfRule>
  </conditionalFormatting>
  <conditionalFormatting sqref="BE321">
    <cfRule type="cellIs" dxfId="274" priority="281" stopIfTrue="1" operator="equal">
      <formula>$BC$10</formula>
    </cfRule>
    <cfRule type="cellIs" dxfId="273" priority="282" stopIfTrue="1" operator="lessThan">
      <formula>$BC$10</formula>
    </cfRule>
  </conditionalFormatting>
  <conditionalFormatting sqref="AO321">
    <cfRule type="cellIs" dxfId="272" priority="283" stopIfTrue="1" operator="equal">
      <formula>"REAPP"</formula>
    </cfRule>
  </conditionalFormatting>
  <conditionalFormatting sqref="V321">
    <cfRule type="expression" dxfId="271" priority="269">
      <formula>$H321=1</formula>
    </cfRule>
  </conditionalFormatting>
  <conditionalFormatting sqref="Z321:AC321">
    <cfRule type="expression" dxfId="270" priority="268">
      <formula>$Z321="Exempt"</formula>
    </cfRule>
  </conditionalFormatting>
  <conditionalFormatting sqref="AD321">
    <cfRule type="expression" dxfId="269" priority="267">
      <formula>$H321=1</formula>
    </cfRule>
  </conditionalFormatting>
  <conditionalFormatting sqref="AY321">
    <cfRule type="expression" dxfId="268" priority="266" stopIfTrue="1">
      <formula>$H321=1</formula>
    </cfRule>
  </conditionalFormatting>
  <conditionalFormatting sqref="BF321">
    <cfRule type="expression" dxfId="267" priority="265">
      <formula>BF321&lt;&gt;BE321</formula>
    </cfRule>
  </conditionalFormatting>
  <conditionalFormatting sqref="AT321">
    <cfRule type="expression" dxfId="266" priority="261">
      <formula>AND(AT321=0,AT321&lt;&gt;AJ321)</formula>
    </cfRule>
    <cfRule type="expression" dxfId="265" priority="264">
      <formula>AT321&lt;&gt;AJ321</formula>
    </cfRule>
  </conditionalFormatting>
  <conditionalFormatting sqref="AW321 AU321">
    <cfRule type="expression" dxfId="264" priority="263">
      <formula>AU321&lt;&gt;0</formula>
    </cfRule>
  </conditionalFormatting>
  <conditionalFormatting sqref="AV321">
    <cfRule type="expression" dxfId="263" priority="262">
      <formula>AV321&lt;&gt;AL321</formula>
    </cfRule>
  </conditionalFormatting>
  <conditionalFormatting sqref="AX321">
    <cfRule type="expression" dxfId="262" priority="260">
      <formula>AX321=1</formula>
    </cfRule>
  </conditionalFormatting>
  <conditionalFormatting sqref="AL321">
    <cfRule type="expression" dxfId="261" priority="259">
      <formula>AL321&lt;&gt;AV321</formula>
    </cfRule>
  </conditionalFormatting>
  <conditionalFormatting sqref="BB321">
    <cfRule type="expression" dxfId="260" priority="258">
      <formula>$H321=1</formula>
    </cfRule>
  </conditionalFormatting>
  <conditionalFormatting sqref="BC321">
    <cfRule type="expression" dxfId="259" priority="257">
      <formula>$H321=1</formula>
    </cfRule>
  </conditionalFormatting>
  <conditionalFormatting sqref="BD321">
    <cfRule type="expression" dxfId="258" priority="256">
      <formula>$H321=1</formula>
    </cfRule>
  </conditionalFormatting>
  <conditionalFormatting sqref="A321:B321">
    <cfRule type="expression" dxfId="257" priority="255" stopIfTrue="1">
      <formula>#REF!=1</formula>
    </cfRule>
  </conditionalFormatting>
  <conditionalFormatting sqref="A327:B332">
    <cfRule type="expression" dxfId="256" priority="254" stopIfTrue="1">
      <formula>#REF!=1</formula>
    </cfRule>
  </conditionalFormatting>
  <conditionalFormatting sqref="A375:B378">
    <cfRule type="expression" dxfId="255" priority="253" stopIfTrue="1">
      <formula>#REF!=1</formula>
    </cfRule>
  </conditionalFormatting>
  <conditionalFormatting sqref="A434:B434">
    <cfRule type="expression" dxfId="254" priority="252" stopIfTrue="1">
      <formula>#REF!=1</formula>
    </cfRule>
  </conditionalFormatting>
  <conditionalFormatting sqref="A421:B424">
    <cfRule type="expression" dxfId="253" priority="251" stopIfTrue="1">
      <formula>#REF!=1</formula>
    </cfRule>
  </conditionalFormatting>
  <conditionalFormatting sqref="A431:B431">
    <cfRule type="expression" dxfId="252" priority="250" stopIfTrue="1">
      <formula>#REF!=1</formula>
    </cfRule>
  </conditionalFormatting>
  <conditionalFormatting sqref="D421">
    <cfRule type="expression" dxfId="251" priority="249" stopIfTrue="1">
      <formula>#REF!=1</formula>
    </cfRule>
  </conditionalFormatting>
  <conditionalFormatting sqref="D422">
    <cfRule type="expression" dxfId="250" priority="248" stopIfTrue="1">
      <formula>#REF!=1</formula>
    </cfRule>
  </conditionalFormatting>
  <conditionalFormatting sqref="D423">
    <cfRule type="expression" dxfId="249" priority="247" stopIfTrue="1">
      <formula>#REF!=1</formula>
    </cfRule>
  </conditionalFormatting>
  <conditionalFormatting sqref="D424">
    <cfRule type="expression" dxfId="248" priority="246" stopIfTrue="1">
      <formula>#REF!=1</formula>
    </cfRule>
  </conditionalFormatting>
  <conditionalFormatting sqref="D426">
    <cfRule type="expression" dxfId="247" priority="245" stopIfTrue="1">
      <formula>#REF!=1</formula>
    </cfRule>
  </conditionalFormatting>
  <conditionalFormatting sqref="D427">
    <cfRule type="expression" dxfId="246" priority="244" stopIfTrue="1">
      <formula>#REF!=1</formula>
    </cfRule>
  </conditionalFormatting>
  <conditionalFormatting sqref="D428">
    <cfRule type="expression" dxfId="245" priority="243" stopIfTrue="1">
      <formula>#REF!=1</formula>
    </cfRule>
  </conditionalFormatting>
  <conditionalFormatting sqref="D429">
    <cfRule type="expression" dxfId="244" priority="242" stopIfTrue="1">
      <formula>#REF!=1</formula>
    </cfRule>
  </conditionalFormatting>
  <conditionalFormatting sqref="D430">
    <cfRule type="expression" dxfId="243" priority="241" stopIfTrue="1">
      <formula>#REF!=1</formula>
    </cfRule>
  </conditionalFormatting>
  <conditionalFormatting sqref="D432">
    <cfRule type="expression" dxfId="242" priority="240" stopIfTrue="1">
      <formula>#REF!=1</formula>
    </cfRule>
  </conditionalFormatting>
  <conditionalFormatting sqref="D433">
    <cfRule type="expression" dxfId="241" priority="239" stopIfTrue="1">
      <formula>#REF!=1</formula>
    </cfRule>
  </conditionalFormatting>
  <conditionalFormatting sqref="A425:B425">
    <cfRule type="expression" dxfId="240" priority="238" stopIfTrue="1">
      <formula>#REF!=1</formula>
    </cfRule>
  </conditionalFormatting>
  <conditionalFormatting sqref="A444:B446">
    <cfRule type="expression" dxfId="239" priority="237" stopIfTrue="1">
      <formula>#REF!=1</formula>
    </cfRule>
  </conditionalFormatting>
  <conditionalFormatting sqref="A452:B455">
    <cfRule type="expression" dxfId="238" priority="236" stopIfTrue="1">
      <formula>#REF!=1</formula>
    </cfRule>
  </conditionalFormatting>
  <conditionalFormatting sqref="A456:B456">
    <cfRule type="expression" dxfId="237" priority="235" stopIfTrue="1">
      <formula>#REF!=1</formula>
    </cfRule>
  </conditionalFormatting>
  <conditionalFormatting sqref="A489:B489">
    <cfRule type="expression" dxfId="236" priority="233" stopIfTrue="1">
      <formula>#REF!=1</formula>
    </cfRule>
  </conditionalFormatting>
  <conditionalFormatting sqref="A487:B488">
    <cfRule type="expression" dxfId="235" priority="232" stopIfTrue="1">
      <formula>#REF!=1</formula>
    </cfRule>
  </conditionalFormatting>
  <conditionalFormatting sqref="D487">
    <cfRule type="expression" dxfId="234" priority="231" stopIfTrue="1">
      <formula>#REF!=1</formula>
    </cfRule>
  </conditionalFormatting>
  <conditionalFormatting sqref="D488">
    <cfRule type="expression" dxfId="233" priority="230" stopIfTrue="1">
      <formula>#REF!=1</formula>
    </cfRule>
  </conditionalFormatting>
  <conditionalFormatting sqref="AZ482 AP482">
    <cfRule type="cellIs" dxfId="232" priority="216" stopIfTrue="1" operator="notEqual">
      <formula>$AL482</formula>
    </cfRule>
  </conditionalFormatting>
  <conditionalFormatting sqref="BA482">
    <cfRule type="cellIs" dxfId="231" priority="217" stopIfTrue="1" operator="notEqual">
      <formula>$AM482</formula>
    </cfRule>
  </conditionalFormatting>
  <conditionalFormatting sqref="AN482">
    <cfRule type="cellIs" dxfId="230" priority="218" stopIfTrue="1" operator="notEqual">
      <formula>$AJ482</formula>
    </cfRule>
  </conditionalFormatting>
  <conditionalFormatting sqref="AQ482">
    <cfRule type="cellIs" dxfId="229" priority="219" stopIfTrue="1" operator="notEqual">
      <formula>$AM482</formula>
    </cfRule>
  </conditionalFormatting>
  <conditionalFormatting sqref="AI482 AY482">
    <cfRule type="expression" dxfId="228" priority="220" stopIfTrue="1">
      <formula>$H482=1</formula>
    </cfRule>
  </conditionalFormatting>
  <conditionalFormatting sqref="AL482">
    <cfRule type="cellIs" dxfId="227" priority="221" stopIfTrue="1" operator="notEqual">
      <formula>AP482</formula>
    </cfRule>
  </conditionalFormatting>
  <conditionalFormatting sqref="AE482">
    <cfRule type="cellIs" dxfId="226" priority="222" stopIfTrue="1" operator="equal">
      <formula>$AE$12</formula>
    </cfRule>
    <cfRule type="cellIs" dxfId="225" priority="223" stopIfTrue="1" operator="lessThan">
      <formula>$AE$12</formula>
    </cfRule>
  </conditionalFormatting>
  <conditionalFormatting sqref="BG482">
    <cfRule type="cellIs" dxfId="224" priority="224" stopIfTrue="1" operator="equal">
      <formula>1</formula>
    </cfRule>
    <cfRule type="cellIs" dxfId="223" priority="225" stopIfTrue="1" operator="lessThan">
      <formula>1</formula>
    </cfRule>
  </conditionalFormatting>
  <conditionalFormatting sqref="AJ482:AK482">
    <cfRule type="cellIs" dxfId="222" priority="226" stopIfTrue="1" operator="equal">
      <formula>1</formula>
    </cfRule>
  </conditionalFormatting>
  <conditionalFormatting sqref="BE482">
    <cfRule type="cellIs" dxfId="221" priority="227" stopIfTrue="1" operator="equal">
      <formula>$BC$10</formula>
    </cfRule>
    <cfRule type="cellIs" dxfId="220" priority="228" stopIfTrue="1" operator="lessThan">
      <formula>$BC$10</formula>
    </cfRule>
  </conditionalFormatting>
  <conditionalFormatting sqref="AO482">
    <cfRule type="cellIs" dxfId="219" priority="229" stopIfTrue="1" operator="equal">
      <formula>"REAPP"</formula>
    </cfRule>
  </conditionalFormatting>
  <conditionalFormatting sqref="BE482">
    <cfRule type="expression" dxfId="218" priority="215">
      <formula>OR($H482=3,$H482="R3")</formula>
    </cfRule>
  </conditionalFormatting>
  <conditionalFormatting sqref="V482">
    <cfRule type="expression" dxfId="217" priority="214">
      <formula>$H482=1</formula>
    </cfRule>
  </conditionalFormatting>
  <conditionalFormatting sqref="Z482:AC482">
    <cfRule type="expression" dxfId="216" priority="213">
      <formula>$Z482="Exempt"</formula>
    </cfRule>
  </conditionalFormatting>
  <conditionalFormatting sqref="AD482">
    <cfRule type="expression" dxfId="215" priority="212">
      <formula>$H482=1</formula>
    </cfRule>
  </conditionalFormatting>
  <conditionalFormatting sqref="BF482">
    <cfRule type="expression" dxfId="214" priority="211">
      <formula>BF482&lt;&gt;BE482</formula>
    </cfRule>
  </conditionalFormatting>
  <conditionalFormatting sqref="AT482">
    <cfRule type="expression" dxfId="213" priority="207">
      <formula>AND(AT482=0,AT482&lt;&gt;AJ482)</formula>
    </cfRule>
    <cfRule type="expression" dxfId="212" priority="210">
      <formula>AT482&lt;&gt;AJ482</formula>
    </cfRule>
  </conditionalFormatting>
  <conditionalFormatting sqref="AW482 AU482">
    <cfRule type="expression" dxfId="211" priority="209">
      <formula>AU482&lt;&gt;0</formula>
    </cfRule>
  </conditionalFormatting>
  <conditionalFormatting sqref="AV482">
    <cfRule type="expression" dxfId="210" priority="208">
      <formula>AV482&lt;&gt;AL482</formula>
    </cfRule>
  </conditionalFormatting>
  <conditionalFormatting sqref="AX482">
    <cfRule type="expression" dxfId="209" priority="206">
      <formula>AX482=1</formula>
    </cfRule>
  </conditionalFormatting>
  <conditionalFormatting sqref="AL482">
    <cfRule type="expression" dxfId="208" priority="205">
      <formula>AL482&lt;&gt;AV482</formula>
    </cfRule>
  </conditionalFormatting>
  <conditionalFormatting sqref="BB482">
    <cfRule type="expression" dxfId="207" priority="204">
      <formula>$H482=1</formula>
    </cfRule>
  </conditionalFormatting>
  <conditionalFormatting sqref="BC482">
    <cfRule type="expression" dxfId="206" priority="203">
      <formula>$H482=1</formula>
    </cfRule>
  </conditionalFormatting>
  <conditionalFormatting sqref="BD482">
    <cfRule type="expression" dxfId="205" priority="202">
      <formula>$H482=1</formula>
    </cfRule>
  </conditionalFormatting>
  <conditionalFormatting sqref="A482:B482">
    <cfRule type="expression" dxfId="204" priority="201" stopIfTrue="1">
      <formula>#REF!=1</formula>
    </cfRule>
  </conditionalFormatting>
  <conditionalFormatting sqref="A497:B497">
    <cfRule type="expression" dxfId="203" priority="200" stopIfTrue="1">
      <formula>#REF!=1</formula>
    </cfRule>
  </conditionalFormatting>
  <conditionalFormatting sqref="A498:B498">
    <cfRule type="expression" dxfId="202" priority="199" stopIfTrue="1">
      <formula>#REF!=1</formula>
    </cfRule>
  </conditionalFormatting>
  <conditionalFormatting sqref="A499:B499">
    <cfRule type="expression" dxfId="201" priority="198" stopIfTrue="1">
      <formula>#REF!=1</formula>
    </cfRule>
  </conditionalFormatting>
  <conditionalFormatting sqref="D499">
    <cfRule type="expression" dxfId="200" priority="197" stopIfTrue="1">
      <formula>#REF!=1</formula>
    </cfRule>
  </conditionalFormatting>
  <conditionalFormatting sqref="BD132">
    <cfRule type="expression" dxfId="199" priority="196">
      <formula>$H132=1</formula>
    </cfRule>
  </conditionalFormatting>
  <conditionalFormatting sqref="BD465">
    <cfRule type="expression" dxfId="198" priority="195">
      <formula>$H465=1</formula>
    </cfRule>
  </conditionalFormatting>
  <conditionalFormatting sqref="AL141">
    <cfRule type="cellIs" dxfId="197" priority="194" stopIfTrue="1" operator="notEqual">
      <formula>AP141</formula>
    </cfRule>
  </conditionalFormatting>
  <conditionalFormatting sqref="BH52:BH57 BH137:BH157 BH130:BH135 BH514:BH534">
    <cfRule type="expression" dxfId="196" priority="193">
      <formula>$H52=1</formula>
    </cfRule>
  </conditionalFormatting>
  <conditionalFormatting sqref="BH15">
    <cfRule type="cellIs" dxfId="195" priority="191" stopIfTrue="1" operator="equal">
      <formula>1</formula>
    </cfRule>
    <cfRule type="cellIs" dxfId="194" priority="192" stopIfTrue="1" operator="lessThan">
      <formula>1</formula>
    </cfRule>
  </conditionalFormatting>
  <conditionalFormatting sqref="BH15">
    <cfRule type="expression" dxfId="193" priority="190">
      <formula>OR($H15=3,$H15="R3")</formula>
    </cfRule>
  </conditionalFormatting>
  <conditionalFormatting sqref="BH368 BH413:BH420 BH37:BH50 BH569:BH570 BH224:BH234 BH221:BH222 BH248:BH251 BH58:BH63 BH65:BH76 BH104:BH105 BH197:BH208 BH159:BH177 BH107:BH124 BH457:BH463 BH509 BH284:BH302 BH542:BH549 BH467:BH481 BH483:BH486 BH26:BH35 BH555:BH562 BH82:BH102 BH183:BH184 BH213:BH219 BH253:BH270 BH327:BH350 BH435:BH443 BH500:BH507 BH490:BH498 BH304:BH308 BH352:BH356 BH358:BH366 BH126:BH128 BH371:BH411 BH310:BH320 BH322:BH325">
    <cfRule type="expression" dxfId="192" priority="189">
      <formula>$H26=1</formula>
    </cfRule>
  </conditionalFormatting>
  <conditionalFormatting sqref="BH367">
    <cfRule type="expression" dxfId="191" priority="188">
      <formula>$H367=1</formula>
    </cfRule>
  </conditionalFormatting>
  <conditionalFormatting sqref="BH412">
    <cfRule type="expression" dxfId="190" priority="187">
      <formula>$H412=1</formula>
    </cfRule>
  </conditionalFormatting>
  <conditionalFormatting sqref="BH36">
    <cfRule type="expression" dxfId="189" priority="186">
      <formula>$H36=1</formula>
    </cfRule>
  </conditionalFormatting>
  <conditionalFormatting sqref="BH51">
    <cfRule type="expression" dxfId="188" priority="185">
      <formula>$H51=1</formula>
    </cfRule>
  </conditionalFormatting>
  <conditionalFormatting sqref="BH158">
    <cfRule type="expression" dxfId="187" priority="184">
      <formula>$H158=1</formula>
    </cfRule>
  </conditionalFormatting>
  <conditionalFormatting sqref="BH271">
    <cfRule type="expression" dxfId="186" priority="183">
      <formula>$H271=1</formula>
    </cfRule>
  </conditionalFormatting>
  <conditionalFormatting sqref="BH223">
    <cfRule type="expression" dxfId="185" priority="182">
      <formula>$H223=1</formula>
    </cfRule>
  </conditionalFormatting>
  <conditionalFormatting sqref="BH220">
    <cfRule type="expression" dxfId="184" priority="181">
      <formula>$H220=1</formula>
    </cfRule>
  </conditionalFormatting>
  <conditionalFormatting sqref="BH247">
    <cfRule type="expression" dxfId="183" priority="180">
      <formula>$H247=1</formula>
    </cfRule>
  </conditionalFormatting>
  <conditionalFormatting sqref="BH241">
    <cfRule type="expression" dxfId="182" priority="179">
      <formula>$H241=1</formula>
    </cfRule>
  </conditionalFormatting>
  <conditionalFormatting sqref="BH235:BH240">
    <cfRule type="expression" dxfId="181" priority="178">
      <formula>$H235=1</formula>
    </cfRule>
  </conditionalFormatting>
  <conditionalFormatting sqref="BH106">
    <cfRule type="expression" dxfId="180" priority="177">
      <formula>$H106=1</formula>
    </cfRule>
  </conditionalFormatting>
  <conditionalFormatting sqref="BH103">
    <cfRule type="expression" dxfId="179" priority="176">
      <formula>$H103=1</formula>
    </cfRule>
  </conditionalFormatting>
  <conditionalFormatting sqref="BH186:BH189 BH194:BH195 BH192">
    <cfRule type="expression" dxfId="178" priority="175">
      <formula>$H186=1</formula>
    </cfRule>
  </conditionalFormatting>
  <conditionalFormatting sqref="BH196">
    <cfRule type="expression" dxfId="177" priority="174">
      <formula>$H196=1</formula>
    </cfRule>
  </conditionalFormatting>
  <conditionalFormatting sqref="BH508">
    <cfRule type="expression" dxfId="176" priority="173">
      <formula>$H508=1</formula>
    </cfRule>
  </conditionalFormatting>
  <conditionalFormatting sqref="BH272:BH274">
    <cfRule type="expression" dxfId="175" priority="172">
      <formula>$H272=1</formula>
    </cfRule>
  </conditionalFormatting>
  <conditionalFormatting sqref="BH275:BH277">
    <cfRule type="expression" dxfId="174" priority="171">
      <formula>$H275=1</formula>
    </cfRule>
  </conditionalFormatting>
  <conditionalFormatting sqref="BH278:BH280">
    <cfRule type="expression" dxfId="173" priority="170">
      <formula>$H278=1</formula>
    </cfRule>
  </conditionalFormatting>
  <conditionalFormatting sqref="BH281:BH283">
    <cfRule type="expression" dxfId="172" priority="169">
      <formula>$H281=1</formula>
    </cfRule>
  </conditionalFormatting>
  <conditionalFormatting sqref="BH464:BH466">
    <cfRule type="expression" dxfId="171" priority="168">
      <formula>$H464=1</formula>
    </cfRule>
  </conditionalFormatting>
  <conditionalFormatting sqref="BH511:BH513">
    <cfRule type="expression" dxfId="170" priority="167">
      <formula>$H511=1</formula>
    </cfRule>
  </conditionalFormatting>
  <conditionalFormatting sqref="BH535:BH537">
    <cfRule type="expression" dxfId="169" priority="166">
      <formula>$H535=1</formula>
    </cfRule>
  </conditionalFormatting>
  <conditionalFormatting sqref="BH538">
    <cfRule type="expression" dxfId="168" priority="165">
      <formula>$H538=1</formula>
    </cfRule>
  </conditionalFormatting>
  <conditionalFormatting sqref="BH539:BH541">
    <cfRule type="expression" dxfId="167" priority="164">
      <formula>$H539=1</formula>
    </cfRule>
  </conditionalFormatting>
  <conditionalFormatting sqref="BH563:BH565">
    <cfRule type="expression" dxfId="166" priority="163">
      <formula>$H563=1</formula>
    </cfRule>
  </conditionalFormatting>
  <conditionalFormatting sqref="BH566:BH568">
    <cfRule type="expression" dxfId="165" priority="162">
      <formula>$H566=1</formula>
    </cfRule>
  </conditionalFormatting>
  <conditionalFormatting sqref="BH571:BH573">
    <cfRule type="expression" dxfId="164" priority="161">
      <formula>$H571=1</formula>
    </cfRule>
  </conditionalFormatting>
  <conditionalFormatting sqref="BH25">
    <cfRule type="expression" dxfId="163" priority="160">
      <formula>$H25=1</formula>
    </cfRule>
  </conditionalFormatting>
  <conditionalFormatting sqref="BH510">
    <cfRule type="expression" dxfId="162" priority="159">
      <formula>$H510=1</formula>
    </cfRule>
  </conditionalFormatting>
  <conditionalFormatting sqref="BH550:BH554">
    <cfRule type="expression" dxfId="161" priority="158">
      <formula>$H550=1</formula>
    </cfRule>
  </conditionalFormatting>
  <conditionalFormatting sqref="BH64">
    <cfRule type="expression" dxfId="160" priority="157">
      <formula>$H64=1</formula>
    </cfRule>
  </conditionalFormatting>
  <conditionalFormatting sqref="BH77:BH80">
    <cfRule type="expression" dxfId="159" priority="156">
      <formula>$H77=1</formula>
    </cfRule>
  </conditionalFormatting>
  <conditionalFormatting sqref="BH193">
    <cfRule type="expression" dxfId="158" priority="155">
      <formula>$H193=1</formula>
    </cfRule>
  </conditionalFormatting>
  <conditionalFormatting sqref="BH185">
    <cfRule type="expression" dxfId="157" priority="154">
      <formula>$H185=1</formula>
    </cfRule>
  </conditionalFormatting>
  <conditionalFormatting sqref="BH252">
    <cfRule type="expression" dxfId="156" priority="153">
      <formula>$H252=1</formula>
    </cfRule>
  </conditionalFormatting>
  <conditionalFormatting sqref="BH326">
    <cfRule type="expression" dxfId="155" priority="152">
      <formula>$H326=1</formula>
    </cfRule>
  </conditionalFormatting>
  <conditionalFormatting sqref="BH456">
    <cfRule type="expression" dxfId="154" priority="151">
      <formula>$H456=1</formula>
    </cfRule>
  </conditionalFormatting>
  <conditionalFormatting sqref="BH499">
    <cfRule type="expression" dxfId="153" priority="150">
      <formula>$H499=1</formula>
    </cfRule>
  </conditionalFormatting>
  <conditionalFormatting sqref="BH489">
    <cfRule type="expression" dxfId="152" priority="149">
      <formula>$H489=1</formula>
    </cfRule>
  </conditionalFormatting>
  <conditionalFormatting sqref="BH434">
    <cfRule type="expression" dxfId="151" priority="148">
      <formula>$H434=1</formula>
    </cfRule>
  </conditionalFormatting>
  <conditionalFormatting sqref="BH212">
    <cfRule type="expression" dxfId="150" priority="147">
      <formula>$H212=1</formula>
    </cfRule>
  </conditionalFormatting>
  <conditionalFormatting sqref="BH182">
    <cfRule type="expression" dxfId="149" priority="146">
      <formula>$H182=1</formula>
    </cfRule>
  </conditionalFormatting>
  <conditionalFormatting sqref="BH303">
    <cfRule type="expression" dxfId="148" priority="145">
      <formula>$H303=1</formula>
    </cfRule>
  </conditionalFormatting>
  <conditionalFormatting sqref="BH351:BH356">
    <cfRule type="expression" dxfId="147" priority="144">
      <formula>$H351=1</formula>
    </cfRule>
  </conditionalFormatting>
  <conditionalFormatting sqref="BH180:BH181">
    <cfRule type="expression" dxfId="146" priority="143">
      <formula>$H180=1</formula>
    </cfRule>
  </conditionalFormatting>
  <conditionalFormatting sqref="BH179">
    <cfRule type="expression" dxfId="145" priority="142">
      <formula>$H179=1</formula>
    </cfRule>
  </conditionalFormatting>
  <conditionalFormatting sqref="BH444:BH446">
    <cfRule type="expression" dxfId="144" priority="141">
      <formula>$H444=1</formula>
    </cfRule>
  </conditionalFormatting>
  <conditionalFormatting sqref="BH178">
    <cfRule type="expression" dxfId="143" priority="140">
      <formula>$H178=1</formula>
    </cfRule>
  </conditionalFormatting>
  <conditionalFormatting sqref="BH209:BH211">
    <cfRule type="expression" dxfId="142" priority="139">
      <formula>$H209=1</formula>
    </cfRule>
  </conditionalFormatting>
  <conditionalFormatting sqref="BH487:BH488">
    <cfRule type="expression" dxfId="141" priority="138">
      <formula>$H487=1</formula>
    </cfRule>
  </conditionalFormatting>
  <conditionalFormatting sqref="BH357">
    <cfRule type="expression" dxfId="140" priority="137">
      <formula>$H357=1</formula>
    </cfRule>
  </conditionalFormatting>
  <conditionalFormatting sqref="BH447">
    <cfRule type="expression" dxfId="139" priority="136">
      <formula>$H447=1</formula>
    </cfRule>
  </conditionalFormatting>
  <conditionalFormatting sqref="BH421:BH424">
    <cfRule type="expression" dxfId="138" priority="135">
      <formula>$H421=1</formula>
    </cfRule>
  </conditionalFormatting>
  <conditionalFormatting sqref="BH125:BH128">
    <cfRule type="expression" dxfId="137" priority="134">
      <formula>$H125=1</formula>
    </cfRule>
  </conditionalFormatting>
  <conditionalFormatting sqref="BH129">
    <cfRule type="expression" dxfId="136" priority="133">
      <formula>$H129=1</formula>
    </cfRule>
  </conditionalFormatting>
  <conditionalFormatting sqref="BH369:BH370">
    <cfRule type="expression" dxfId="135" priority="132">
      <formula>$H369=1</formula>
    </cfRule>
  </conditionalFormatting>
  <conditionalFormatting sqref="BH432">
    <cfRule type="expression" dxfId="134" priority="131">
      <formula>$H432=1</formula>
    </cfRule>
  </conditionalFormatting>
  <conditionalFormatting sqref="BH433">
    <cfRule type="expression" dxfId="133" priority="130">
      <formula>$H433=1</formula>
    </cfRule>
  </conditionalFormatting>
  <conditionalFormatting sqref="BH426:BH430">
    <cfRule type="expression" dxfId="132" priority="129">
      <formula>$H426=1</formula>
    </cfRule>
  </conditionalFormatting>
  <conditionalFormatting sqref="BH431">
    <cfRule type="expression" dxfId="131" priority="128">
      <formula>$H431=1</formula>
    </cfRule>
  </conditionalFormatting>
  <conditionalFormatting sqref="BH425">
    <cfRule type="expression" dxfId="130" priority="127">
      <formula>$H425=1</formula>
    </cfRule>
  </conditionalFormatting>
  <conditionalFormatting sqref="BH191">
    <cfRule type="expression" dxfId="129" priority="126">
      <formula>$H191=1</formula>
    </cfRule>
  </conditionalFormatting>
  <conditionalFormatting sqref="BH190">
    <cfRule type="expression" dxfId="128" priority="125">
      <formula>$H190=1</formula>
    </cfRule>
  </conditionalFormatting>
  <conditionalFormatting sqref="BH81">
    <cfRule type="expression" dxfId="127" priority="124">
      <formula>$H81=1</formula>
    </cfRule>
  </conditionalFormatting>
  <conditionalFormatting sqref="BH136">
    <cfRule type="expression" dxfId="126" priority="123">
      <formula>$H136=1</formula>
    </cfRule>
  </conditionalFormatting>
  <conditionalFormatting sqref="BH309">
    <cfRule type="expression" dxfId="125" priority="122">
      <formula>$H309=1</formula>
    </cfRule>
  </conditionalFormatting>
  <conditionalFormatting sqref="BH321">
    <cfRule type="expression" dxfId="124" priority="121">
      <formula>$H321=1</formula>
    </cfRule>
  </conditionalFormatting>
  <conditionalFormatting sqref="BH482">
    <cfRule type="expression" dxfId="123" priority="120">
      <formula>$H482=1</formula>
    </cfRule>
  </conditionalFormatting>
  <conditionalFormatting sqref="BI52:BI57 BI137:BI157 BI130:BI135 BI514:BI534">
    <cfRule type="expression" dxfId="122" priority="119">
      <formula>$H52=1</formula>
    </cfRule>
  </conditionalFormatting>
  <conditionalFormatting sqref="BI15">
    <cfRule type="cellIs" dxfId="121" priority="117" stopIfTrue="1" operator="equal">
      <formula>1</formula>
    </cfRule>
    <cfRule type="cellIs" dxfId="120" priority="118" stopIfTrue="1" operator="lessThan">
      <formula>1</formula>
    </cfRule>
  </conditionalFormatting>
  <conditionalFormatting sqref="BI15">
    <cfRule type="expression" dxfId="119" priority="116">
      <formula>OR($H15=3,$H15="R3")</formula>
    </cfRule>
  </conditionalFormatting>
  <conditionalFormatting sqref="BI368 BI413:BI420 BI37:BI50 BI569:BI570 BI224:BI234 BI221:BI222 BI248:BI251 BI58:BI63 BI104:BI105 BI197:BI208 BI159:BI177 BI107:BI124 BI457:BI463 BI509 BI284:BI302 BI542:BI549 BI467:BI481 BI483:BI486 BI26:BI35 BI555:BI562 BI82:BI102 BI183:BI184 BI213:BI219 BI253:BI270 BI327:BI350 BI435:BI443 BI500:BI507 BI490:BI498 BI304:BI308 BI352:BI356 BI358:BI366 BI126:BI128 BI371:BI411 BI310:BI320 BI322:BI325 BI65:BI76">
    <cfRule type="expression" dxfId="118" priority="115">
      <formula>$H26=1</formula>
    </cfRule>
  </conditionalFormatting>
  <conditionalFormatting sqref="BI367">
    <cfRule type="expression" dxfId="117" priority="114">
      <formula>$H367=1</formula>
    </cfRule>
  </conditionalFormatting>
  <conditionalFormatting sqref="BI412">
    <cfRule type="expression" dxfId="116" priority="113">
      <formula>$H412=1</formula>
    </cfRule>
  </conditionalFormatting>
  <conditionalFormatting sqref="BI36">
    <cfRule type="expression" dxfId="115" priority="112">
      <formula>$H36=1</formula>
    </cfRule>
  </conditionalFormatting>
  <conditionalFormatting sqref="BI51">
    <cfRule type="expression" dxfId="114" priority="111">
      <formula>$H51=1</formula>
    </cfRule>
  </conditionalFormatting>
  <conditionalFormatting sqref="BI158">
    <cfRule type="expression" dxfId="113" priority="110">
      <formula>$H158=1</formula>
    </cfRule>
  </conditionalFormatting>
  <conditionalFormatting sqref="BI271">
    <cfRule type="expression" dxfId="112" priority="109">
      <formula>$H271=1</formula>
    </cfRule>
  </conditionalFormatting>
  <conditionalFormatting sqref="BI223">
    <cfRule type="expression" dxfId="111" priority="108">
      <formula>$H223=1</formula>
    </cfRule>
  </conditionalFormatting>
  <conditionalFormatting sqref="BI220">
    <cfRule type="expression" dxfId="110" priority="107">
      <formula>$H220=1</formula>
    </cfRule>
  </conditionalFormatting>
  <conditionalFormatting sqref="BI247">
    <cfRule type="expression" dxfId="109" priority="106">
      <formula>$H247=1</formula>
    </cfRule>
  </conditionalFormatting>
  <conditionalFormatting sqref="BI241">
    <cfRule type="expression" dxfId="108" priority="105">
      <formula>$H241=1</formula>
    </cfRule>
  </conditionalFormatting>
  <conditionalFormatting sqref="BI235:BI240">
    <cfRule type="expression" dxfId="107" priority="104">
      <formula>$H235=1</formula>
    </cfRule>
  </conditionalFormatting>
  <conditionalFormatting sqref="BI106">
    <cfRule type="expression" dxfId="106" priority="103">
      <formula>$H106=1</formula>
    </cfRule>
  </conditionalFormatting>
  <conditionalFormatting sqref="BI103">
    <cfRule type="expression" dxfId="105" priority="102">
      <formula>$H103=1</formula>
    </cfRule>
  </conditionalFormatting>
  <conditionalFormatting sqref="BI186:BI189 BI194:BI195 BI192">
    <cfRule type="expression" dxfId="104" priority="101">
      <formula>$H186=1</formula>
    </cfRule>
  </conditionalFormatting>
  <conditionalFormatting sqref="BI196">
    <cfRule type="expression" dxfId="103" priority="100">
      <formula>$H196=1</formula>
    </cfRule>
  </conditionalFormatting>
  <conditionalFormatting sqref="BI508">
    <cfRule type="expression" dxfId="102" priority="99">
      <formula>$H508=1</formula>
    </cfRule>
  </conditionalFormatting>
  <conditionalFormatting sqref="BI272:BI274">
    <cfRule type="expression" dxfId="101" priority="98">
      <formula>$H272=1</formula>
    </cfRule>
  </conditionalFormatting>
  <conditionalFormatting sqref="BI275:BI277">
    <cfRule type="expression" dxfId="100" priority="97">
      <formula>$H275=1</formula>
    </cfRule>
  </conditionalFormatting>
  <conditionalFormatting sqref="BI278:BI280">
    <cfRule type="expression" dxfId="99" priority="96">
      <formula>$H278=1</formula>
    </cfRule>
  </conditionalFormatting>
  <conditionalFormatting sqref="BI281:BI283">
    <cfRule type="expression" dxfId="98" priority="95">
      <formula>$H281=1</formula>
    </cfRule>
  </conditionalFormatting>
  <conditionalFormatting sqref="BI464:BI466">
    <cfRule type="expression" dxfId="97" priority="94">
      <formula>$H464=1</formula>
    </cfRule>
  </conditionalFormatting>
  <conditionalFormatting sqref="BI511:BI513">
    <cfRule type="expression" dxfId="96" priority="93">
      <formula>$H511=1</formula>
    </cfRule>
  </conditionalFormatting>
  <conditionalFormatting sqref="BI535:BI537">
    <cfRule type="expression" dxfId="95" priority="92">
      <formula>$H535=1</formula>
    </cfRule>
  </conditionalFormatting>
  <conditionalFormatting sqref="BI538">
    <cfRule type="expression" dxfId="94" priority="91">
      <formula>$H538=1</formula>
    </cfRule>
  </conditionalFormatting>
  <conditionalFormatting sqref="BI539:BI541">
    <cfRule type="expression" dxfId="93" priority="90">
      <formula>$H539=1</formula>
    </cfRule>
  </conditionalFormatting>
  <conditionalFormatting sqref="BI563:BI565">
    <cfRule type="expression" dxfId="92" priority="89">
      <formula>$H563=1</formula>
    </cfRule>
  </conditionalFormatting>
  <conditionalFormatting sqref="BI566:BI568">
    <cfRule type="expression" dxfId="91" priority="88">
      <formula>$H566=1</formula>
    </cfRule>
  </conditionalFormatting>
  <conditionalFormatting sqref="BI571:BI573">
    <cfRule type="expression" dxfId="90" priority="87">
      <formula>$H571=1</formula>
    </cfRule>
  </conditionalFormatting>
  <conditionalFormatting sqref="BI25">
    <cfRule type="expression" dxfId="89" priority="86">
      <formula>$H25=1</formula>
    </cfRule>
  </conditionalFormatting>
  <conditionalFormatting sqref="BI510">
    <cfRule type="expression" dxfId="88" priority="85">
      <formula>$H510=1</formula>
    </cfRule>
  </conditionalFormatting>
  <conditionalFormatting sqref="BI550:BI554">
    <cfRule type="expression" dxfId="87" priority="84">
      <formula>$H550=1</formula>
    </cfRule>
  </conditionalFormatting>
  <conditionalFormatting sqref="BI64">
    <cfRule type="expression" dxfId="86" priority="83">
      <formula>$H64=1</formula>
    </cfRule>
  </conditionalFormatting>
  <conditionalFormatting sqref="BI77:BI80">
    <cfRule type="expression" dxfId="85" priority="82">
      <formula>$H77=1</formula>
    </cfRule>
  </conditionalFormatting>
  <conditionalFormatting sqref="BI193">
    <cfRule type="expression" dxfId="84" priority="81">
      <formula>$H193=1</formula>
    </cfRule>
  </conditionalFormatting>
  <conditionalFormatting sqref="BI185">
    <cfRule type="expression" dxfId="83" priority="80">
      <formula>$H185=1</formula>
    </cfRule>
  </conditionalFormatting>
  <conditionalFormatting sqref="BI252">
    <cfRule type="expression" dxfId="82" priority="79">
      <formula>$H252=1</formula>
    </cfRule>
  </conditionalFormatting>
  <conditionalFormatting sqref="BI326">
    <cfRule type="expression" dxfId="81" priority="78">
      <formula>$H326=1</formula>
    </cfRule>
  </conditionalFormatting>
  <conditionalFormatting sqref="BI456">
    <cfRule type="expression" dxfId="80" priority="77">
      <formula>$H456=1</formula>
    </cfRule>
  </conditionalFormatting>
  <conditionalFormatting sqref="BI499">
    <cfRule type="expression" dxfId="79" priority="76">
      <formula>$H499=1</formula>
    </cfRule>
  </conditionalFormatting>
  <conditionalFormatting sqref="BI489">
    <cfRule type="expression" dxfId="78" priority="75">
      <formula>$H489=1</formula>
    </cfRule>
  </conditionalFormatting>
  <conditionalFormatting sqref="BI434">
    <cfRule type="expression" dxfId="77" priority="74">
      <formula>$H434=1</formula>
    </cfRule>
  </conditionalFormatting>
  <conditionalFormatting sqref="BI212">
    <cfRule type="expression" dxfId="76" priority="73">
      <formula>$H212=1</formula>
    </cfRule>
  </conditionalFormatting>
  <conditionalFormatting sqref="BI182">
    <cfRule type="expression" dxfId="75" priority="72">
      <formula>$H182=1</formula>
    </cfRule>
  </conditionalFormatting>
  <conditionalFormatting sqref="BI303">
    <cfRule type="expression" dxfId="74" priority="71">
      <formula>$H303=1</formula>
    </cfRule>
  </conditionalFormatting>
  <conditionalFormatting sqref="BI351:BI356">
    <cfRule type="expression" dxfId="73" priority="70">
      <formula>$H351=1</formula>
    </cfRule>
  </conditionalFormatting>
  <conditionalFormatting sqref="BI180:BI181">
    <cfRule type="expression" dxfId="72" priority="69">
      <formula>$H180=1</formula>
    </cfRule>
  </conditionalFormatting>
  <conditionalFormatting sqref="BI179">
    <cfRule type="expression" dxfId="71" priority="68">
      <formula>$H179=1</formula>
    </cfRule>
  </conditionalFormatting>
  <conditionalFormatting sqref="BI444:BI446">
    <cfRule type="expression" dxfId="70" priority="67">
      <formula>$H444=1</formula>
    </cfRule>
  </conditionalFormatting>
  <conditionalFormatting sqref="BI178">
    <cfRule type="expression" dxfId="69" priority="66">
      <formula>$H178=1</formula>
    </cfRule>
  </conditionalFormatting>
  <conditionalFormatting sqref="BI209:BI211">
    <cfRule type="expression" dxfId="68" priority="65">
      <formula>$H209=1</formula>
    </cfRule>
  </conditionalFormatting>
  <conditionalFormatting sqref="BI487:BI488">
    <cfRule type="expression" dxfId="67" priority="64">
      <formula>$H487=1</formula>
    </cfRule>
  </conditionalFormatting>
  <conditionalFormatting sqref="BI357">
    <cfRule type="expression" dxfId="66" priority="63">
      <formula>$H357=1</formula>
    </cfRule>
  </conditionalFormatting>
  <conditionalFormatting sqref="BI447">
    <cfRule type="expression" dxfId="65" priority="62">
      <formula>$H447=1</formula>
    </cfRule>
  </conditionalFormatting>
  <conditionalFormatting sqref="BI421:BI424">
    <cfRule type="expression" dxfId="64" priority="61">
      <formula>$H421=1</formula>
    </cfRule>
  </conditionalFormatting>
  <conditionalFormatting sqref="BI125:BI128">
    <cfRule type="expression" dxfId="63" priority="60">
      <formula>$H125=1</formula>
    </cfRule>
  </conditionalFormatting>
  <conditionalFormatting sqref="BI129">
    <cfRule type="expression" dxfId="62" priority="59">
      <formula>$H129=1</formula>
    </cfRule>
  </conditionalFormatting>
  <conditionalFormatting sqref="BI369:BI370">
    <cfRule type="expression" dxfId="61" priority="58">
      <formula>$H369=1</formula>
    </cfRule>
  </conditionalFormatting>
  <conditionalFormatting sqref="BI432">
    <cfRule type="expression" dxfId="60" priority="57">
      <formula>$H432=1</formula>
    </cfRule>
  </conditionalFormatting>
  <conditionalFormatting sqref="BI433">
    <cfRule type="expression" dxfId="59" priority="56">
      <formula>$H433=1</formula>
    </cfRule>
  </conditionalFormatting>
  <conditionalFormatting sqref="BI426:BI430">
    <cfRule type="expression" dxfId="58" priority="55">
      <formula>$H426=1</formula>
    </cfRule>
  </conditionalFormatting>
  <conditionalFormatting sqref="BI431">
    <cfRule type="expression" dxfId="57" priority="54">
      <formula>$H431=1</formula>
    </cfRule>
  </conditionalFormatting>
  <conditionalFormatting sqref="BI425">
    <cfRule type="expression" dxfId="56" priority="53">
      <formula>$H425=1</formula>
    </cfRule>
  </conditionalFormatting>
  <conditionalFormatting sqref="BI191">
    <cfRule type="expression" dxfId="55" priority="52">
      <formula>$H191=1</formula>
    </cfRule>
  </conditionalFormatting>
  <conditionalFormatting sqref="BI190">
    <cfRule type="expression" dxfId="54" priority="51">
      <formula>$H190=1</formula>
    </cfRule>
  </conditionalFormatting>
  <conditionalFormatting sqref="BI81">
    <cfRule type="expression" dxfId="53" priority="50">
      <formula>$H81=1</formula>
    </cfRule>
  </conditionalFormatting>
  <conditionalFormatting sqref="BI136">
    <cfRule type="expression" dxfId="52" priority="49">
      <formula>$H136=1</formula>
    </cfRule>
  </conditionalFormatting>
  <conditionalFormatting sqref="BI309">
    <cfRule type="expression" dxfId="51" priority="48">
      <formula>$H309=1</formula>
    </cfRule>
  </conditionalFormatting>
  <conditionalFormatting sqref="BI321">
    <cfRule type="expression" dxfId="50" priority="47">
      <formula>$H321=1</formula>
    </cfRule>
  </conditionalFormatting>
  <conditionalFormatting sqref="BI482">
    <cfRule type="expression" dxfId="49" priority="46">
      <formula>$H482=1</formula>
    </cfRule>
  </conditionalFormatting>
  <conditionalFormatting sqref="AI129">
    <cfRule type="expression" dxfId="48" priority="45" stopIfTrue="1">
      <formula>$H129=1</formula>
    </cfRule>
  </conditionalFormatting>
  <conditionalFormatting sqref="AI129">
    <cfRule type="expression" dxfId="47" priority="44" stopIfTrue="1">
      <formula>$H129=1</formula>
    </cfRule>
  </conditionalFormatting>
  <conditionalFormatting sqref="AI130">
    <cfRule type="expression" dxfId="46" priority="43" stopIfTrue="1">
      <formula>$H130=1</formula>
    </cfRule>
  </conditionalFormatting>
  <conditionalFormatting sqref="AI131">
    <cfRule type="expression" dxfId="45" priority="42" stopIfTrue="1">
      <formula>$H131=1</formula>
    </cfRule>
  </conditionalFormatting>
  <conditionalFormatting sqref="AE129">
    <cfRule type="cellIs" dxfId="44" priority="40" stopIfTrue="1" operator="equal">
      <formula>$AE$12</formula>
    </cfRule>
    <cfRule type="cellIs" dxfId="43" priority="41" stopIfTrue="1" operator="lessThan">
      <formula>$AE$12</formula>
    </cfRule>
  </conditionalFormatting>
  <conditionalFormatting sqref="AE129">
    <cfRule type="cellIs" dxfId="42" priority="38" stopIfTrue="1" operator="equal">
      <formula>$AE$12</formula>
    </cfRule>
    <cfRule type="cellIs" dxfId="41" priority="39" stopIfTrue="1" operator="lessThan">
      <formula>$AE$12</formula>
    </cfRule>
  </conditionalFormatting>
  <conditionalFormatting sqref="AE130">
    <cfRule type="cellIs" dxfId="40" priority="36" stopIfTrue="1" operator="equal">
      <formula>$AE$12</formula>
    </cfRule>
    <cfRule type="cellIs" dxfId="39" priority="37" stopIfTrue="1" operator="lessThan">
      <formula>$AE$12</formula>
    </cfRule>
  </conditionalFormatting>
  <conditionalFormatting sqref="AE130">
    <cfRule type="cellIs" dxfId="38" priority="34" stopIfTrue="1" operator="equal">
      <formula>$AE$12</formula>
    </cfRule>
    <cfRule type="cellIs" dxfId="37" priority="35" stopIfTrue="1" operator="lessThan">
      <formula>$AE$12</formula>
    </cfRule>
  </conditionalFormatting>
  <conditionalFormatting sqref="AE131">
    <cfRule type="cellIs" dxfId="36" priority="32" stopIfTrue="1" operator="equal">
      <formula>$AE$12</formula>
    </cfRule>
    <cfRule type="cellIs" dxfId="35" priority="33" stopIfTrue="1" operator="lessThan">
      <formula>$AE$12</formula>
    </cfRule>
  </conditionalFormatting>
  <conditionalFormatting sqref="A573:B573">
    <cfRule type="expression" dxfId="34" priority="31" stopIfTrue="1">
      <formula>#REF!=1</formula>
    </cfRule>
  </conditionalFormatting>
  <conditionalFormatting sqref="AP574 AZ574">
    <cfRule type="cellIs" dxfId="33" priority="17" stopIfTrue="1" operator="notEqual">
      <formula>$AL574</formula>
    </cfRule>
  </conditionalFormatting>
  <conditionalFormatting sqref="BA574">
    <cfRule type="cellIs" dxfId="32" priority="18" stopIfTrue="1" operator="notEqual">
      <formula>$AM574</formula>
    </cfRule>
  </conditionalFormatting>
  <conditionalFormatting sqref="AN574">
    <cfRule type="cellIs" dxfId="31" priority="19" stopIfTrue="1" operator="notEqual">
      <formula>$AJ574</formula>
    </cfRule>
  </conditionalFormatting>
  <conditionalFormatting sqref="AQ574">
    <cfRule type="cellIs" dxfId="30" priority="20" stopIfTrue="1" operator="notEqual">
      <formula>$AM574</formula>
    </cfRule>
  </conditionalFormatting>
  <conditionalFormatting sqref="AY574 AI574">
    <cfRule type="expression" dxfId="29" priority="21" stopIfTrue="1">
      <formula>$H574=1</formula>
    </cfRule>
  </conditionalFormatting>
  <conditionalFormatting sqref="AL574">
    <cfRule type="cellIs" dxfId="28" priority="22" stopIfTrue="1" operator="notEqual">
      <formula>AP574</formula>
    </cfRule>
  </conditionalFormatting>
  <conditionalFormatting sqref="AE574">
    <cfRule type="cellIs" dxfId="27" priority="23" stopIfTrue="1" operator="equal">
      <formula>$AE$12</formula>
    </cfRule>
    <cfRule type="cellIs" dxfId="26" priority="24" stopIfTrue="1" operator="lessThan">
      <formula>$AE$12</formula>
    </cfRule>
  </conditionalFormatting>
  <conditionalFormatting sqref="BG574">
    <cfRule type="cellIs" dxfId="25" priority="25" stopIfTrue="1" operator="equal">
      <formula>1</formula>
    </cfRule>
    <cfRule type="cellIs" dxfId="24" priority="26" stopIfTrue="1" operator="lessThan">
      <formula>1</formula>
    </cfRule>
  </conditionalFormatting>
  <conditionalFormatting sqref="AJ574:AK574">
    <cfRule type="cellIs" dxfId="23" priority="27" stopIfTrue="1" operator="equal">
      <formula>1</formula>
    </cfRule>
  </conditionalFormatting>
  <conditionalFormatting sqref="BE574">
    <cfRule type="cellIs" dxfId="22" priority="28" stopIfTrue="1" operator="equal">
      <formula>$BC$10</formula>
    </cfRule>
    <cfRule type="cellIs" dxfId="21" priority="29" stopIfTrue="1" operator="lessThan">
      <formula>$BC$10</formula>
    </cfRule>
  </conditionalFormatting>
  <conditionalFormatting sqref="AO574">
    <cfRule type="cellIs" dxfId="20" priority="30" stopIfTrue="1" operator="equal">
      <formula>"REAPP"</formula>
    </cfRule>
  </conditionalFormatting>
  <conditionalFormatting sqref="BE574">
    <cfRule type="expression" dxfId="19" priority="16">
      <formula>OR($H574=3,$H574="R3")</formula>
    </cfRule>
  </conditionalFormatting>
  <conditionalFormatting sqref="V574">
    <cfRule type="expression" dxfId="18" priority="15">
      <formula>$H574=1</formula>
    </cfRule>
  </conditionalFormatting>
  <conditionalFormatting sqref="Z574:AC574">
    <cfRule type="expression" dxfId="17" priority="14">
      <formula>$Z574="Exempt"</formula>
    </cfRule>
  </conditionalFormatting>
  <conditionalFormatting sqref="AD574">
    <cfRule type="expression" dxfId="16" priority="13">
      <formula>$H574=1</formula>
    </cfRule>
  </conditionalFormatting>
  <conditionalFormatting sqref="BF574">
    <cfRule type="expression" dxfId="15" priority="12">
      <formula>BF574&lt;&gt;BE574</formula>
    </cfRule>
  </conditionalFormatting>
  <conditionalFormatting sqref="AT574">
    <cfRule type="expression" dxfId="14" priority="8">
      <formula>AND(AT574=0,AT574&lt;&gt;AJ574)</formula>
    </cfRule>
    <cfRule type="expression" dxfId="13" priority="11">
      <formula>AT574&lt;&gt;AJ574</formula>
    </cfRule>
  </conditionalFormatting>
  <conditionalFormatting sqref="AU574 AW574">
    <cfRule type="expression" dxfId="12" priority="10">
      <formula>AU574&lt;&gt;0</formula>
    </cfRule>
  </conditionalFormatting>
  <conditionalFormatting sqref="AV574">
    <cfRule type="expression" dxfId="11" priority="9">
      <formula>AV574&lt;&gt;AL574</formula>
    </cfRule>
  </conditionalFormatting>
  <conditionalFormatting sqref="AX574">
    <cfRule type="expression" dxfId="10" priority="7">
      <formula>AX574=1</formula>
    </cfRule>
  </conditionalFormatting>
  <conditionalFormatting sqref="AL574">
    <cfRule type="expression" dxfId="9" priority="6">
      <formula>AL574&lt;&gt;AV574</formula>
    </cfRule>
  </conditionalFormatting>
  <conditionalFormatting sqref="BB574">
    <cfRule type="expression" dxfId="8" priority="5">
      <formula>$H574=1</formula>
    </cfRule>
  </conditionalFormatting>
  <conditionalFormatting sqref="BC574">
    <cfRule type="expression" dxfId="7" priority="4">
      <formula>$H574=1</formula>
    </cfRule>
  </conditionalFormatting>
  <conditionalFormatting sqref="BD574">
    <cfRule type="expression" dxfId="6" priority="3">
      <formula>$H574=1</formula>
    </cfRule>
  </conditionalFormatting>
  <conditionalFormatting sqref="BH574">
    <cfRule type="expression" dxfId="5" priority="2">
      <formula>$H574=1</formula>
    </cfRule>
  </conditionalFormatting>
  <conditionalFormatting sqref="BI574">
    <cfRule type="expression" dxfId="4" priority="1">
      <formula>$H574=1</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888D7-7707-4A25-92FF-09239A254E6E}">
  <dimension ref="A1:I29"/>
  <sheetViews>
    <sheetView workbookViewId="0">
      <selection activeCell="AM84" sqref="AM84"/>
    </sheetView>
  </sheetViews>
  <sheetFormatPr defaultRowHeight="12.75" x14ac:dyDescent="0.2"/>
  <cols>
    <col min="6" max="6" width="15.42578125" bestFit="1" customWidth="1"/>
    <col min="7" max="7" width="11.7109375" bestFit="1" customWidth="1"/>
  </cols>
  <sheetData>
    <row r="1" spans="1:8" x14ac:dyDescent="0.2">
      <c r="A1" t="s">
        <v>1589</v>
      </c>
      <c r="B1" t="s">
        <v>1590</v>
      </c>
      <c r="C1" t="s">
        <v>1591</v>
      </c>
      <c r="D1" t="s">
        <v>1592</v>
      </c>
      <c r="F1" t="s">
        <v>1594</v>
      </c>
      <c r="G1" t="s">
        <v>1595</v>
      </c>
      <c r="H1" t="s">
        <v>1596</v>
      </c>
    </row>
    <row r="2" spans="1:8" x14ac:dyDescent="0.2">
      <c r="A2">
        <v>2023</v>
      </c>
      <c r="B2">
        <v>14027</v>
      </c>
      <c r="C2" t="s">
        <v>1029</v>
      </c>
      <c r="D2">
        <v>8</v>
      </c>
      <c r="E2" t="str">
        <f>"T00"&amp;D2</f>
        <v>T008</v>
      </c>
      <c r="F2">
        <v>1</v>
      </c>
      <c r="G2">
        <v>1</v>
      </c>
      <c r="H2">
        <f>SUM(F2:G2)</f>
        <v>2</v>
      </c>
    </row>
    <row r="3" spans="1:8" x14ac:dyDescent="0.2">
      <c r="A3">
        <v>2023</v>
      </c>
      <c r="B3">
        <v>4069</v>
      </c>
      <c r="C3" t="s">
        <v>340</v>
      </c>
      <c r="D3">
        <v>22</v>
      </c>
      <c r="E3" t="str">
        <f>"T0"&amp;D3</f>
        <v>T022</v>
      </c>
      <c r="F3">
        <v>1</v>
      </c>
      <c r="G3">
        <v>1</v>
      </c>
      <c r="H3">
        <f t="shared" ref="H3:H29" si="0">SUM(F3:G3)</f>
        <v>2</v>
      </c>
    </row>
    <row r="4" spans="1:8" x14ac:dyDescent="0.2">
      <c r="A4">
        <v>2023</v>
      </c>
      <c r="B4">
        <v>3111</v>
      </c>
      <c r="C4" t="s">
        <v>297</v>
      </c>
      <c r="D4">
        <v>36</v>
      </c>
      <c r="E4" t="str">
        <f>"T0"&amp;D4</f>
        <v>T036</v>
      </c>
      <c r="F4">
        <v>1</v>
      </c>
      <c r="G4">
        <v>1</v>
      </c>
      <c r="H4">
        <f t="shared" si="0"/>
        <v>2</v>
      </c>
    </row>
    <row r="5" spans="1:8" x14ac:dyDescent="0.2">
      <c r="A5">
        <v>2023</v>
      </c>
      <c r="B5">
        <v>4138</v>
      </c>
      <c r="C5" t="s">
        <v>367</v>
      </c>
      <c r="D5">
        <v>45</v>
      </c>
      <c r="E5" t="str">
        <f>"T0"&amp;D5</f>
        <v>T045</v>
      </c>
      <c r="F5">
        <v>1</v>
      </c>
      <c r="G5">
        <v>1</v>
      </c>
      <c r="H5">
        <f t="shared" si="0"/>
        <v>2</v>
      </c>
    </row>
    <row r="6" spans="1:8" x14ac:dyDescent="0.2">
      <c r="A6">
        <v>2023</v>
      </c>
      <c r="B6">
        <v>11171</v>
      </c>
      <c r="C6" t="s">
        <v>250</v>
      </c>
      <c r="D6">
        <v>56</v>
      </c>
      <c r="E6" t="str">
        <f>"T0"&amp;D6</f>
        <v>T056</v>
      </c>
      <c r="F6">
        <v>1</v>
      </c>
      <c r="G6">
        <v>1</v>
      </c>
      <c r="H6">
        <f t="shared" si="0"/>
        <v>2</v>
      </c>
    </row>
    <row r="7" spans="1:8" x14ac:dyDescent="0.2">
      <c r="A7">
        <v>2023</v>
      </c>
      <c r="B7">
        <v>5200</v>
      </c>
      <c r="C7" t="s">
        <v>1593</v>
      </c>
      <c r="H7">
        <f t="shared" si="0"/>
        <v>0</v>
      </c>
    </row>
    <row r="8" spans="1:8" ht="15" x14ac:dyDescent="0.25">
      <c r="B8" s="580">
        <v>5020</v>
      </c>
      <c r="C8" s="580" t="s">
        <v>430</v>
      </c>
      <c r="D8" s="580">
        <v>256</v>
      </c>
      <c r="E8" t="str">
        <f>"T"&amp;D8</f>
        <v>T256</v>
      </c>
      <c r="F8">
        <v>1</v>
      </c>
      <c r="G8" s="580">
        <v>1</v>
      </c>
      <c r="H8">
        <f t="shared" si="0"/>
        <v>2</v>
      </c>
    </row>
    <row r="9" spans="1:8" ht="15" x14ac:dyDescent="0.25">
      <c r="B9" s="580">
        <v>5022</v>
      </c>
      <c r="C9" s="580" t="s">
        <v>1586</v>
      </c>
      <c r="D9" s="580">
        <v>257</v>
      </c>
      <c r="E9" t="str">
        <f t="shared" ref="E9:E13" si="1">"T"&amp;D9</f>
        <v>T257</v>
      </c>
      <c r="F9">
        <v>1</v>
      </c>
      <c r="G9" s="580">
        <v>1</v>
      </c>
      <c r="H9">
        <f t="shared" si="0"/>
        <v>2</v>
      </c>
    </row>
    <row r="10" spans="1:8" ht="15" x14ac:dyDescent="0.25">
      <c r="B10" s="580">
        <v>5225</v>
      </c>
      <c r="C10" s="580" t="s">
        <v>644</v>
      </c>
      <c r="D10" s="580">
        <v>258</v>
      </c>
      <c r="E10" t="str">
        <f t="shared" si="1"/>
        <v>T258</v>
      </c>
      <c r="F10">
        <v>1</v>
      </c>
      <c r="G10" s="580">
        <v>1</v>
      </c>
      <c r="H10">
        <f t="shared" si="0"/>
        <v>2</v>
      </c>
    </row>
    <row r="11" spans="1:8" ht="15" x14ac:dyDescent="0.25">
      <c r="B11" s="580">
        <v>5351</v>
      </c>
      <c r="C11" s="580" t="s">
        <v>436</v>
      </c>
      <c r="D11" s="580">
        <v>260</v>
      </c>
      <c r="E11" t="str">
        <f t="shared" si="1"/>
        <v>T260</v>
      </c>
      <c r="F11">
        <v>1</v>
      </c>
      <c r="G11" s="580">
        <v>1</v>
      </c>
      <c r="H11">
        <f t="shared" si="0"/>
        <v>2</v>
      </c>
    </row>
    <row r="12" spans="1:8" ht="15" x14ac:dyDescent="0.25">
      <c r="B12" s="580">
        <v>5689</v>
      </c>
      <c r="C12" s="580" t="s">
        <v>1587</v>
      </c>
      <c r="D12" s="580">
        <v>262</v>
      </c>
      <c r="E12" t="str">
        <f t="shared" si="1"/>
        <v>T262</v>
      </c>
      <c r="F12">
        <v>1</v>
      </c>
      <c r="G12" s="580">
        <v>1</v>
      </c>
      <c r="H12">
        <f t="shared" si="0"/>
        <v>2</v>
      </c>
    </row>
    <row r="13" spans="1:8" ht="15" x14ac:dyDescent="0.25">
      <c r="B13" s="580">
        <v>5692</v>
      </c>
      <c r="C13" s="580" t="s">
        <v>1588</v>
      </c>
      <c r="D13" s="580">
        <v>263</v>
      </c>
      <c r="E13" t="str">
        <f t="shared" si="1"/>
        <v>T263</v>
      </c>
      <c r="F13">
        <v>1</v>
      </c>
      <c r="G13" s="580">
        <v>1</v>
      </c>
      <c r="H13">
        <f t="shared" si="0"/>
        <v>2</v>
      </c>
    </row>
    <row r="14" spans="1:8" x14ac:dyDescent="0.2">
      <c r="A14">
        <v>2023</v>
      </c>
      <c r="B14">
        <v>6213</v>
      </c>
      <c r="C14" t="s">
        <v>483</v>
      </c>
      <c r="D14">
        <v>72</v>
      </c>
      <c r="E14" t="str">
        <f>"T0"&amp;D14</f>
        <v>T072</v>
      </c>
      <c r="F14">
        <v>1</v>
      </c>
      <c r="G14">
        <v>1</v>
      </c>
      <c r="H14">
        <f t="shared" si="0"/>
        <v>2</v>
      </c>
    </row>
    <row r="15" spans="1:8" ht="15" x14ac:dyDescent="0.25">
      <c r="A15">
        <v>2023</v>
      </c>
      <c r="B15">
        <v>9219</v>
      </c>
      <c r="C15" t="s">
        <v>1053</v>
      </c>
      <c r="D15">
        <v>74</v>
      </c>
      <c r="E15" t="str">
        <f>"T0"&amp;D15</f>
        <v>T074</v>
      </c>
      <c r="F15">
        <v>1</v>
      </c>
      <c r="G15" s="580">
        <v>1</v>
      </c>
      <c r="H15">
        <f t="shared" si="0"/>
        <v>2</v>
      </c>
    </row>
    <row r="16" spans="1:8" x14ac:dyDescent="0.2">
      <c r="A16">
        <v>2023</v>
      </c>
      <c r="B16">
        <v>6231</v>
      </c>
      <c r="C16" t="s">
        <v>477</v>
      </c>
      <c r="D16">
        <v>77</v>
      </c>
      <c r="E16" t="str">
        <f>"T0"&amp;D16</f>
        <v>T077</v>
      </c>
      <c r="F16">
        <v>1</v>
      </c>
      <c r="G16">
        <v>1</v>
      </c>
      <c r="H16">
        <f t="shared" si="0"/>
        <v>2</v>
      </c>
    </row>
    <row r="17" spans="1:9" x14ac:dyDescent="0.2">
      <c r="A17">
        <v>2023</v>
      </c>
      <c r="B17">
        <v>5270</v>
      </c>
      <c r="C17" t="s">
        <v>397</v>
      </c>
      <c r="D17">
        <v>88</v>
      </c>
      <c r="E17" t="str">
        <f>"T0"&amp;D17</f>
        <v>T088</v>
      </c>
      <c r="F17">
        <v>1</v>
      </c>
      <c r="G17">
        <v>1</v>
      </c>
      <c r="H17">
        <f t="shared" si="0"/>
        <v>2</v>
      </c>
    </row>
    <row r="18" spans="1:9" x14ac:dyDescent="0.2">
      <c r="A18">
        <v>2023</v>
      </c>
      <c r="B18">
        <v>13273</v>
      </c>
      <c r="C18" t="s">
        <v>919</v>
      </c>
      <c r="D18">
        <v>89</v>
      </c>
      <c r="E18" t="str">
        <f>"T0"&amp;D18</f>
        <v>T089</v>
      </c>
      <c r="F18">
        <v>1</v>
      </c>
      <c r="G18">
        <v>1</v>
      </c>
      <c r="H18">
        <f t="shared" si="0"/>
        <v>2</v>
      </c>
    </row>
    <row r="19" spans="1:9" x14ac:dyDescent="0.2">
      <c r="A19">
        <v>2023</v>
      </c>
      <c r="B19">
        <v>2375</v>
      </c>
      <c r="C19" t="s">
        <v>263</v>
      </c>
      <c r="D19">
        <v>119</v>
      </c>
      <c r="E19" t="str">
        <f t="shared" ref="E19:E29" si="2">"T"&amp;D19</f>
        <v>T119</v>
      </c>
      <c r="F19">
        <v>1</v>
      </c>
      <c r="G19">
        <v>1</v>
      </c>
      <c r="H19">
        <f t="shared" si="0"/>
        <v>2</v>
      </c>
    </row>
    <row r="20" spans="1:9" x14ac:dyDescent="0.2">
      <c r="A20">
        <v>2023</v>
      </c>
      <c r="B20">
        <v>12405</v>
      </c>
      <c r="C20" t="s">
        <v>863</v>
      </c>
      <c r="D20">
        <v>129</v>
      </c>
      <c r="E20" t="str">
        <f t="shared" si="2"/>
        <v>T129</v>
      </c>
      <c r="F20">
        <v>1</v>
      </c>
      <c r="G20">
        <v>1</v>
      </c>
      <c r="H20">
        <f t="shared" si="0"/>
        <v>2</v>
      </c>
    </row>
    <row r="21" spans="1:9" x14ac:dyDescent="0.2">
      <c r="A21">
        <v>2023</v>
      </c>
      <c r="B21">
        <v>8414</v>
      </c>
      <c r="C21" t="s">
        <v>529</v>
      </c>
      <c r="D21">
        <v>132</v>
      </c>
      <c r="E21" t="str">
        <f t="shared" si="2"/>
        <v>T132</v>
      </c>
      <c r="F21">
        <v>1</v>
      </c>
      <c r="G21">
        <v>1</v>
      </c>
      <c r="H21">
        <f t="shared" si="0"/>
        <v>2</v>
      </c>
    </row>
    <row r="22" spans="1:9" x14ac:dyDescent="0.2">
      <c r="A22">
        <v>2023</v>
      </c>
      <c r="B22">
        <v>14489</v>
      </c>
      <c r="C22" t="s">
        <v>960</v>
      </c>
      <c r="D22">
        <v>157</v>
      </c>
      <c r="E22" t="str">
        <f t="shared" si="2"/>
        <v>T157</v>
      </c>
      <c r="F22">
        <v>1</v>
      </c>
      <c r="G22">
        <v>1</v>
      </c>
      <c r="H22">
        <f t="shared" si="0"/>
        <v>2</v>
      </c>
    </row>
    <row r="23" spans="1:9" x14ac:dyDescent="0.2">
      <c r="A23">
        <v>2023</v>
      </c>
      <c r="B23">
        <v>6516</v>
      </c>
      <c r="C23" t="s">
        <v>458</v>
      </c>
      <c r="D23">
        <v>165</v>
      </c>
      <c r="E23" t="str">
        <f t="shared" si="2"/>
        <v>T165</v>
      </c>
      <c r="F23">
        <v>1</v>
      </c>
      <c r="G23">
        <v>1</v>
      </c>
      <c r="H23">
        <f t="shared" si="0"/>
        <v>2</v>
      </c>
    </row>
    <row r="24" spans="1:9" x14ac:dyDescent="0.2">
      <c r="A24">
        <v>2023</v>
      </c>
      <c r="B24">
        <v>4519</v>
      </c>
      <c r="C24" t="s">
        <v>349</v>
      </c>
      <c r="D24">
        <v>166</v>
      </c>
      <c r="E24" t="str">
        <f t="shared" si="2"/>
        <v>T166</v>
      </c>
      <c r="F24">
        <v>1</v>
      </c>
      <c r="G24">
        <v>1</v>
      </c>
      <c r="H24">
        <f t="shared" si="0"/>
        <v>2</v>
      </c>
    </row>
    <row r="25" spans="1:9" x14ac:dyDescent="0.2">
      <c r="A25">
        <v>2023</v>
      </c>
      <c r="B25">
        <v>13627</v>
      </c>
      <c r="C25" t="s">
        <v>881</v>
      </c>
      <c r="D25">
        <v>200</v>
      </c>
      <c r="E25" t="str">
        <f t="shared" si="2"/>
        <v>T200</v>
      </c>
      <c r="F25">
        <v>1</v>
      </c>
      <c r="G25">
        <v>1</v>
      </c>
      <c r="H25">
        <f t="shared" si="0"/>
        <v>2</v>
      </c>
    </row>
    <row r="26" spans="1:9" x14ac:dyDescent="0.2">
      <c r="A26">
        <v>2023</v>
      </c>
      <c r="B26">
        <v>13687</v>
      </c>
      <c r="C26" t="s">
        <v>887</v>
      </c>
      <c r="D26">
        <v>221</v>
      </c>
      <c r="E26" t="str">
        <f t="shared" si="2"/>
        <v>T221</v>
      </c>
      <c r="F26">
        <v>1</v>
      </c>
      <c r="G26">
        <v>1</v>
      </c>
      <c r="H26">
        <f t="shared" si="0"/>
        <v>2</v>
      </c>
    </row>
    <row r="27" spans="1:9" x14ac:dyDescent="0.2">
      <c r="A27">
        <v>2023</v>
      </c>
      <c r="B27">
        <v>8702</v>
      </c>
      <c r="C27" t="s">
        <v>523</v>
      </c>
      <c r="D27">
        <v>226</v>
      </c>
      <c r="E27" t="str">
        <f t="shared" si="2"/>
        <v>T226</v>
      </c>
      <c r="F27">
        <v>1</v>
      </c>
      <c r="G27">
        <v>1</v>
      </c>
      <c r="H27">
        <f t="shared" si="0"/>
        <v>2</v>
      </c>
    </row>
    <row r="28" spans="1:9" x14ac:dyDescent="0.2">
      <c r="A28">
        <v>2023</v>
      </c>
      <c r="B28">
        <v>11708</v>
      </c>
      <c r="C28" t="s">
        <v>818</v>
      </c>
      <c r="D28">
        <v>228</v>
      </c>
      <c r="E28" t="str">
        <f t="shared" si="2"/>
        <v>T228</v>
      </c>
      <c r="F28">
        <v>1</v>
      </c>
      <c r="G28">
        <v>1</v>
      </c>
      <c r="H28">
        <f t="shared" si="0"/>
        <v>2</v>
      </c>
    </row>
    <row r="29" spans="1:9" x14ac:dyDescent="0.2">
      <c r="A29">
        <v>2023</v>
      </c>
      <c r="B29">
        <v>1741</v>
      </c>
      <c r="C29" t="s">
        <v>196</v>
      </c>
      <c r="D29">
        <v>239</v>
      </c>
      <c r="E29" t="str">
        <f t="shared" si="2"/>
        <v>T239</v>
      </c>
      <c r="F29">
        <v>1</v>
      </c>
      <c r="G29">
        <v>1</v>
      </c>
      <c r="H29">
        <f t="shared" si="0"/>
        <v>2</v>
      </c>
      <c r="I29" t="s">
        <v>1597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305"/>
  <sheetViews>
    <sheetView zoomScaleNormal="100" workbookViewId="0">
      <pane ySplit="2" topLeftCell="A3" activePane="bottomLeft" state="frozen"/>
      <selection activeCell="AM84" sqref="AM84"/>
      <selection pane="bottomLeft" activeCell="AM84" sqref="AM84"/>
    </sheetView>
  </sheetViews>
  <sheetFormatPr defaultColWidth="9.140625" defaultRowHeight="12.75" x14ac:dyDescent="0.2"/>
  <cols>
    <col min="1" max="1" width="7.140625" style="407" customWidth="1"/>
    <col min="2" max="2" width="29.140625" style="407" bestFit="1" customWidth="1"/>
    <col min="3" max="3" width="6.85546875" style="412" bestFit="1" customWidth="1"/>
    <col min="4" max="4" width="25" style="412" bestFit="1" customWidth="1"/>
    <col min="5" max="5" width="10.42578125" style="412" bestFit="1" customWidth="1"/>
    <col min="6" max="6" width="10.28515625" style="412" bestFit="1" customWidth="1"/>
    <col min="7" max="7" width="2.7109375" style="412" bestFit="1" customWidth="1"/>
    <col min="8" max="8" width="19.5703125" style="412" bestFit="1" customWidth="1"/>
    <col min="9" max="13" width="9.140625" style="407"/>
    <col min="14" max="14" width="23" style="407" bestFit="1" customWidth="1"/>
    <col min="15" max="15" width="9.140625" style="407"/>
    <col min="16" max="16" width="5.7109375" style="412" bestFit="1" customWidth="1"/>
    <col min="17" max="17" width="15" style="412" bestFit="1" customWidth="1"/>
    <col min="18" max="18" width="5.7109375" style="412" bestFit="1" customWidth="1"/>
    <col min="19" max="16384" width="9.140625" style="407"/>
  </cols>
  <sheetData>
    <row r="1" spans="1:15" x14ac:dyDescent="0.2">
      <c r="A1"/>
      <c r="B1"/>
      <c r="C1" s="409">
        <v>1</v>
      </c>
      <c r="D1" s="410">
        <f>INDEX($B$3:$H$305,$C$1,1)</f>
        <v>0</v>
      </c>
      <c r="E1" s="410">
        <f>INDEX($B$3:$H$305,$C$1,C$2)</f>
        <v>0</v>
      </c>
      <c r="F1" s="410">
        <f>INDEX($B$3:$H$305,$C$1,G$2)</f>
        <v>0</v>
      </c>
      <c r="G1" s="410">
        <f>INDEX($B$3:$H$305,$C$1,7)</f>
        <v>0</v>
      </c>
      <c r="H1" s="411"/>
      <c r="I1"/>
      <c r="J1"/>
      <c r="K1"/>
      <c r="L1"/>
      <c r="M1"/>
      <c r="N1"/>
    </row>
    <row r="2" spans="1:15" x14ac:dyDescent="0.2">
      <c r="A2"/>
      <c r="B2"/>
      <c r="C2" s="413">
        <v>2</v>
      </c>
      <c r="D2" s="413">
        <v>3</v>
      </c>
      <c r="E2" s="413">
        <v>4</v>
      </c>
      <c r="F2" s="413">
        <v>5</v>
      </c>
      <c r="G2" s="413">
        <v>6</v>
      </c>
      <c r="H2" s="413">
        <v>7</v>
      </c>
      <c r="I2"/>
      <c r="J2"/>
      <c r="K2"/>
      <c r="L2"/>
      <c r="M2"/>
      <c r="N2"/>
    </row>
    <row r="3" spans="1:15" x14ac:dyDescent="0.2">
      <c r="A3"/>
      <c r="B3" s="414"/>
      <c r="C3" s="415"/>
      <c r="D3" s="415"/>
      <c r="E3" s="415"/>
      <c r="F3" s="415"/>
      <c r="G3" s="415"/>
      <c r="H3" s="415"/>
      <c r="I3"/>
      <c r="J3"/>
      <c r="K3"/>
      <c r="L3"/>
      <c r="M3" s="413">
        <v>1</v>
      </c>
      <c r="N3" s="413">
        <f>M3+1</f>
        <v>2</v>
      </c>
    </row>
    <row r="4" spans="1:15" x14ac:dyDescent="0.2">
      <c r="A4" s="297" t="s">
        <v>163</v>
      </c>
      <c r="B4" s="298" t="s">
        <v>147</v>
      </c>
      <c r="C4" s="299" t="s">
        <v>163</v>
      </c>
      <c r="D4" s="300" t="s">
        <v>147</v>
      </c>
      <c r="E4" s="301" t="s">
        <v>164</v>
      </c>
      <c r="F4" s="302" t="s">
        <v>147</v>
      </c>
      <c r="G4" s="416">
        <v>2</v>
      </c>
      <c r="H4" s="415" t="str">
        <f>VLOOKUP($G4,$M$4:$N$65,2,FALSE)</f>
        <v>Addison Northwest SD</v>
      </c>
      <c r="I4" t="s">
        <v>1202</v>
      </c>
      <c r="J4"/>
      <c r="K4"/>
      <c r="L4" s="408" t="s">
        <v>1079</v>
      </c>
      <c r="M4" s="417">
        <v>1</v>
      </c>
      <c r="N4" s="418" t="s">
        <v>1330</v>
      </c>
      <c r="O4" s="433"/>
    </row>
    <row r="5" spans="1:15" x14ac:dyDescent="0.2">
      <c r="A5" s="297" t="s">
        <v>705</v>
      </c>
      <c r="B5" s="298" t="s">
        <v>706</v>
      </c>
      <c r="C5" s="299" t="s">
        <v>705</v>
      </c>
      <c r="D5" s="300" t="s">
        <v>706</v>
      </c>
      <c r="E5" s="301" t="s">
        <v>707</v>
      </c>
      <c r="F5" s="302" t="s">
        <v>612</v>
      </c>
      <c r="G5" s="416">
        <v>34</v>
      </c>
      <c r="H5" s="415" t="str">
        <f t="shared" ref="H5:H68" si="0">VLOOKUP($G5,$M$4:$N$65,2,FALSE)</f>
        <v>Orleans Central SU</v>
      </c>
      <c r="I5" t="s">
        <v>1202</v>
      </c>
      <c r="J5"/>
      <c r="K5"/>
      <c r="L5" s="408" t="s">
        <v>1080</v>
      </c>
      <c r="M5" s="469">
        <v>2</v>
      </c>
      <c r="N5" s="470" t="s">
        <v>1317</v>
      </c>
      <c r="O5" s="433">
        <v>42917</v>
      </c>
    </row>
    <row r="6" spans="1:15" x14ac:dyDescent="0.2">
      <c r="A6" s="297" t="s">
        <v>491</v>
      </c>
      <c r="B6" s="298" t="s">
        <v>492</v>
      </c>
      <c r="C6" s="299" t="s">
        <v>491</v>
      </c>
      <c r="D6" s="300" t="s">
        <v>492</v>
      </c>
      <c r="E6" s="301" t="s">
        <v>493</v>
      </c>
      <c r="F6" s="302" t="s">
        <v>494</v>
      </c>
      <c r="G6" s="416">
        <v>24</v>
      </c>
      <c r="H6" s="415" t="str">
        <f t="shared" si="0"/>
        <v>Grand Isle SU</v>
      </c>
      <c r="I6" t="s">
        <v>1202</v>
      </c>
      <c r="J6"/>
      <c r="K6"/>
      <c r="L6" s="408" t="s">
        <v>1081</v>
      </c>
      <c r="M6" s="469">
        <v>3</v>
      </c>
      <c r="N6" s="470" t="s">
        <v>1318</v>
      </c>
      <c r="O6" s="433">
        <v>42917</v>
      </c>
    </row>
    <row r="7" spans="1:15" x14ac:dyDescent="0.2">
      <c r="A7" s="297" t="s">
        <v>1025</v>
      </c>
      <c r="B7" s="298" t="s">
        <v>1026</v>
      </c>
      <c r="C7" s="299" t="s">
        <v>1025</v>
      </c>
      <c r="D7" s="300" t="s">
        <v>1026</v>
      </c>
      <c r="E7" s="301" t="s">
        <v>1027</v>
      </c>
      <c r="F7" s="302" t="s">
        <v>283</v>
      </c>
      <c r="G7" s="416">
        <v>63</v>
      </c>
      <c r="H7" s="415" t="str">
        <f t="shared" si="0"/>
        <v>Two Rivers SU</v>
      </c>
      <c r="I7" t="s">
        <v>1202</v>
      </c>
      <c r="J7"/>
      <c r="K7"/>
      <c r="L7" s="408" t="s">
        <v>1083</v>
      </c>
      <c r="M7" s="417">
        <v>4</v>
      </c>
      <c r="N7" s="418" t="s">
        <v>1343</v>
      </c>
      <c r="O7" s="433"/>
    </row>
    <row r="8" spans="1:15" x14ac:dyDescent="0.2">
      <c r="A8" s="297" t="s">
        <v>1011</v>
      </c>
      <c r="B8" s="298" t="s">
        <v>1012</v>
      </c>
      <c r="C8" s="299" t="s">
        <v>1011</v>
      </c>
      <c r="D8" s="300" t="s">
        <v>1012</v>
      </c>
      <c r="E8" s="301" t="s">
        <v>1013</v>
      </c>
      <c r="F8" s="302" t="s">
        <v>224</v>
      </c>
      <c r="G8" s="416">
        <v>60</v>
      </c>
      <c r="H8" s="415" t="str">
        <f t="shared" si="0"/>
        <v>Battenkill Valley SU</v>
      </c>
      <c r="I8" t="s">
        <v>1202</v>
      </c>
      <c r="J8"/>
      <c r="K8"/>
      <c r="L8" s="408" t="s">
        <v>1084</v>
      </c>
      <c r="M8" s="417">
        <v>5</v>
      </c>
      <c r="N8" s="418" t="s">
        <v>1085</v>
      </c>
      <c r="O8" s="433"/>
    </row>
    <row r="9" spans="1:15" x14ac:dyDescent="0.2">
      <c r="A9" s="297" t="s">
        <v>893</v>
      </c>
      <c r="B9" s="298" t="s">
        <v>894</v>
      </c>
      <c r="C9" s="299" t="s">
        <v>893</v>
      </c>
      <c r="D9" s="300" t="s">
        <v>894</v>
      </c>
      <c r="E9" s="301" t="s">
        <v>895</v>
      </c>
      <c r="F9" s="302" t="s">
        <v>261</v>
      </c>
      <c r="G9" s="416">
        <v>47</v>
      </c>
      <c r="H9" s="415" t="str">
        <f t="shared" si="0"/>
        <v>Windham Northeast SU</v>
      </c>
      <c r="I9" t="s">
        <v>1202</v>
      </c>
      <c r="J9"/>
      <c r="K9"/>
      <c r="L9" s="408" t="s">
        <v>1086</v>
      </c>
      <c r="M9" s="417">
        <v>6</v>
      </c>
      <c r="N9" s="418" t="s">
        <v>1087</v>
      </c>
      <c r="O9" s="433"/>
    </row>
    <row r="10" spans="1:15" x14ac:dyDescent="0.2">
      <c r="A10" s="297" t="s">
        <v>444</v>
      </c>
      <c r="B10" s="298" t="s">
        <v>445</v>
      </c>
      <c r="C10" s="299" t="s">
        <v>444</v>
      </c>
      <c r="D10" s="300" t="s">
        <v>445</v>
      </c>
      <c r="E10" s="301" t="s">
        <v>446</v>
      </c>
      <c r="F10" s="302" t="s">
        <v>447</v>
      </c>
      <c r="G10" s="416">
        <v>20</v>
      </c>
      <c r="H10" s="415" t="str">
        <f t="shared" si="0"/>
        <v>Franklin Northeast SU</v>
      </c>
      <c r="I10" t="s">
        <v>1202</v>
      </c>
      <c r="J10"/>
      <c r="K10"/>
      <c r="L10" s="408" t="s">
        <v>1088</v>
      </c>
      <c r="M10" s="417">
        <v>7</v>
      </c>
      <c r="N10" s="419" t="s">
        <v>1089</v>
      </c>
      <c r="O10" s="433"/>
    </row>
    <row r="11" spans="1:15" x14ac:dyDescent="0.2">
      <c r="A11" s="297" t="s">
        <v>1028</v>
      </c>
      <c r="B11" s="298" t="s">
        <v>1029</v>
      </c>
      <c r="C11" s="299" t="s">
        <v>1028</v>
      </c>
      <c r="D11" s="300" t="s">
        <v>1029</v>
      </c>
      <c r="E11" s="301" t="s">
        <v>1030</v>
      </c>
      <c r="F11" s="302" t="s">
        <v>283</v>
      </c>
      <c r="G11" s="416">
        <v>63</v>
      </c>
      <c r="H11" s="415" t="str">
        <f t="shared" si="0"/>
        <v>Two Rivers SU</v>
      </c>
      <c r="I11" t="s">
        <v>1202</v>
      </c>
      <c r="J11"/>
      <c r="K11"/>
      <c r="L11" s="408" t="s">
        <v>1090</v>
      </c>
      <c r="M11" s="417">
        <v>8</v>
      </c>
      <c r="N11" s="418" t="s">
        <v>1091</v>
      </c>
      <c r="O11" s="433"/>
    </row>
    <row r="12" spans="1:15" x14ac:dyDescent="0.2">
      <c r="A12" s="297" t="s">
        <v>950</v>
      </c>
      <c r="B12" s="298" t="s">
        <v>951</v>
      </c>
      <c r="C12" s="299" t="s">
        <v>950</v>
      </c>
      <c r="D12" s="300" t="s">
        <v>951</v>
      </c>
      <c r="E12" s="301" t="s">
        <v>952</v>
      </c>
      <c r="F12" s="302" t="s">
        <v>283</v>
      </c>
      <c r="G12" s="416">
        <v>51</v>
      </c>
      <c r="H12" s="415" t="str">
        <f t="shared" si="0"/>
        <v>Windsor Central SU</v>
      </c>
      <c r="I12" t="s">
        <v>1202</v>
      </c>
      <c r="J12"/>
      <c r="K12"/>
      <c r="L12" s="408" t="s">
        <v>1092</v>
      </c>
      <c r="M12" s="417">
        <v>9</v>
      </c>
      <c r="N12" s="418" t="s">
        <v>1093</v>
      </c>
      <c r="O12" s="433"/>
    </row>
    <row r="13" spans="1:15" x14ac:dyDescent="0.2">
      <c r="A13" s="297" t="s">
        <v>321</v>
      </c>
      <c r="B13" s="298" t="s">
        <v>322</v>
      </c>
      <c r="C13" s="299" t="s">
        <v>321</v>
      </c>
      <c r="D13" s="300" t="s">
        <v>322</v>
      </c>
      <c r="E13" s="301" t="s">
        <v>323</v>
      </c>
      <c r="F13" s="302" t="s">
        <v>299</v>
      </c>
      <c r="G13" s="416">
        <v>9</v>
      </c>
      <c r="H13" s="415" t="str">
        <f t="shared" si="0"/>
        <v>Caledonia Central SU</v>
      </c>
      <c r="I13" t="s">
        <v>1202</v>
      </c>
      <c r="J13"/>
      <c r="K13"/>
      <c r="L13" s="408" t="s">
        <v>1094</v>
      </c>
      <c r="M13" s="417">
        <v>10</v>
      </c>
      <c r="N13" s="419" t="s">
        <v>1095</v>
      </c>
      <c r="O13" s="433"/>
    </row>
    <row r="14" spans="1:15" x14ac:dyDescent="0.2">
      <c r="A14" s="297" t="s">
        <v>1017</v>
      </c>
      <c r="B14" s="298" t="s">
        <v>1018</v>
      </c>
      <c r="C14" s="299" t="s">
        <v>1017</v>
      </c>
      <c r="D14" s="300" t="s">
        <v>1180</v>
      </c>
      <c r="E14" s="301" t="s">
        <v>1019</v>
      </c>
      <c r="F14" s="302" t="s">
        <v>571</v>
      </c>
      <c r="G14" s="416">
        <v>61</v>
      </c>
      <c r="H14" s="415" t="str">
        <f t="shared" si="0"/>
        <v>Barre UUSD</v>
      </c>
      <c r="I14" s="420" t="s">
        <v>1203</v>
      </c>
      <c r="J14"/>
      <c r="K14"/>
      <c r="L14" s="408" t="s">
        <v>1096</v>
      </c>
      <c r="M14" s="417">
        <v>11</v>
      </c>
      <c r="N14" s="419" t="s">
        <v>1097</v>
      </c>
      <c r="O14" s="433"/>
    </row>
    <row r="15" spans="1:15" x14ac:dyDescent="0.2">
      <c r="A15" s="297" t="s">
        <v>1020</v>
      </c>
      <c r="B15" s="298" t="s">
        <v>1021</v>
      </c>
      <c r="C15" s="299" t="s">
        <v>1020</v>
      </c>
      <c r="D15" s="300" t="s">
        <v>1180</v>
      </c>
      <c r="E15" s="301" t="s">
        <v>1022</v>
      </c>
      <c r="F15" s="302" t="s">
        <v>571</v>
      </c>
      <c r="G15" s="416">
        <v>61</v>
      </c>
      <c r="H15" s="415" t="str">
        <f t="shared" si="0"/>
        <v>Barre UUSD</v>
      </c>
      <c r="I15" t="s">
        <v>1202</v>
      </c>
      <c r="J15"/>
      <c r="K15"/>
      <c r="L15" s="408" t="s">
        <v>1098</v>
      </c>
      <c r="M15" s="417">
        <v>12</v>
      </c>
      <c r="N15" s="418" t="s">
        <v>1580</v>
      </c>
      <c r="O15" s="433"/>
    </row>
    <row r="16" spans="1:15" x14ac:dyDescent="0.2">
      <c r="A16" s="297" t="s">
        <v>708</v>
      </c>
      <c r="B16" s="298" t="s">
        <v>709</v>
      </c>
      <c r="C16" s="299" t="s">
        <v>708</v>
      </c>
      <c r="D16" s="300" t="s">
        <v>1139</v>
      </c>
      <c r="E16" s="301" t="s">
        <v>710</v>
      </c>
      <c r="F16" s="302" t="s">
        <v>612</v>
      </c>
      <c r="G16" s="416">
        <v>34</v>
      </c>
      <c r="H16" s="415" t="str">
        <f t="shared" si="0"/>
        <v>Orleans Central SU</v>
      </c>
      <c r="I16" t="s">
        <v>1202</v>
      </c>
      <c r="J16"/>
      <c r="K16"/>
      <c r="L16" s="408" t="s">
        <v>1101</v>
      </c>
      <c r="M16" s="469">
        <v>14</v>
      </c>
      <c r="N16" s="470" t="s">
        <v>1319</v>
      </c>
      <c r="O16" s="433">
        <v>42917</v>
      </c>
    </row>
    <row r="17" spans="1:18" x14ac:dyDescent="0.2">
      <c r="A17" s="297" t="s">
        <v>506</v>
      </c>
      <c r="B17" s="298" t="s">
        <v>507</v>
      </c>
      <c r="C17" s="299" t="s">
        <v>506</v>
      </c>
      <c r="D17" s="300" t="s">
        <v>507</v>
      </c>
      <c r="E17" s="301" t="s">
        <v>508</v>
      </c>
      <c r="F17" s="302" t="s">
        <v>509</v>
      </c>
      <c r="G17" s="416">
        <v>25</v>
      </c>
      <c r="H17" s="415" t="str">
        <f t="shared" si="0"/>
        <v>Lamoille North SU</v>
      </c>
      <c r="I17" t="s">
        <v>1202</v>
      </c>
      <c r="J17"/>
      <c r="K17"/>
      <c r="L17" s="408" t="s">
        <v>1102</v>
      </c>
      <c r="M17" s="417">
        <v>15</v>
      </c>
      <c r="N17" s="419" t="s">
        <v>1103</v>
      </c>
      <c r="O17" s="433"/>
    </row>
    <row r="18" spans="1:18" x14ac:dyDescent="0.2">
      <c r="A18" s="297" t="s">
        <v>221</v>
      </c>
      <c r="B18" s="298" t="s">
        <v>222</v>
      </c>
      <c r="C18" s="299" t="s">
        <v>221</v>
      </c>
      <c r="D18" s="300" t="s">
        <v>224</v>
      </c>
      <c r="E18" s="301" t="s">
        <v>223</v>
      </c>
      <c r="F18" s="302" t="s">
        <v>224</v>
      </c>
      <c r="G18" s="416">
        <v>5</v>
      </c>
      <c r="H18" s="415" t="str">
        <f t="shared" si="0"/>
        <v>Southwest Vermont SU</v>
      </c>
      <c r="I18" t="s">
        <v>1202</v>
      </c>
      <c r="J18"/>
      <c r="K18"/>
      <c r="L18" s="408" t="s">
        <v>1104</v>
      </c>
      <c r="M18" s="417">
        <v>16</v>
      </c>
      <c r="N18" s="419" t="s">
        <v>1105</v>
      </c>
      <c r="O18" s="433"/>
    </row>
    <row r="19" spans="1:18" x14ac:dyDescent="0.2">
      <c r="A19" s="297" t="s">
        <v>198</v>
      </c>
      <c r="B19" s="298" t="s">
        <v>199</v>
      </c>
      <c r="C19" s="299" t="s">
        <v>198</v>
      </c>
      <c r="D19" s="300" t="s">
        <v>199</v>
      </c>
      <c r="E19" s="301" t="s">
        <v>200</v>
      </c>
      <c r="F19" s="302" t="s">
        <v>201</v>
      </c>
      <c r="G19" s="416">
        <v>4</v>
      </c>
      <c r="H19" s="415" t="str">
        <f t="shared" si="0"/>
        <v>Slate Valley USD</v>
      </c>
      <c r="I19" t="s">
        <v>1202</v>
      </c>
      <c r="J19"/>
      <c r="K19"/>
      <c r="L19" s="408" t="s">
        <v>1106</v>
      </c>
      <c r="M19" s="417">
        <v>17</v>
      </c>
      <c r="N19" s="419" t="s">
        <v>1107</v>
      </c>
      <c r="O19" s="433"/>
    </row>
    <row r="20" spans="1:18" x14ac:dyDescent="0.2">
      <c r="A20" s="297" t="s">
        <v>448</v>
      </c>
      <c r="B20" s="298" t="s">
        <v>449</v>
      </c>
      <c r="C20" s="299" t="s">
        <v>448</v>
      </c>
      <c r="D20" s="300" t="s">
        <v>449</v>
      </c>
      <c r="E20" s="301" t="s">
        <v>450</v>
      </c>
      <c r="F20" s="302" t="s">
        <v>447</v>
      </c>
      <c r="G20" s="416">
        <v>20</v>
      </c>
      <c r="H20" s="415" t="str">
        <f t="shared" si="0"/>
        <v>Franklin Northeast SU</v>
      </c>
      <c r="I20" t="s">
        <v>1202</v>
      </c>
      <c r="J20"/>
      <c r="K20"/>
      <c r="L20" s="408" t="s">
        <v>1109</v>
      </c>
      <c r="M20" s="417">
        <v>18</v>
      </c>
      <c r="N20" s="418" t="s">
        <v>1110</v>
      </c>
      <c r="O20" s="433"/>
    </row>
    <row r="21" spans="1:18" x14ac:dyDescent="0.2">
      <c r="A21" s="297" t="s">
        <v>670</v>
      </c>
      <c r="B21" s="298" t="s">
        <v>671</v>
      </c>
      <c r="C21" s="299" t="s">
        <v>670</v>
      </c>
      <c r="D21" s="300" t="s">
        <v>671</v>
      </c>
      <c r="E21" s="301" t="s">
        <v>672</v>
      </c>
      <c r="F21" s="302" t="s">
        <v>571</v>
      </c>
      <c r="G21" s="416">
        <v>32</v>
      </c>
      <c r="H21" s="415" t="str">
        <f t="shared" si="0"/>
        <v>Washington Central UUSD</v>
      </c>
      <c r="I21" t="s">
        <v>1202</v>
      </c>
      <c r="J21"/>
      <c r="K21"/>
      <c r="L21" s="408" t="s">
        <v>1111</v>
      </c>
      <c r="M21" s="417">
        <v>19</v>
      </c>
      <c r="N21" s="418" t="s">
        <v>1112</v>
      </c>
      <c r="O21" s="433"/>
    </row>
    <row r="22" spans="1:18" x14ac:dyDescent="0.2">
      <c r="A22" s="297" t="s">
        <v>576</v>
      </c>
      <c r="B22" s="298" t="s">
        <v>577</v>
      </c>
      <c r="C22" s="299" t="s">
        <v>576</v>
      </c>
      <c r="D22" s="300" t="s">
        <v>577</v>
      </c>
      <c r="E22" s="301" t="s">
        <v>578</v>
      </c>
      <c r="F22" s="302" t="s">
        <v>283</v>
      </c>
      <c r="G22" s="416">
        <v>30</v>
      </c>
      <c r="H22" s="415" t="str">
        <f t="shared" si="0"/>
        <v>White River Valley SU</v>
      </c>
      <c r="I22" t="s">
        <v>1202</v>
      </c>
      <c r="J22"/>
      <c r="K22"/>
      <c r="L22" s="408" t="s">
        <v>1113</v>
      </c>
      <c r="M22" s="417">
        <v>20</v>
      </c>
      <c r="N22" s="418" t="s">
        <v>1114</v>
      </c>
      <c r="O22" s="433"/>
    </row>
    <row r="23" spans="1:18" x14ac:dyDescent="0.2">
      <c r="A23" s="297" t="s">
        <v>414</v>
      </c>
      <c r="B23" s="298" t="s">
        <v>415</v>
      </c>
      <c r="C23" s="299" t="s">
        <v>414</v>
      </c>
      <c r="D23" s="300" t="s">
        <v>415</v>
      </c>
      <c r="E23" s="301" t="s">
        <v>416</v>
      </c>
      <c r="F23" s="302" t="s">
        <v>303</v>
      </c>
      <c r="G23" s="416">
        <v>19</v>
      </c>
      <c r="H23" s="415" t="str">
        <f t="shared" si="0"/>
        <v>Essex North SU</v>
      </c>
      <c r="I23" t="s">
        <v>1202</v>
      </c>
      <c r="J23"/>
      <c r="K23"/>
      <c r="L23" s="408" t="s">
        <v>1115</v>
      </c>
      <c r="M23" s="417">
        <v>21</v>
      </c>
      <c r="N23" s="418" t="s">
        <v>1577</v>
      </c>
      <c r="O23" s="433"/>
    </row>
    <row r="24" spans="1:18" x14ac:dyDescent="0.2">
      <c r="A24" s="297" t="s">
        <v>339</v>
      </c>
      <c r="B24" s="298" t="s">
        <v>340</v>
      </c>
      <c r="C24" s="299" t="s">
        <v>339</v>
      </c>
      <c r="D24" s="300" t="s">
        <v>340</v>
      </c>
      <c r="E24" s="301" t="s">
        <v>341</v>
      </c>
      <c r="F24" s="302" t="s">
        <v>295</v>
      </c>
      <c r="G24" s="416">
        <v>12</v>
      </c>
      <c r="H24" s="415" t="str">
        <f t="shared" si="0"/>
        <v>Mount Mansfield UUSD</v>
      </c>
      <c r="I24" t="s">
        <v>1202</v>
      </c>
      <c r="J24"/>
      <c r="K24"/>
      <c r="L24" s="408" t="s">
        <v>1116</v>
      </c>
      <c r="M24" s="417">
        <v>22</v>
      </c>
      <c r="N24" s="418" t="s">
        <v>1117</v>
      </c>
      <c r="O24" s="433"/>
    </row>
    <row r="25" spans="1:18" x14ac:dyDescent="0.2">
      <c r="A25" s="297" t="s">
        <v>536</v>
      </c>
      <c r="B25" s="298" t="s">
        <v>537</v>
      </c>
      <c r="C25" s="299" t="s">
        <v>536</v>
      </c>
      <c r="D25" s="300" t="s">
        <v>1127</v>
      </c>
      <c r="E25" s="301" t="s">
        <v>538</v>
      </c>
      <c r="F25" s="302" t="s">
        <v>539</v>
      </c>
      <c r="G25" s="416">
        <v>27</v>
      </c>
      <c r="H25" s="415" t="str">
        <f t="shared" si="0"/>
        <v>Orange East SU</v>
      </c>
      <c r="I25" t="s">
        <v>1202</v>
      </c>
      <c r="J25"/>
      <c r="K25"/>
      <c r="L25" s="408" t="s">
        <v>1118</v>
      </c>
      <c r="M25" s="469">
        <v>23</v>
      </c>
      <c r="N25" s="470" t="s">
        <v>1320</v>
      </c>
      <c r="O25" s="433">
        <v>42917</v>
      </c>
    </row>
    <row r="26" spans="1:18" x14ac:dyDescent="0.2">
      <c r="A26" s="297" t="s">
        <v>559</v>
      </c>
      <c r="B26" s="298" t="s">
        <v>560</v>
      </c>
      <c r="C26" s="299" t="s">
        <v>559</v>
      </c>
      <c r="D26" s="300" t="s">
        <v>560</v>
      </c>
      <c r="E26" s="301" t="s">
        <v>561</v>
      </c>
      <c r="F26" s="302" t="s">
        <v>539</v>
      </c>
      <c r="G26" s="416">
        <v>28</v>
      </c>
      <c r="H26" s="415" t="str">
        <f t="shared" si="0"/>
        <v>Orange Southwest UUSD</v>
      </c>
      <c r="I26" t="s">
        <v>1202</v>
      </c>
      <c r="J26"/>
      <c r="K26"/>
      <c r="L26" s="408" t="s">
        <v>1119</v>
      </c>
      <c r="M26" s="417">
        <v>24</v>
      </c>
      <c r="N26" s="418" t="s">
        <v>1120</v>
      </c>
      <c r="O26" s="433"/>
    </row>
    <row r="27" spans="1:18" x14ac:dyDescent="0.2">
      <c r="A27" s="297" t="s">
        <v>763</v>
      </c>
      <c r="B27" s="298" t="s">
        <v>764</v>
      </c>
      <c r="C27" s="299" t="s">
        <v>763</v>
      </c>
      <c r="D27" s="300" t="s">
        <v>764</v>
      </c>
      <c r="E27" s="301" t="s">
        <v>765</v>
      </c>
      <c r="F27" s="302" t="s">
        <v>201</v>
      </c>
      <c r="G27" s="416">
        <v>36</v>
      </c>
      <c r="H27" s="415" t="str">
        <f t="shared" si="0"/>
        <v>Rutland Northeast SU</v>
      </c>
      <c r="I27" t="s">
        <v>1202</v>
      </c>
      <c r="J27"/>
      <c r="K27"/>
      <c r="L27" s="408" t="s">
        <v>1121</v>
      </c>
      <c r="M27" s="469">
        <v>25</v>
      </c>
      <c r="N27" s="418" t="s">
        <v>1122</v>
      </c>
      <c r="O27" s="433">
        <v>42917</v>
      </c>
    </row>
    <row r="28" spans="1:18" x14ac:dyDescent="0.2">
      <c r="A28" s="297" t="s">
        <v>912</v>
      </c>
      <c r="B28" s="298" t="s">
        <v>913</v>
      </c>
      <c r="C28" s="299" t="s">
        <v>912</v>
      </c>
      <c r="D28" s="300" t="s">
        <v>913</v>
      </c>
      <c r="E28" s="301" t="s">
        <v>914</v>
      </c>
      <c r="F28" s="302" t="s">
        <v>261</v>
      </c>
      <c r="G28" s="416">
        <v>48</v>
      </c>
      <c r="H28" s="415" t="str">
        <f t="shared" si="0"/>
        <v>Windham Southeast SU</v>
      </c>
      <c r="I28" t="s">
        <v>1202</v>
      </c>
      <c r="J28"/>
      <c r="K28"/>
      <c r="L28" s="408" t="s">
        <v>1123</v>
      </c>
      <c r="M28" s="417">
        <v>26</v>
      </c>
      <c r="N28" s="418" t="s">
        <v>1124</v>
      </c>
      <c r="O28" s="433"/>
    </row>
    <row r="29" spans="1:18" x14ac:dyDescent="0.2">
      <c r="A29" s="297" t="s">
        <v>953</v>
      </c>
      <c r="B29" s="298" t="s">
        <v>954</v>
      </c>
      <c r="C29" s="299" t="s">
        <v>953</v>
      </c>
      <c r="D29" s="300" t="s">
        <v>954</v>
      </c>
      <c r="E29" s="301" t="s">
        <v>955</v>
      </c>
      <c r="F29" s="302" t="s">
        <v>283</v>
      </c>
      <c r="G29" s="416">
        <v>51</v>
      </c>
      <c r="H29" s="415" t="str">
        <f t="shared" si="0"/>
        <v>Windsor Central SU</v>
      </c>
      <c r="I29" t="s">
        <v>1202</v>
      </c>
      <c r="J29"/>
      <c r="K29"/>
      <c r="L29" s="408" t="s">
        <v>1125</v>
      </c>
      <c r="M29" s="417">
        <v>27</v>
      </c>
      <c r="N29" s="418" t="s">
        <v>1126</v>
      </c>
      <c r="O29" s="433"/>
    </row>
    <row r="30" spans="1:18" x14ac:dyDescent="0.2">
      <c r="A30" s="297" t="s">
        <v>177</v>
      </c>
      <c r="B30" s="298" t="s">
        <v>178</v>
      </c>
      <c r="C30" s="299" t="s">
        <v>177</v>
      </c>
      <c r="D30" s="300" t="s">
        <v>178</v>
      </c>
      <c r="E30" s="301" t="s">
        <v>179</v>
      </c>
      <c r="F30" s="302" t="s">
        <v>147</v>
      </c>
      <c r="G30" s="416">
        <v>3</v>
      </c>
      <c r="H30" s="415" t="str">
        <f t="shared" si="0"/>
        <v>Addison Central SD</v>
      </c>
      <c r="I30" t="s">
        <v>1202</v>
      </c>
      <c r="J30"/>
      <c r="K30"/>
      <c r="L30" s="408" t="s">
        <v>1128</v>
      </c>
      <c r="M30" s="469">
        <v>28</v>
      </c>
      <c r="N30" s="470" t="s">
        <v>1298</v>
      </c>
      <c r="O30" s="433">
        <v>42917</v>
      </c>
    </row>
    <row r="31" spans="1:18" x14ac:dyDescent="0.2">
      <c r="A31" s="297" t="s">
        <v>606</v>
      </c>
      <c r="B31" s="298" t="s">
        <v>607</v>
      </c>
      <c r="C31" s="299" t="s">
        <v>606</v>
      </c>
      <c r="D31" s="300" t="s">
        <v>607</v>
      </c>
      <c r="E31" s="301" t="s">
        <v>608</v>
      </c>
      <c r="F31" s="302" t="s">
        <v>303</v>
      </c>
      <c r="G31" s="416">
        <v>31</v>
      </c>
      <c r="H31" s="415" t="str">
        <f t="shared" si="0"/>
        <v>North Country SU</v>
      </c>
      <c r="I31" t="s">
        <v>1202</v>
      </c>
      <c r="J31"/>
      <c r="K31"/>
      <c r="L31" s="408" t="s">
        <v>1129</v>
      </c>
      <c r="M31" s="417">
        <v>29</v>
      </c>
      <c r="N31" s="418" t="s">
        <v>1130</v>
      </c>
      <c r="O31" s="433"/>
    </row>
    <row r="32" spans="1:18" x14ac:dyDescent="0.2">
      <c r="A32" s="297" t="s">
        <v>144</v>
      </c>
      <c r="B32" s="298" t="s">
        <v>145</v>
      </c>
      <c r="C32" s="299" t="s">
        <v>144</v>
      </c>
      <c r="D32" s="300" t="s">
        <v>145</v>
      </c>
      <c r="E32" s="301" t="s">
        <v>146</v>
      </c>
      <c r="F32" s="302" t="s">
        <v>147</v>
      </c>
      <c r="G32" s="416">
        <v>1</v>
      </c>
      <c r="H32" s="415" t="str">
        <f t="shared" si="0"/>
        <v>Mt. Abraham USD</v>
      </c>
      <c r="I32" t="s">
        <v>1202</v>
      </c>
      <c r="J32"/>
      <c r="K32"/>
      <c r="L32" s="408" t="s">
        <v>1131</v>
      </c>
      <c r="M32" s="417">
        <v>30</v>
      </c>
      <c r="N32" s="421" t="s">
        <v>1132</v>
      </c>
      <c r="O32" s="433">
        <v>42552</v>
      </c>
      <c r="P32" s="412" t="s">
        <v>1131</v>
      </c>
      <c r="Q32" s="412" t="s">
        <v>1324</v>
      </c>
      <c r="R32" s="412" t="s">
        <v>1325</v>
      </c>
    </row>
    <row r="33" spans="1:15" x14ac:dyDescent="0.2">
      <c r="A33" s="297" t="s">
        <v>562</v>
      </c>
      <c r="B33" s="298" t="s">
        <v>563</v>
      </c>
      <c r="C33" s="299" t="s">
        <v>562</v>
      </c>
      <c r="D33" s="300" t="s">
        <v>563</v>
      </c>
      <c r="E33" s="301" t="s">
        <v>564</v>
      </c>
      <c r="F33" s="302" t="s">
        <v>539</v>
      </c>
      <c r="G33" s="416">
        <v>28</v>
      </c>
      <c r="H33" s="415" t="str">
        <f t="shared" si="0"/>
        <v>Orange Southwest UUSD</v>
      </c>
      <c r="I33" t="s">
        <v>1202</v>
      </c>
      <c r="J33"/>
      <c r="K33"/>
      <c r="L33" s="408" t="s">
        <v>1133</v>
      </c>
      <c r="M33" s="417">
        <v>31</v>
      </c>
      <c r="N33" s="418" t="s">
        <v>1134</v>
      </c>
      <c r="O33" s="433"/>
    </row>
    <row r="34" spans="1:15" x14ac:dyDescent="0.2">
      <c r="A34" s="297" t="s">
        <v>865</v>
      </c>
      <c r="B34" s="298" t="s">
        <v>866</v>
      </c>
      <c r="C34" s="299" t="s">
        <v>865</v>
      </c>
      <c r="D34" s="300" t="s">
        <v>866</v>
      </c>
      <c r="E34" s="301" t="s">
        <v>867</v>
      </c>
      <c r="F34" s="302" t="s">
        <v>261</v>
      </c>
      <c r="G34" s="416">
        <v>46</v>
      </c>
      <c r="H34" s="415" t="str">
        <f t="shared" si="0"/>
        <v>Windham Central SU</v>
      </c>
      <c r="I34" t="s">
        <v>1202</v>
      </c>
      <c r="J34"/>
      <c r="K34"/>
      <c r="L34" s="408" t="s">
        <v>1135</v>
      </c>
      <c r="M34" s="417">
        <v>32</v>
      </c>
      <c r="N34" s="418" t="s">
        <v>1582</v>
      </c>
      <c r="O34" s="433"/>
    </row>
    <row r="35" spans="1:15" x14ac:dyDescent="0.2">
      <c r="A35" s="297" t="s">
        <v>711</v>
      </c>
      <c r="B35" s="298" t="s">
        <v>712</v>
      </c>
      <c r="C35" s="299" t="s">
        <v>711</v>
      </c>
      <c r="D35" s="300" t="s">
        <v>712</v>
      </c>
      <c r="E35" s="301" t="s">
        <v>713</v>
      </c>
      <c r="F35" s="302" t="s">
        <v>612</v>
      </c>
      <c r="G35" s="416">
        <v>34</v>
      </c>
      <c r="H35" s="415" t="str">
        <f t="shared" si="0"/>
        <v>Orleans Central SU</v>
      </c>
      <c r="I35" t="s">
        <v>1202</v>
      </c>
      <c r="J35"/>
      <c r="K35"/>
      <c r="L35" s="408" t="s">
        <v>1136</v>
      </c>
      <c r="M35" s="417">
        <v>33</v>
      </c>
      <c r="N35" s="421" t="s">
        <v>1576</v>
      </c>
      <c r="O35" s="433">
        <v>42552</v>
      </c>
    </row>
    <row r="36" spans="1:15" x14ac:dyDescent="0.2">
      <c r="A36" s="297" t="s">
        <v>417</v>
      </c>
      <c r="B36" s="298" t="s">
        <v>418</v>
      </c>
      <c r="C36" s="299" t="s">
        <v>417</v>
      </c>
      <c r="D36" s="300" t="s">
        <v>418</v>
      </c>
      <c r="E36" s="301" t="s">
        <v>419</v>
      </c>
      <c r="F36" s="302" t="s">
        <v>303</v>
      </c>
      <c r="G36" s="416">
        <v>19</v>
      </c>
      <c r="H36" s="415" t="str">
        <f t="shared" si="0"/>
        <v>Essex North SU</v>
      </c>
      <c r="I36" t="s">
        <v>1202</v>
      </c>
      <c r="J36"/>
      <c r="K36"/>
      <c r="L36" s="408" t="s">
        <v>1137</v>
      </c>
      <c r="M36" s="417">
        <v>34</v>
      </c>
      <c r="N36" s="418" t="s">
        <v>1138</v>
      </c>
      <c r="O36" s="433"/>
    </row>
    <row r="37" spans="1:15" x14ac:dyDescent="0.2">
      <c r="A37" s="297" t="s">
        <v>296</v>
      </c>
      <c r="B37" s="298" t="s">
        <v>297</v>
      </c>
      <c r="C37" s="299" t="s">
        <v>296</v>
      </c>
      <c r="D37" s="300" t="s">
        <v>297</v>
      </c>
      <c r="E37" s="301" t="s">
        <v>298</v>
      </c>
      <c r="F37" s="302" t="s">
        <v>299</v>
      </c>
      <c r="G37" s="416">
        <v>8</v>
      </c>
      <c r="H37" s="415" t="str">
        <f t="shared" si="0"/>
        <v>Caledonia North SU</v>
      </c>
      <c r="I37" t="s">
        <v>1202</v>
      </c>
      <c r="J37"/>
      <c r="K37"/>
      <c r="L37" s="408" t="s">
        <v>1140</v>
      </c>
      <c r="M37" s="417">
        <v>35</v>
      </c>
      <c r="N37" s="418" t="s">
        <v>1141</v>
      </c>
      <c r="O37" s="433"/>
    </row>
    <row r="38" spans="1:15" x14ac:dyDescent="0.2">
      <c r="A38" s="297" t="s">
        <v>381</v>
      </c>
      <c r="B38" s="298" t="s">
        <v>382</v>
      </c>
      <c r="C38" s="299" t="s">
        <v>381</v>
      </c>
      <c r="D38" s="300" t="s">
        <v>382</v>
      </c>
      <c r="E38" s="301" t="s">
        <v>383</v>
      </c>
      <c r="F38" s="302" t="s">
        <v>295</v>
      </c>
      <c r="G38" s="416">
        <v>15</v>
      </c>
      <c r="H38" s="415" t="str">
        <f t="shared" si="0"/>
        <v>Burlington SD</v>
      </c>
      <c r="I38" s="420" t="s">
        <v>1203</v>
      </c>
      <c r="J38"/>
      <c r="K38"/>
      <c r="L38" s="408" t="s">
        <v>1142</v>
      </c>
      <c r="M38" s="417">
        <v>36</v>
      </c>
      <c r="N38" s="418" t="s">
        <v>1143</v>
      </c>
      <c r="O38" s="433">
        <v>42552</v>
      </c>
    </row>
    <row r="39" spans="1:15" x14ac:dyDescent="0.2">
      <c r="A39" s="297" t="s">
        <v>823</v>
      </c>
      <c r="B39" s="298" t="s">
        <v>824</v>
      </c>
      <c r="C39" s="299" t="s">
        <v>823</v>
      </c>
      <c r="D39" s="300" t="s">
        <v>824</v>
      </c>
      <c r="E39" s="301" t="s">
        <v>825</v>
      </c>
      <c r="F39" s="302" t="s">
        <v>571</v>
      </c>
      <c r="G39" s="416">
        <v>41</v>
      </c>
      <c r="H39" s="415" t="str">
        <f t="shared" si="0"/>
        <v>Washington Northeast SU</v>
      </c>
      <c r="I39" t="s">
        <v>1202</v>
      </c>
      <c r="J39"/>
      <c r="K39"/>
      <c r="L39" s="408" t="s">
        <v>1144</v>
      </c>
      <c r="M39" s="417">
        <v>37</v>
      </c>
      <c r="N39" s="418" t="s">
        <v>1145</v>
      </c>
      <c r="O39" s="433"/>
    </row>
    <row r="40" spans="1:15" x14ac:dyDescent="0.2">
      <c r="A40" s="297" t="s">
        <v>673</v>
      </c>
      <c r="B40" s="298" t="s">
        <v>674</v>
      </c>
      <c r="C40" s="299" t="s">
        <v>673</v>
      </c>
      <c r="D40" s="300" t="s">
        <v>674</v>
      </c>
      <c r="E40" s="301" t="s">
        <v>675</v>
      </c>
      <c r="F40" s="302" t="s">
        <v>571</v>
      </c>
      <c r="G40" s="416">
        <v>32</v>
      </c>
      <c r="H40" s="415" t="str">
        <f t="shared" si="0"/>
        <v>Washington Central UUSD</v>
      </c>
      <c r="I40" t="s">
        <v>1202</v>
      </c>
      <c r="J40"/>
      <c r="K40"/>
      <c r="L40" s="408" t="s">
        <v>1146</v>
      </c>
      <c r="M40" s="417">
        <v>38</v>
      </c>
      <c r="N40" s="418" t="s">
        <v>1147</v>
      </c>
      <c r="O40" s="433"/>
    </row>
    <row r="41" spans="1:15" x14ac:dyDescent="0.2">
      <c r="A41" s="297" t="s">
        <v>510</v>
      </c>
      <c r="B41" s="298" t="s">
        <v>511</v>
      </c>
      <c r="C41" s="299" t="s">
        <v>510</v>
      </c>
      <c r="D41" s="300" t="s">
        <v>511</v>
      </c>
      <c r="E41" s="301" t="s">
        <v>512</v>
      </c>
      <c r="F41" s="302" t="s">
        <v>509</v>
      </c>
      <c r="G41" s="416">
        <v>25</v>
      </c>
      <c r="H41" s="415" t="str">
        <f t="shared" si="0"/>
        <v>Lamoille North SU</v>
      </c>
      <c r="I41" t="s">
        <v>1202</v>
      </c>
      <c r="J41"/>
      <c r="K41"/>
      <c r="L41" s="408" t="s">
        <v>1148</v>
      </c>
      <c r="M41" s="417">
        <v>40</v>
      </c>
      <c r="N41" s="419" t="s">
        <v>1149</v>
      </c>
      <c r="O41" s="433"/>
    </row>
    <row r="42" spans="1:15" x14ac:dyDescent="0.2">
      <c r="A42" s="297" t="s">
        <v>420</v>
      </c>
      <c r="B42" s="298" t="s">
        <v>421</v>
      </c>
      <c r="C42" s="299" t="s">
        <v>420</v>
      </c>
      <c r="D42" s="300" t="s">
        <v>421</v>
      </c>
      <c r="E42" s="301" t="s">
        <v>422</v>
      </c>
      <c r="F42" s="302" t="s">
        <v>303</v>
      </c>
      <c r="G42" s="416">
        <v>19</v>
      </c>
      <c r="H42" s="415" t="str">
        <f t="shared" si="0"/>
        <v>Essex North SU</v>
      </c>
      <c r="I42" t="s">
        <v>1202</v>
      </c>
      <c r="J42"/>
      <c r="K42"/>
      <c r="L42" s="408" t="s">
        <v>1150</v>
      </c>
      <c r="M42" s="417">
        <v>41</v>
      </c>
      <c r="N42" s="418" t="s">
        <v>1151</v>
      </c>
      <c r="O42" s="433"/>
    </row>
    <row r="43" spans="1:15" x14ac:dyDescent="0.2">
      <c r="A43" s="297" t="s">
        <v>202</v>
      </c>
      <c r="B43" s="298" t="s">
        <v>203</v>
      </c>
      <c r="C43" s="357" t="s">
        <v>202</v>
      </c>
      <c r="D43" s="300" t="s">
        <v>203</v>
      </c>
      <c r="E43" s="301" t="s">
        <v>204</v>
      </c>
      <c r="F43" s="302" t="s">
        <v>201</v>
      </c>
      <c r="G43" s="416">
        <v>4</v>
      </c>
      <c r="H43" s="415" t="str">
        <f t="shared" si="0"/>
        <v>Slate Valley USD</v>
      </c>
      <c r="I43" t="s">
        <v>1202</v>
      </c>
      <c r="J43"/>
      <c r="K43"/>
      <c r="L43" s="408" t="s">
        <v>1152</v>
      </c>
      <c r="M43" s="469">
        <v>42</v>
      </c>
      <c r="N43" s="470" t="s">
        <v>1299</v>
      </c>
      <c r="O43" s="433">
        <v>42917</v>
      </c>
    </row>
    <row r="44" spans="1:15" x14ac:dyDescent="0.2">
      <c r="A44" s="297" t="s">
        <v>1031</v>
      </c>
      <c r="B44" s="298" t="s">
        <v>1032</v>
      </c>
      <c r="C44" s="299" t="s">
        <v>1031</v>
      </c>
      <c r="D44" s="300" t="s">
        <v>1032</v>
      </c>
      <c r="E44" s="301" t="s">
        <v>1033</v>
      </c>
      <c r="F44" s="302" t="s">
        <v>283</v>
      </c>
      <c r="G44" s="416">
        <v>63</v>
      </c>
      <c r="H44" s="415" t="str">
        <f t="shared" si="0"/>
        <v>Two Rivers SU</v>
      </c>
      <c r="I44" t="s">
        <v>1202</v>
      </c>
      <c r="J44"/>
      <c r="K44"/>
      <c r="L44" s="408" t="s">
        <v>1153</v>
      </c>
      <c r="M44" s="417">
        <v>43</v>
      </c>
      <c r="N44" s="418" t="s">
        <v>1154</v>
      </c>
      <c r="O44" s="433"/>
    </row>
    <row r="45" spans="1:15" x14ac:dyDescent="0.2">
      <c r="A45" s="297" t="s">
        <v>609</v>
      </c>
      <c r="B45" s="298" t="s">
        <v>610</v>
      </c>
      <c r="C45" s="299" t="s">
        <v>609</v>
      </c>
      <c r="D45" s="300" t="s">
        <v>610</v>
      </c>
      <c r="E45" s="301" t="s">
        <v>611</v>
      </c>
      <c r="F45" s="302" t="s">
        <v>612</v>
      </c>
      <c r="G45" s="416">
        <v>31</v>
      </c>
      <c r="H45" s="415" t="str">
        <f t="shared" si="0"/>
        <v>North Country SU</v>
      </c>
      <c r="I45" t="s">
        <v>1202</v>
      </c>
      <c r="J45"/>
      <c r="K45"/>
      <c r="L45" s="408" t="s">
        <v>1155</v>
      </c>
      <c r="M45" s="417">
        <v>45</v>
      </c>
      <c r="N45" s="419" t="s">
        <v>1156</v>
      </c>
      <c r="O45" s="433"/>
    </row>
    <row r="46" spans="1:15" x14ac:dyDescent="0.2">
      <c r="A46" s="297" t="s">
        <v>366</v>
      </c>
      <c r="B46" s="298" t="s">
        <v>367</v>
      </c>
      <c r="C46" s="299" t="s">
        <v>366</v>
      </c>
      <c r="D46" s="300" t="s">
        <v>367</v>
      </c>
      <c r="E46" s="301" t="s">
        <v>368</v>
      </c>
      <c r="F46" s="302" t="s">
        <v>295</v>
      </c>
      <c r="G46" s="416">
        <v>14</v>
      </c>
      <c r="H46" s="415" t="str">
        <f t="shared" si="0"/>
        <v>Champlain Valley SD</v>
      </c>
      <c r="I46" t="s">
        <v>1202</v>
      </c>
      <c r="J46"/>
      <c r="K46"/>
      <c r="L46" s="408" t="s">
        <v>1157</v>
      </c>
      <c r="M46" s="417">
        <v>46</v>
      </c>
      <c r="N46" s="418" t="s">
        <v>1158</v>
      </c>
      <c r="O46" s="433"/>
    </row>
    <row r="47" spans="1:15" x14ac:dyDescent="0.2">
      <c r="A47" s="297" t="s">
        <v>579</v>
      </c>
      <c r="B47" s="298" t="s">
        <v>580</v>
      </c>
      <c r="C47" s="299" t="s">
        <v>579</v>
      </c>
      <c r="D47" s="300" t="s">
        <v>580</v>
      </c>
      <c r="E47" s="301" t="s">
        <v>581</v>
      </c>
      <c r="F47" s="302" t="s">
        <v>539</v>
      </c>
      <c r="G47" s="416">
        <v>30</v>
      </c>
      <c r="H47" s="415" t="str">
        <f t="shared" si="0"/>
        <v>White River Valley SU</v>
      </c>
      <c r="I47" t="s">
        <v>1202</v>
      </c>
      <c r="J47"/>
      <c r="K47"/>
      <c r="L47" s="408" t="s">
        <v>1159</v>
      </c>
      <c r="M47" s="417">
        <v>47</v>
      </c>
      <c r="N47" s="418" t="s">
        <v>1160</v>
      </c>
      <c r="O47" s="433"/>
    </row>
    <row r="48" spans="1:15" x14ac:dyDescent="0.2">
      <c r="A48" s="297" t="s">
        <v>1034</v>
      </c>
      <c r="B48" s="298" t="s">
        <v>1035</v>
      </c>
      <c r="C48" s="299" t="s">
        <v>1034</v>
      </c>
      <c r="D48" s="300" t="s">
        <v>1035</v>
      </c>
      <c r="E48" s="301" t="s">
        <v>1036</v>
      </c>
      <c r="F48" s="302" t="s">
        <v>283</v>
      </c>
      <c r="G48" s="416">
        <v>63</v>
      </c>
      <c r="H48" s="415" t="str">
        <f t="shared" si="0"/>
        <v>Two Rivers SU</v>
      </c>
      <c r="I48" t="s">
        <v>1202</v>
      </c>
      <c r="J48"/>
      <c r="K48"/>
      <c r="L48" s="408" t="s">
        <v>1161</v>
      </c>
      <c r="M48" s="417">
        <v>48</v>
      </c>
      <c r="N48" s="418" t="s">
        <v>1162</v>
      </c>
      <c r="O48" s="433"/>
    </row>
    <row r="49" spans="1:18" x14ac:dyDescent="0.2">
      <c r="A49" s="297" t="s">
        <v>766</v>
      </c>
      <c r="B49" s="298" t="s">
        <v>295</v>
      </c>
      <c r="C49" s="299" t="s">
        <v>766</v>
      </c>
      <c r="D49" s="300" t="s">
        <v>295</v>
      </c>
      <c r="E49" s="301" t="s">
        <v>767</v>
      </c>
      <c r="F49" s="302" t="s">
        <v>201</v>
      </c>
      <c r="G49" s="416">
        <v>36</v>
      </c>
      <c r="H49" s="415" t="str">
        <f t="shared" si="0"/>
        <v>Rutland Northeast SU</v>
      </c>
      <c r="I49" t="s">
        <v>1202</v>
      </c>
      <c r="J49"/>
      <c r="K49"/>
      <c r="L49" s="408" t="s">
        <v>1163</v>
      </c>
      <c r="M49" s="417">
        <v>49</v>
      </c>
      <c r="N49" s="418" t="s">
        <v>1164</v>
      </c>
      <c r="O49" s="433"/>
    </row>
    <row r="50" spans="1:18" x14ac:dyDescent="0.2">
      <c r="A50" s="297" t="s">
        <v>687</v>
      </c>
      <c r="B50" s="298" t="s">
        <v>688</v>
      </c>
      <c r="C50" s="299" t="s">
        <v>687</v>
      </c>
      <c r="D50" s="300" t="s">
        <v>688</v>
      </c>
      <c r="E50" s="301" t="s">
        <v>689</v>
      </c>
      <c r="F50" s="302" t="s">
        <v>201</v>
      </c>
      <c r="G50" s="416">
        <v>33</v>
      </c>
      <c r="H50" s="415" t="str">
        <f t="shared" si="0"/>
        <v>Mill River UUSD</v>
      </c>
      <c r="I50" t="s">
        <v>1202</v>
      </c>
      <c r="J50"/>
      <c r="K50"/>
      <c r="L50" s="408" t="s">
        <v>1165</v>
      </c>
      <c r="M50" s="417">
        <v>51</v>
      </c>
      <c r="N50" s="418" t="s">
        <v>1166</v>
      </c>
      <c r="O50" s="433"/>
    </row>
    <row r="51" spans="1:18" x14ac:dyDescent="0.2">
      <c r="A51" s="297" t="s">
        <v>292</v>
      </c>
      <c r="B51" s="298" t="s">
        <v>293</v>
      </c>
      <c r="C51" s="299" t="s">
        <v>292</v>
      </c>
      <c r="D51" s="300" t="s">
        <v>293</v>
      </c>
      <c r="E51" s="301" t="s">
        <v>294</v>
      </c>
      <c r="F51" s="302" t="s">
        <v>295</v>
      </c>
      <c r="G51" s="416">
        <v>7</v>
      </c>
      <c r="H51" s="415" t="str">
        <f t="shared" si="0"/>
        <v>Colchester SD</v>
      </c>
      <c r="I51" t="s">
        <v>1202</v>
      </c>
      <c r="J51"/>
      <c r="K51"/>
      <c r="L51" s="408" t="s">
        <v>1167</v>
      </c>
      <c r="M51" s="417">
        <v>52</v>
      </c>
      <c r="N51" s="418" t="s">
        <v>1168</v>
      </c>
      <c r="O51" s="433"/>
    </row>
    <row r="52" spans="1:18" x14ac:dyDescent="0.2">
      <c r="A52" s="297" t="s">
        <v>390</v>
      </c>
      <c r="B52" s="298" t="s">
        <v>391</v>
      </c>
      <c r="C52" s="299" t="s">
        <v>390</v>
      </c>
      <c r="D52" s="300" t="s">
        <v>391</v>
      </c>
      <c r="E52" s="301" t="s">
        <v>392</v>
      </c>
      <c r="F52" s="302" t="s">
        <v>303</v>
      </c>
      <c r="G52" s="416">
        <v>18</v>
      </c>
      <c r="H52" s="415" t="str">
        <f t="shared" si="0"/>
        <v>Essex - Caledonia SU</v>
      </c>
      <c r="I52" t="s">
        <v>1202</v>
      </c>
      <c r="J52"/>
      <c r="K52"/>
      <c r="L52" s="408" t="s">
        <v>1169</v>
      </c>
      <c r="M52" s="417">
        <v>54</v>
      </c>
      <c r="N52" s="419" t="s">
        <v>1170</v>
      </c>
      <c r="O52" s="433"/>
    </row>
    <row r="53" spans="1:18" x14ac:dyDescent="0.2">
      <c r="A53" s="297" t="s">
        <v>540</v>
      </c>
      <c r="B53" s="298" t="s">
        <v>541</v>
      </c>
      <c r="C53" s="299" t="s">
        <v>540</v>
      </c>
      <c r="D53" s="300" t="s">
        <v>541</v>
      </c>
      <c r="E53" s="301" t="s">
        <v>542</v>
      </c>
      <c r="F53" s="302" t="s">
        <v>539</v>
      </c>
      <c r="G53" s="416">
        <v>27</v>
      </c>
      <c r="H53" s="415" t="str">
        <f t="shared" si="0"/>
        <v>Orange East SU</v>
      </c>
      <c r="I53" t="s">
        <v>1202</v>
      </c>
      <c r="J53"/>
      <c r="K53"/>
      <c r="L53" s="408" t="s">
        <v>1171</v>
      </c>
      <c r="M53" s="417">
        <v>55</v>
      </c>
      <c r="N53" s="422" t="s">
        <v>1581</v>
      </c>
      <c r="O53" s="433"/>
    </row>
    <row r="54" spans="1:18" x14ac:dyDescent="0.2">
      <c r="A54" s="297" t="s">
        <v>180</v>
      </c>
      <c r="B54" s="298" t="s">
        <v>181</v>
      </c>
      <c r="C54" s="299" t="s">
        <v>180</v>
      </c>
      <c r="D54" s="300" t="s">
        <v>181</v>
      </c>
      <c r="E54" s="301" t="s">
        <v>182</v>
      </c>
      <c r="F54" s="302" t="s">
        <v>147</v>
      </c>
      <c r="G54" s="416">
        <v>3</v>
      </c>
      <c r="H54" s="415" t="str">
        <f t="shared" si="0"/>
        <v>Addison Central SD</v>
      </c>
      <c r="I54" t="s">
        <v>1202</v>
      </c>
      <c r="J54"/>
      <c r="K54"/>
      <c r="L54" s="408" t="s">
        <v>1172</v>
      </c>
      <c r="M54" s="417">
        <v>56</v>
      </c>
      <c r="N54" s="419" t="s">
        <v>1173</v>
      </c>
      <c r="O54" s="433"/>
    </row>
    <row r="55" spans="1:18" x14ac:dyDescent="0.2">
      <c r="A55" s="297" t="s">
        <v>613</v>
      </c>
      <c r="B55" s="298" t="s">
        <v>614</v>
      </c>
      <c r="C55" s="299" t="s">
        <v>613</v>
      </c>
      <c r="D55" s="300" t="s">
        <v>614</v>
      </c>
      <c r="E55" s="301" t="s">
        <v>615</v>
      </c>
      <c r="F55" s="302" t="s">
        <v>612</v>
      </c>
      <c r="G55" s="416">
        <v>31</v>
      </c>
      <c r="H55" s="415" t="str">
        <f t="shared" si="0"/>
        <v>North Country SU</v>
      </c>
      <c r="I55" t="s">
        <v>1202</v>
      </c>
      <c r="J55"/>
      <c r="K55"/>
      <c r="L55" s="408" t="s">
        <v>1174</v>
      </c>
      <c r="M55" s="417">
        <v>57</v>
      </c>
      <c r="N55" s="419" t="s">
        <v>1175</v>
      </c>
      <c r="O55" s="433"/>
    </row>
    <row r="56" spans="1:18" x14ac:dyDescent="0.2">
      <c r="A56" s="297" t="s">
        <v>737</v>
      </c>
      <c r="B56" s="298" t="s">
        <v>738</v>
      </c>
      <c r="C56" s="299" t="s">
        <v>737</v>
      </c>
      <c r="D56" s="300" t="s">
        <v>738</v>
      </c>
      <c r="E56" s="301" t="s">
        <v>739</v>
      </c>
      <c r="F56" s="302" t="s">
        <v>612</v>
      </c>
      <c r="G56" s="416">
        <v>35</v>
      </c>
      <c r="H56" s="415" t="str">
        <f t="shared" si="0"/>
        <v>Orleans Southwest SU</v>
      </c>
      <c r="I56" t="s">
        <v>1202</v>
      </c>
      <c r="J56"/>
      <c r="K56"/>
      <c r="L56" s="408" t="s">
        <v>1177</v>
      </c>
      <c r="M56" s="417">
        <v>60</v>
      </c>
      <c r="N56" s="418" t="s">
        <v>1178</v>
      </c>
      <c r="O56" s="433"/>
    </row>
    <row r="57" spans="1:18" x14ac:dyDescent="0.2">
      <c r="A57" s="297" t="s">
        <v>249</v>
      </c>
      <c r="B57" s="298" t="s">
        <v>250</v>
      </c>
      <c r="C57" s="299" t="s">
        <v>249</v>
      </c>
      <c r="D57" s="300" t="s">
        <v>250</v>
      </c>
      <c r="E57" s="301" t="s">
        <v>251</v>
      </c>
      <c r="F57" s="302" t="s">
        <v>201</v>
      </c>
      <c r="G57" s="416">
        <v>6</v>
      </c>
      <c r="H57" s="415" t="str">
        <f t="shared" si="0"/>
        <v>Bennington - Rutland SU</v>
      </c>
      <c r="I57" t="s">
        <v>1202</v>
      </c>
      <c r="J57"/>
      <c r="K57"/>
      <c r="L57" s="408" t="s">
        <v>1179</v>
      </c>
      <c r="M57" s="417">
        <v>61</v>
      </c>
      <c r="N57" s="418" t="s">
        <v>1569</v>
      </c>
      <c r="O57" s="433"/>
    </row>
    <row r="58" spans="1:18" x14ac:dyDescent="0.2">
      <c r="A58" s="297" t="s">
        <v>324</v>
      </c>
      <c r="B58" s="298" t="s">
        <v>325</v>
      </c>
      <c r="C58" s="299" t="s">
        <v>324</v>
      </c>
      <c r="D58" s="300" t="s">
        <v>325</v>
      </c>
      <c r="E58" s="301" t="s">
        <v>326</v>
      </c>
      <c r="F58" s="302" t="s">
        <v>299</v>
      </c>
      <c r="G58" s="416">
        <v>9</v>
      </c>
      <c r="H58" s="415" t="str">
        <f t="shared" si="0"/>
        <v>Caledonia Central SU</v>
      </c>
      <c r="I58" t="s">
        <v>1202</v>
      </c>
      <c r="J58"/>
      <c r="K58"/>
      <c r="L58" s="408" t="s">
        <v>1181</v>
      </c>
      <c r="M58" s="417">
        <v>63</v>
      </c>
      <c r="N58" s="418" t="s">
        <v>1182</v>
      </c>
      <c r="O58" s="433">
        <v>41456</v>
      </c>
      <c r="P58" s="412" t="s">
        <v>1328</v>
      </c>
      <c r="Q58" s="412" t="s">
        <v>1327</v>
      </c>
      <c r="R58" s="412" t="s">
        <v>1090</v>
      </c>
    </row>
    <row r="59" spans="1:18" x14ac:dyDescent="0.2">
      <c r="A59" s="297" t="s">
        <v>616</v>
      </c>
      <c r="B59" s="298" t="s">
        <v>617</v>
      </c>
      <c r="C59" s="299" t="s">
        <v>616</v>
      </c>
      <c r="D59" s="300" t="s">
        <v>617</v>
      </c>
      <c r="E59" s="301" t="s">
        <v>618</v>
      </c>
      <c r="F59" s="302" t="s">
        <v>612</v>
      </c>
      <c r="G59" s="416">
        <v>31</v>
      </c>
      <c r="H59" s="415" t="str">
        <f t="shared" si="0"/>
        <v>North Country SU</v>
      </c>
      <c r="I59" t="s">
        <v>1202</v>
      </c>
      <c r="J59"/>
      <c r="K59"/>
      <c r="L59" s="408" t="s">
        <v>1183</v>
      </c>
      <c r="M59" s="417">
        <v>64</v>
      </c>
      <c r="N59" s="422" t="s">
        <v>1184</v>
      </c>
      <c r="O59" s="433"/>
    </row>
    <row r="60" spans="1:18" x14ac:dyDescent="0.2">
      <c r="A60" s="297" t="s">
        <v>252</v>
      </c>
      <c r="B60" s="298" t="s">
        <v>253</v>
      </c>
      <c r="C60" s="299" t="s">
        <v>252</v>
      </c>
      <c r="D60" s="300" t="s">
        <v>253</v>
      </c>
      <c r="E60" s="301" t="s">
        <v>254</v>
      </c>
      <c r="F60" s="302" t="s">
        <v>224</v>
      </c>
      <c r="G60" s="416">
        <v>6</v>
      </c>
      <c r="H60" s="415" t="str">
        <f t="shared" si="0"/>
        <v>Bennington - Rutland SU</v>
      </c>
      <c r="I60" t="s">
        <v>1202</v>
      </c>
      <c r="J60"/>
      <c r="K60"/>
      <c r="L60" s="408" t="s">
        <v>1321</v>
      </c>
      <c r="M60" s="469">
        <v>65</v>
      </c>
      <c r="N60" s="470" t="s">
        <v>1322</v>
      </c>
      <c r="O60" s="433">
        <v>42917</v>
      </c>
      <c r="P60" s="412" t="s">
        <v>1099</v>
      </c>
      <c r="Q60" s="412" t="s">
        <v>1326</v>
      </c>
      <c r="R60" s="412" t="s">
        <v>1176</v>
      </c>
    </row>
    <row r="61" spans="1:18" x14ac:dyDescent="0.2">
      <c r="A61" s="297" t="s">
        <v>868</v>
      </c>
      <c r="B61" s="298" t="s">
        <v>869</v>
      </c>
      <c r="C61" s="299" t="s">
        <v>868</v>
      </c>
      <c r="D61" s="300" t="s">
        <v>869</v>
      </c>
      <c r="E61" s="301" t="s">
        <v>870</v>
      </c>
      <c r="F61" s="302" t="s">
        <v>261</v>
      </c>
      <c r="G61" s="416">
        <v>46</v>
      </c>
      <c r="H61" s="415" t="str">
        <f t="shared" si="0"/>
        <v>Windham Central SU</v>
      </c>
      <c r="I61" t="s">
        <v>1202</v>
      </c>
      <c r="J61"/>
      <c r="K61"/>
      <c r="L61" s="407" t="s">
        <v>1572</v>
      </c>
      <c r="M61" s="407">
        <v>66</v>
      </c>
      <c r="N61" s="407" t="s">
        <v>1573</v>
      </c>
    </row>
    <row r="62" spans="1:18" x14ac:dyDescent="0.2">
      <c r="A62" s="297" t="s">
        <v>915</v>
      </c>
      <c r="B62" s="298" t="s">
        <v>916</v>
      </c>
      <c r="C62" s="299" t="s">
        <v>915</v>
      </c>
      <c r="D62" s="300" t="s">
        <v>916</v>
      </c>
      <c r="E62" s="301" t="s">
        <v>917</v>
      </c>
      <c r="F62" s="302" t="s">
        <v>261</v>
      </c>
      <c r="G62" s="416">
        <v>48</v>
      </c>
      <c r="H62" s="415" t="str">
        <f t="shared" si="0"/>
        <v>Windham Southeast SU</v>
      </c>
      <c r="I62" t="s">
        <v>1202</v>
      </c>
      <c r="J62"/>
      <c r="K62"/>
      <c r="L62" s="407" t="s">
        <v>1575</v>
      </c>
      <c r="M62" s="407">
        <v>67</v>
      </c>
      <c r="N62" s="407" t="s">
        <v>1574</v>
      </c>
    </row>
    <row r="63" spans="1:18" x14ac:dyDescent="0.2">
      <c r="A63" s="297" t="s">
        <v>838</v>
      </c>
      <c r="B63" s="298" t="s">
        <v>839</v>
      </c>
      <c r="C63" s="357" t="s">
        <v>838</v>
      </c>
      <c r="D63" s="300" t="s">
        <v>839</v>
      </c>
      <c r="E63" s="301" t="s">
        <v>840</v>
      </c>
      <c r="F63" s="302" t="s">
        <v>571</v>
      </c>
      <c r="G63" s="416">
        <v>42</v>
      </c>
      <c r="H63" s="415" t="str">
        <f t="shared" si="0"/>
        <v>Harwood UUSD</v>
      </c>
      <c r="I63" t="s">
        <v>1202</v>
      </c>
      <c r="J63"/>
      <c r="K63"/>
      <c r="L63" s="408" t="s">
        <v>1571</v>
      </c>
      <c r="M63">
        <v>68</v>
      </c>
      <c r="N63" t="s">
        <v>1570</v>
      </c>
    </row>
    <row r="64" spans="1:18" x14ac:dyDescent="0.2">
      <c r="A64" s="297" t="s">
        <v>300</v>
      </c>
      <c r="B64" s="298" t="s">
        <v>301</v>
      </c>
      <c r="C64" s="299" t="s">
        <v>300</v>
      </c>
      <c r="D64" s="300" t="s">
        <v>301</v>
      </c>
      <c r="E64" s="301" t="s">
        <v>302</v>
      </c>
      <c r="F64" s="302" t="s">
        <v>303</v>
      </c>
      <c r="G64" s="416">
        <v>8</v>
      </c>
      <c r="H64" s="415" t="str">
        <f t="shared" si="0"/>
        <v>Caledonia North SU</v>
      </c>
      <c r="I64" t="s">
        <v>1202</v>
      </c>
      <c r="J64"/>
      <c r="K64"/>
      <c r="L64" s="408" t="s">
        <v>1578</v>
      </c>
      <c r="M64">
        <v>69</v>
      </c>
      <c r="N64" t="s">
        <v>1579</v>
      </c>
    </row>
    <row r="65" spans="1:14" x14ac:dyDescent="0.2">
      <c r="A65" s="297" t="s">
        <v>676</v>
      </c>
      <c r="B65" s="298" t="s">
        <v>677</v>
      </c>
      <c r="C65" s="299" t="s">
        <v>676</v>
      </c>
      <c r="D65" s="300" t="s">
        <v>677</v>
      </c>
      <c r="E65" s="301" t="s">
        <v>678</v>
      </c>
      <c r="F65" s="302" t="s">
        <v>571</v>
      </c>
      <c r="G65" s="416">
        <v>32</v>
      </c>
      <c r="H65" s="415" t="str">
        <f t="shared" si="0"/>
        <v>Washington Central UUSD</v>
      </c>
      <c r="I65" t="s">
        <v>1202</v>
      </c>
      <c r="J65"/>
      <c r="K65"/>
      <c r="L65" s="408" t="s">
        <v>1583</v>
      </c>
      <c r="M65">
        <v>70</v>
      </c>
      <c r="N65" t="s">
        <v>1584</v>
      </c>
    </row>
    <row r="66" spans="1:14" x14ac:dyDescent="0.2">
      <c r="A66" s="297" t="s">
        <v>513</v>
      </c>
      <c r="B66" s="298" t="s">
        <v>514</v>
      </c>
      <c r="C66" s="299" t="s">
        <v>513</v>
      </c>
      <c r="D66" s="300" t="s">
        <v>514</v>
      </c>
      <c r="E66" s="301" t="s">
        <v>515</v>
      </c>
      <c r="F66" s="302" t="s">
        <v>509</v>
      </c>
      <c r="G66" s="416">
        <v>25</v>
      </c>
      <c r="H66" s="415" t="str">
        <f t="shared" si="0"/>
        <v>Lamoille North SU</v>
      </c>
      <c r="I66" t="s">
        <v>1202</v>
      </c>
      <c r="J66"/>
      <c r="K66"/>
      <c r="L66"/>
      <c r="M66"/>
      <c r="N66"/>
    </row>
    <row r="67" spans="1:14" x14ac:dyDescent="0.2">
      <c r="A67" s="297" t="s">
        <v>525</v>
      </c>
      <c r="B67" s="298" t="s">
        <v>526</v>
      </c>
      <c r="C67" s="299" t="s">
        <v>525</v>
      </c>
      <c r="D67" s="300" t="s">
        <v>526</v>
      </c>
      <c r="E67" s="301" t="s">
        <v>527</v>
      </c>
      <c r="F67" s="302" t="s">
        <v>509</v>
      </c>
      <c r="G67" s="416">
        <v>26</v>
      </c>
      <c r="H67" s="415" t="str">
        <f t="shared" si="0"/>
        <v>Lamoille South SU</v>
      </c>
      <c r="I67" t="s">
        <v>1202</v>
      </c>
      <c r="J67"/>
      <c r="K67"/>
      <c r="L67"/>
      <c r="M67"/>
      <c r="N67"/>
    </row>
    <row r="68" spans="1:14" x14ac:dyDescent="0.2">
      <c r="A68" s="297" t="s">
        <v>451</v>
      </c>
      <c r="B68" s="298" t="s">
        <v>452</v>
      </c>
      <c r="C68" s="299" t="s">
        <v>451</v>
      </c>
      <c r="D68" s="300" t="s">
        <v>452</v>
      </c>
      <c r="E68" s="301" t="s">
        <v>453</v>
      </c>
      <c r="F68" s="302" t="s">
        <v>447</v>
      </c>
      <c r="G68" s="416">
        <v>20</v>
      </c>
      <c r="H68" s="415" t="str">
        <f t="shared" si="0"/>
        <v>Franklin Northeast SU</v>
      </c>
      <c r="I68" t="s">
        <v>1202</v>
      </c>
      <c r="J68"/>
      <c r="K68"/>
      <c r="L68"/>
      <c r="M68"/>
      <c r="N68"/>
    </row>
    <row r="69" spans="1:14" x14ac:dyDescent="0.2">
      <c r="A69" s="297" t="s">
        <v>360</v>
      </c>
      <c r="B69" s="298" t="s">
        <v>361</v>
      </c>
      <c r="C69" s="299" t="s">
        <v>360</v>
      </c>
      <c r="D69" s="300" t="s">
        <v>1100</v>
      </c>
      <c r="E69" s="301" t="s">
        <v>362</v>
      </c>
      <c r="F69" s="302" t="s">
        <v>295</v>
      </c>
      <c r="G69" s="416">
        <v>65</v>
      </c>
      <c r="H69" s="415" t="str">
        <f t="shared" ref="H69:H132" si="1">VLOOKUP($G69,$M$4:$N$65,2,FALSE)</f>
        <v>Essex-Westford SD</v>
      </c>
      <c r="I69" t="s">
        <v>1202</v>
      </c>
      <c r="J69"/>
      <c r="K69"/>
      <c r="L69"/>
      <c r="M69"/>
      <c r="N69"/>
    </row>
    <row r="70" spans="1:14" x14ac:dyDescent="0.2">
      <c r="A70" s="297" t="s">
        <v>1008</v>
      </c>
      <c r="B70" s="298" t="s">
        <v>1009</v>
      </c>
      <c r="C70" s="299" t="s">
        <v>1008</v>
      </c>
      <c r="D70" s="300" t="s">
        <v>303</v>
      </c>
      <c r="E70" s="301" t="s">
        <v>1010</v>
      </c>
      <c r="F70" s="302" t="s">
        <v>295</v>
      </c>
      <c r="G70" s="416">
        <v>65</v>
      </c>
      <c r="H70" s="415" t="str">
        <f t="shared" si="1"/>
        <v>Essex-Westford SD</v>
      </c>
      <c r="I70" t="s">
        <v>1202</v>
      </c>
      <c r="J70"/>
      <c r="K70"/>
      <c r="L70"/>
      <c r="M70"/>
      <c r="N70"/>
    </row>
    <row r="71" spans="1:14" x14ac:dyDescent="0.2">
      <c r="A71" s="297" t="s">
        <v>473</v>
      </c>
      <c r="B71" s="298" t="s">
        <v>474</v>
      </c>
      <c r="C71" s="299" t="s">
        <v>473</v>
      </c>
      <c r="D71" s="300" t="s">
        <v>474</v>
      </c>
      <c r="E71" s="301" t="s">
        <v>475</v>
      </c>
      <c r="F71" s="302" t="s">
        <v>447</v>
      </c>
      <c r="G71" s="416">
        <v>22</v>
      </c>
      <c r="H71" s="415" t="str">
        <f t="shared" si="1"/>
        <v>Franklin West SU</v>
      </c>
      <c r="I71" t="s">
        <v>1202</v>
      </c>
      <c r="J71"/>
      <c r="K71"/>
      <c r="L71"/>
      <c r="M71"/>
      <c r="N71"/>
    </row>
    <row r="72" spans="1:14" x14ac:dyDescent="0.2">
      <c r="A72" s="297" t="s">
        <v>482</v>
      </c>
      <c r="B72" s="298" t="s">
        <v>483</v>
      </c>
      <c r="C72" s="299" t="s">
        <v>482</v>
      </c>
      <c r="D72" s="300" t="s">
        <v>483</v>
      </c>
      <c r="E72" s="301" t="s">
        <v>484</v>
      </c>
      <c r="F72" s="302" t="s">
        <v>447</v>
      </c>
      <c r="G72" s="416">
        <v>23</v>
      </c>
      <c r="H72" s="415" t="str">
        <f t="shared" si="1"/>
        <v>Maple Run SD</v>
      </c>
      <c r="I72" t="s">
        <v>1202</v>
      </c>
      <c r="J72"/>
      <c r="K72"/>
      <c r="L72"/>
      <c r="M72"/>
      <c r="N72"/>
    </row>
    <row r="73" spans="1:14" x14ac:dyDescent="0.2">
      <c r="A73" s="297" t="s">
        <v>205</v>
      </c>
      <c r="B73" s="298" t="s">
        <v>206</v>
      </c>
      <c r="C73" s="299" t="s">
        <v>205</v>
      </c>
      <c r="D73" s="300" t="s">
        <v>206</v>
      </c>
      <c r="E73" s="301" t="s">
        <v>207</v>
      </c>
      <c r="F73" s="302" t="s">
        <v>201</v>
      </c>
      <c r="G73" s="416">
        <v>4</v>
      </c>
      <c r="H73" s="415" t="str">
        <f t="shared" si="1"/>
        <v>Slate Valley USD</v>
      </c>
      <c r="I73" t="s">
        <v>1202</v>
      </c>
      <c r="J73"/>
      <c r="K73"/>
      <c r="L73"/>
      <c r="M73"/>
      <c r="N73"/>
    </row>
    <row r="74" spans="1:14" x14ac:dyDescent="0.2">
      <c r="A74" s="297" t="s">
        <v>1052</v>
      </c>
      <c r="B74" s="298" t="s">
        <v>1053</v>
      </c>
      <c r="C74" s="357" t="s">
        <v>1052</v>
      </c>
      <c r="D74" s="300" t="s">
        <v>1053</v>
      </c>
      <c r="E74" s="301" t="s">
        <v>1054</v>
      </c>
      <c r="F74" s="302" t="s">
        <v>539</v>
      </c>
      <c r="G74" s="416">
        <v>64</v>
      </c>
      <c r="H74" s="415" t="str">
        <f t="shared" si="1"/>
        <v>Rivendell Interstate SD</v>
      </c>
      <c r="I74" t="s">
        <v>1202</v>
      </c>
      <c r="J74"/>
      <c r="K74"/>
      <c r="L74"/>
      <c r="M74"/>
      <c r="N74"/>
    </row>
    <row r="75" spans="1:14" x14ac:dyDescent="0.2">
      <c r="A75" s="297" t="s">
        <v>841</v>
      </c>
      <c r="B75" s="298" t="s">
        <v>842</v>
      </c>
      <c r="C75" s="299" t="s">
        <v>841</v>
      </c>
      <c r="D75" s="300" t="s">
        <v>842</v>
      </c>
      <c r="E75" s="301" t="s">
        <v>843</v>
      </c>
      <c r="F75" s="302" t="s">
        <v>571</v>
      </c>
      <c r="G75" s="416">
        <v>42</v>
      </c>
      <c r="H75" s="415" t="str">
        <f t="shared" si="1"/>
        <v>Harwood UUSD</v>
      </c>
      <c r="I75" t="s">
        <v>1202</v>
      </c>
      <c r="J75"/>
      <c r="K75"/>
      <c r="L75"/>
      <c r="M75"/>
      <c r="N75"/>
    </row>
    <row r="76" spans="1:14" x14ac:dyDescent="0.2">
      <c r="A76" s="297" t="s">
        <v>165</v>
      </c>
      <c r="B76" s="298" t="s">
        <v>166</v>
      </c>
      <c r="C76" s="299" t="s">
        <v>165</v>
      </c>
      <c r="D76" s="300" t="s">
        <v>166</v>
      </c>
      <c r="E76" s="301" t="s">
        <v>167</v>
      </c>
      <c r="F76" s="302" t="s">
        <v>147</v>
      </c>
      <c r="G76" s="416">
        <v>2</v>
      </c>
      <c r="H76" s="415" t="str">
        <f t="shared" si="1"/>
        <v>Addison Northwest SD</v>
      </c>
      <c r="I76" t="s">
        <v>1202</v>
      </c>
      <c r="J76"/>
      <c r="K76"/>
      <c r="L76"/>
      <c r="M76"/>
      <c r="N76"/>
    </row>
    <row r="77" spans="1:14" x14ac:dyDescent="0.2">
      <c r="A77" s="297" t="s">
        <v>476</v>
      </c>
      <c r="B77" s="298" t="s">
        <v>477</v>
      </c>
      <c r="C77" s="299" t="s">
        <v>476</v>
      </c>
      <c r="D77" s="300" t="s">
        <v>477</v>
      </c>
      <c r="E77" s="301" t="s">
        <v>478</v>
      </c>
      <c r="F77" s="302" t="s">
        <v>447</v>
      </c>
      <c r="G77" s="416">
        <v>22</v>
      </c>
      <c r="H77" s="415" t="str">
        <f t="shared" si="1"/>
        <v>Franklin West SU</v>
      </c>
      <c r="I77" t="s">
        <v>1202</v>
      </c>
      <c r="J77"/>
      <c r="K77"/>
      <c r="L77"/>
      <c r="M77"/>
      <c r="N77"/>
    </row>
    <row r="78" spans="1:14" x14ac:dyDescent="0.2">
      <c r="A78" s="297" t="s">
        <v>460</v>
      </c>
      <c r="B78" s="298" t="s">
        <v>447</v>
      </c>
      <c r="C78" s="299" t="s">
        <v>460</v>
      </c>
      <c r="D78" s="300" t="s">
        <v>447</v>
      </c>
      <c r="E78" s="301" t="s">
        <v>461</v>
      </c>
      <c r="F78" s="302" t="s">
        <v>447</v>
      </c>
      <c r="G78" s="416">
        <v>21</v>
      </c>
      <c r="H78" s="415" t="str">
        <f t="shared" si="1"/>
        <v>Missisquoi Valley SD</v>
      </c>
      <c r="I78" t="s">
        <v>1202</v>
      </c>
      <c r="J78"/>
      <c r="K78"/>
      <c r="L78"/>
      <c r="M78"/>
      <c r="N78"/>
    </row>
    <row r="79" spans="1:14" x14ac:dyDescent="0.2">
      <c r="A79" s="297" t="s">
        <v>479</v>
      </c>
      <c r="B79" s="298" t="s">
        <v>480</v>
      </c>
      <c r="C79" s="299" t="s">
        <v>479</v>
      </c>
      <c r="D79" s="300" t="s">
        <v>480</v>
      </c>
      <c r="E79" s="301" t="s">
        <v>481</v>
      </c>
      <c r="F79" s="302" t="s">
        <v>447</v>
      </c>
      <c r="G79" s="416">
        <v>22</v>
      </c>
      <c r="H79" s="415" t="str">
        <f t="shared" si="1"/>
        <v>Franklin West SU</v>
      </c>
      <c r="I79" t="s">
        <v>1202</v>
      </c>
      <c r="J79"/>
      <c r="K79"/>
      <c r="L79"/>
      <c r="M79"/>
      <c r="N79"/>
    </row>
    <row r="80" spans="1:14" x14ac:dyDescent="0.2">
      <c r="A80" s="297" t="s">
        <v>714</v>
      </c>
      <c r="B80" s="298" t="s">
        <v>715</v>
      </c>
      <c r="C80" s="299" t="s">
        <v>714</v>
      </c>
      <c r="D80" s="300" t="s">
        <v>715</v>
      </c>
      <c r="E80" s="301" t="s">
        <v>716</v>
      </c>
      <c r="F80" s="302" t="s">
        <v>612</v>
      </c>
      <c r="G80" s="416">
        <v>34</v>
      </c>
      <c r="H80" s="415" t="str">
        <f t="shared" si="1"/>
        <v>Orleans Central SU</v>
      </c>
      <c r="I80" t="s">
        <v>1202</v>
      </c>
      <c r="J80"/>
      <c r="K80"/>
      <c r="L80"/>
      <c r="M80"/>
      <c r="N80"/>
    </row>
    <row r="81" spans="1:14" x14ac:dyDescent="0.2">
      <c r="A81" s="297" t="s">
        <v>768</v>
      </c>
      <c r="B81" s="298" t="s">
        <v>769</v>
      </c>
      <c r="C81" s="299" t="s">
        <v>768</v>
      </c>
      <c r="D81" s="300" t="s">
        <v>769</v>
      </c>
      <c r="E81" s="301" t="s">
        <v>770</v>
      </c>
      <c r="F81" s="302" t="s">
        <v>147</v>
      </c>
      <c r="G81" s="416">
        <v>36</v>
      </c>
      <c r="H81" s="415" t="str">
        <f t="shared" si="1"/>
        <v>Rutland Northeast SU</v>
      </c>
      <c r="I81" t="s">
        <v>1202</v>
      </c>
      <c r="J81"/>
      <c r="K81"/>
      <c r="L81"/>
      <c r="M81"/>
      <c r="N81"/>
    </row>
    <row r="82" spans="1:14" x14ac:dyDescent="0.2">
      <c r="A82" s="297" t="s">
        <v>896</v>
      </c>
      <c r="B82" s="298" t="s">
        <v>897</v>
      </c>
      <c r="C82" s="299" t="s">
        <v>896</v>
      </c>
      <c r="D82" s="300" t="s">
        <v>897</v>
      </c>
      <c r="E82" s="301" t="s">
        <v>898</v>
      </c>
      <c r="F82" s="302" t="s">
        <v>261</v>
      </c>
      <c r="G82" s="416">
        <v>47</v>
      </c>
      <c r="H82" s="415" t="str">
        <f t="shared" si="1"/>
        <v>Windham Northeast SU</v>
      </c>
      <c r="I82" t="s">
        <v>1202</v>
      </c>
      <c r="J82"/>
      <c r="K82"/>
      <c r="L82"/>
      <c r="M82"/>
      <c r="N82"/>
    </row>
    <row r="83" spans="1:14" x14ac:dyDescent="0.2">
      <c r="A83" s="297" t="s">
        <v>393</v>
      </c>
      <c r="B83" s="298" t="s">
        <v>394</v>
      </c>
      <c r="C83" s="299" t="s">
        <v>393</v>
      </c>
      <c r="D83" s="300" t="s">
        <v>394</v>
      </c>
      <c r="E83" s="301" t="s">
        <v>395</v>
      </c>
      <c r="F83" s="302" t="s">
        <v>303</v>
      </c>
      <c r="G83" s="416">
        <v>18</v>
      </c>
      <c r="H83" s="415" t="str">
        <f t="shared" si="1"/>
        <v>Essex - Caledonia SU</v>
      </c>
      <c r="I83" t="s">
        <v>1202</v>
      </c>
      <c r="J83"/>
      <c r="K83"/>
      <c r="L83"/>
      <c r="M83"/>
      <c r="N83"/>
    </row>
    <row r="84" spans="1:14" x14ac:dyDescent="0.2">
      <c r="A84" s="297" t="s">
        <v>495</v>
      </c>
      <c r="B84" s="298" t="s">
        <v>494</v>
      </c>
      <c r="C84" s="299" t="s">
        <v>495</v>
      </c>
      <c r="D84" s="300" t="s">
        <v>494</v>
      </c>
      <c r="E84" s="301" t="s">
        <v>496</v>
      </c>
      <c r="F84" s="302" t="s">
        <v>494</v>
      </c>
      <c r="G84" s="416">
        <v>24</v>
      </c>
      <c r="H84" s="415" t="str">
        <f t="shared" si="1"/>
        <v>Grand Isle SU</v>
      </c>
      <c r="I84" t="s">
        <v>1202</v>
      </c>
      <c r="J84"/>
      <c r="K84"/>
      <c r="L84"/>
      <c r="M84"/>
      <c r="N84"/>
    </row>
    <row r="85" spans="1:14" x14ac:dyDescent="0.2">
      <c r="A85" s="297" t="s">
        <v>582</v>
      </c>
      <c r="B85" s="298" t="s">
        <v>583</v>
      </c>
      <c r="C85" s="299" t="s">
        <v>582</v>
      </c>
      <c r="D85" s="300" t="s">
        <v>583</v>
      </c>
      <c r="E85" s="301" t="s">
        <v>584</v>
      </c>
      <c r="F85" s="302" t="s">
        <v>147</v>
      </c>
      <c r="G85" s="416">
        <v>30</v>
      </c>
      <c r="H85" s="415" t="str">
        <f t="shared" si="1"/>
        <v>White River Valley SU</v>
      </c>
      <c r="I85" t="s">
        <v>1202</v>
      </c>
      <c r="J85"/>
      <c r="K85"/>
      <c r="L85"/>
      <c r="M85"/>
      <c r="N85"/>
    </row>
    <row r="86" spans="1:14" x14ac:dyDescent="0.2">
      <c r="A86" s="297" t="s">
        <v>740</v>
      </c>
      <c r="B86" s="298" t="s">
        <v>741</v>
      </c>
      <c r="C86" s="299" t="s">
        <v>740</v>
      </c>
      <c r="D86" s="300" t="s">
        <v>741</v>
      </c>
      <c r="E86" s="301" t="s">
        <v>742</v>
      </c>
      <c r="F86" s="302" t="s">
        <v>612</v>
      </c>
      <c r="G86" s="416">
        <v>35</v>
      </c>
      <c r="H86" s="415" t="str">
        <f t="shared" si="1"/>
        <v>Orleans Southwest SU</v>
      </c>
      <c r="I86" t="s">
        <v>1202</v>
      </c>
      <c r="J86"/>
      <c r="K86"/>
      <c r="L86"/>
      <c r="M86"/>
      <c r="N86"/>
    </row>
    <row r="87" spans="1:14" x14ac:dyDescent="0.2">
      <c r="A87" s="297" t="s">
        <v>993</v>
      </c>
      <c r="B87" s="298" t="s">
        <v>994</v>
      </c>
      <c r="C87" s="357" t="s">
        <v>993</v>
      </c>
      <c r="D87" s="300" t="s">
        <v>994</v>
      </c>
      <c r="E87" s="301" t="s">
        <v>995</v>
      </c>
      <c r="F87" s="302" t="s">
        <v>299</v>
      </c>
      <c r="G87" s="416">
        <v>57</v>
      </c>
      <c r="H87" s="415" t="str">
        <f t="shared" si="1"/>
        <v>Blue Mountain Union SD</v>
      </c>
      <c r="I87" t="s">
        <v>1202</v>
      </c>
      <c r="J87"/>
      <c r="K87"/>
      <c r="L87"/>
      <c r="M87"/>
      <c r="N87"/>
    </row>
    <row r="88" spans="1:14" x14ac:dyDescent="0.2">
      <c r="A88" s="297" t="s">
        <v>396</v>
      </c>
      <c r="B88" s="298" t="s">
        <v>397</v>
      </c>
      <c r="C88" s="299" t="s">
        <v>396</v>
      </c>
      <c r="D88" s="300" t="s">
        <v>397</v>
      </c>
      <c r="E88" s="301" t="s">
        <v>398</v>
      </c>
      <c r="F88" s="302" t="s">
        <v>303</v>
      </c>
      <c r="G88" s="416">
        <v>18</v>
      </c>
      <c r="H88" s="415" t="str">
        <f t="shared" si="1"/>
        <v>Essex - Caledonia SU</v>
      </c>
      <c r="I88" t="s">
        <v>1202</v>
      </c>
      <c r="J88"/>
      <c r="K88"/>
      <c r="L88"/>
      <c r="M88"/>
      <c r="N88"/>
    </row>
    <row r="89" spans="1:14" x14ac:dyDescent="0.2">
      <c r="A89" s="297" t="s">
        <v>918</v>
      </c>
      <c r="B89" s="298" t="s">
        <v>919</v>
      </c>
      <c r="C89" s="299" t="s">
        <v>918</v>
      </c>
      <c r="D89" s="300" t="s">
        <v>919</v>
      </c>
      <c r="E89" s="301" t="s">
        <v>920</v>
      </c>
      <c r="F89" s="302" t="s">
        <v>261</v>
      </c>
      <c r="G89" s="416">
        <v>48</v>
      </c>
      <c r="H89" s="415" t="str">
        <f t="shared" si="1"/>
        <v>Windham Southeast SU</v>
      </c>
      <c r="I89" t="s">
        <v>1202</v>
      </c>
      <c r="J89"/>
      <c r="K89"/>
      <c r="L89"/>
      <c r="M89"/>
      <c r="N89"/>
    </row>
    <row r="90" spans="1:14" x14ac:dyDescent="0.2">
      <c r="A90" s="297" t="s">
        <v>929</v>
      </c>
      <c r="B90" s="298" t="s">
        <v>930</v>
      </c>
      <c r="C90" s="299" t="s">
        <v>929</v>
      </c>
      <c r="D90" s="300" t="s">
        <v>930</v>
      </c>
      <c r="E90" s="301" t="s">
        <v>931</v>
      </c>
      <c r="F90" s="302" t="s">
        <v>261</v>
      </c>
      <c r="G90" s="416">
        <v>49</v>
      </c>
      <c r="H90" s="415" t="str">
        <f t="shared" si="1"/>
        <v>Windham Southwest SU</v>
      </c>
      <c r="I90" t="s">
        <v>1202</v>
      </c>
      <c r="J90"/>
      <c r="K90"/>
      <c r="L90"/>
      <c r="M90"/>
      <c r="N90"/>
    </row>
    <row r="91" spans="1:14" x14ac:dyDescent="0.2">
      <c r="A91" s="297" t="s">
        <v>585</v>
      </c>
      <c r="B91" s="298" t="s">
        <v>586</v>
      </c>
      <c r="C91" s="299" t="s">
        <v>585</v>
      </c>
      <c r="D91" s="300" t="s">
        <v>586</v>
      </c>
      <c r="E91" s="301" t="s">
        <v>587</v>
      </c>
      <c r="F91" s="302" t="s">
        <v>147</v>
      </c>
      <c r="G91" s="416">
        <v>30</v>
      </c>
      <c r="H91" s="415" t="str">
        <f t="shared" si="1"/>
        <v>White River Valley SU</v>
      </c>
      <c r="I91" t="s">
        <v>1202</v>
      </c>
      <c r="J91"/>
      <c r="K91"/>
      <c r="L91"/>
      <c r="M91"/>
      <c r="N91"/>
    </row>
    <row r="92" spans="1:14" x14ac:dyDescent="0.2">
      <c r="A92" s="297" t="s">
        <v>743</v>
      </c>
      <c r="B92" s="298" t="s">
        <v>744</v>
      </c>
      <c r="C92" s="299" t="s">
        <v>743</v>
      </c>
      <c r="D92" s="300" t="s">
        <v>744</v>
      </c>
      <c r="E92" s="301" t="s">
        <v>745</v>
      </c>
      <c r="F92" s="302" t="s">
        <v>299</v>
      </c>
      <c r="G92" s="416">
        <v>35</v>
      </c>
      <c r="H92" s="415" t="str">
        <f t="shared" si="1"/>
        <v>Orleans Southwest SU</v>
      </c>
      <c r="I92" t="s">
        <v>1202</v>
      </c>
      <c r="J92"/>
      <c r="K92"/>
      <c r="L92"/>
      <c r="M92"/>
      <c r="N92"/>
    </row>
    <row r="93" spans="1:14" x14ac:dyDescent="0.2">
      <c r="A93" s="297" t="s">
        <v>984</v>
      </c>
      <c r="B93" s="298" t="s">
        <v>985</v>
      </c>
      <c r="C93" s="299" t="s">
        <v>984</v>
      </c>
      <c r="D93" s="300" t="s">
        <v>985</v>
      </c>
      <c r="E93" s="301" t="s">
        <v>986</v>
      </c>
      <c r="F93" s="302" t="s">
        <v>283</v>
      </c>
      <c r="G93" s="416">
        <v>54</v>
      </c>
      <c r="H93" s="415" t="str">
        <f t="shared" si="1"/>
        <v>Hartford SD</v>
      </c>
      <c r="I93" t="s">
        <v>1202</v>
      </c>
      <c r="J93"/>
      <c r="K93"/>
      <c r="L93"/>
      <c r="M93"/>
      <c r="N93"/>
    </row>
    <row r="94" spans="1:14" x14ac:dyDescent="0.2">
      <c r="A94" s="297" t="s">
        <v>973</v>
      </c>
      <c r="B94" s="298" t="s">
        <v>974</v>
      </c>
      <c r="C94" s="299" t="s">
        <v>973</v>
      </c>
      <c r="D94" s="300" t="s">
        <v>974</v>
      </c>
      <c r="E94" s="301" t="s">
        <v>975</v>
      </c>
      <c r="F94" s="302" t="s">
        <v>283</v>
      </c>
      <c r="G94" s="416">
        <v>52</v>
      </c>
      <c r="H94" s="415" t="str">
        <f t="shared" si="1"/>
        <v>Windsor Southeast SU</v>
      </c>
      <c r="I94" t="s">
        <v>1202</v>
      </c>
      <c r="J94"/>
      <c r="K94"/>
      <c r="L94"/>
      <c r="M94"/>
      <c r="N94"/>
    </row>
    <row r="95" spans="1:14" x14ac:dyDescent="0.2">
      <c r="A95" s="297" t="s">
        <v>462</v>
      </c>
      <c r="B95" s="298" t="s">
        <v>463</v>
      </c>
      <c r="C95" s="299" t="s">
        <v>462</v>
      </c>
      <c r="D95" s="300" t="s">
        <v>463</v>
      </c>
      <c r="E95" s="301" t="s">
        <v>464</v>
      </c>
      <c r="F95" s="302" t="s">
        <v>447</v>
      </c>
      <c r="G95" s="416">
        <v>21</v>
      </c>
      <c r="H95" s="415" t="str">
        <f t="shared" si="1"/>
        <v>Missisquoi Valley SD</v>
      </c>
      <c r="I95" t="s">
        <v>1202</v>
      </c>
      <c r="J95"/>
      <c r="K95"/>
      <c r="L95"/>
      <c r="M95"/>
      <c r="N95"/>
    </row>
    <row r="96" spans="1:14" x14ac:dyDescent="0.2">
      <c r="A96" s="297" t="s">
        <v>369</v>
      </c>
      <c r="B96" s="298" t="s">
        <v>370</v>
      </c>
      <c r="C96" s="299" t="s">
        <v>369</v>
      </c>
      <c r="D96" s="300" t="s">
        <v>370</v>
      </c>
      <c r="E96" s="301" t="s">
        <v>371</v>
      </c>
      <c r="F96" s="302" t="s">
        <v>295</v>
      </c>
      <c r="G96" s="416">
        <v>14</v>
      </c>
      <c r="H96" s="415" t="str">
        <f t="shared" si="1"/>
        <v>Champlain Valley SD</v>
      </c>
      <c r="I96" t="s">
        <v>1202</v>
      </c>
      <c r="J96"/>
      <c r="K96"/>
      <c r="L96"/>
      <c r="M96"/>
      <c r="N96"/>
    </row>
    <row r="97" spans="1:14" x14ac:dyDescent="0.2">
      <c r="A97" s="297" t="s">
        <v>619</v>
      </c>
      <c r="B97" s="298" t="s">
        <v>620</v>
      </c>
      <c r="C97" s="299" t="s">
        <v>619</v>
      </c>
      <c r="D97" s="300" t="s">
        <v>620</v>
      </c>
      <c r="E97" s="301" t="s">
        <v>621</v>
      </c>
      <c r="F97" s="302" t="s">
        <v>612</v>
      </c>
      <c r="G97" s="416">
        <v>31</v>
      </c>
      <c r="H97" s="415" t="str">
        <f t="shared" si="1"/>
        <v>North Country SU</v>
      </c>
      <c r="I97" t="s">
        <v>1202</v>
      </c>
      <c r="J97"/>
      <c r="K97"/>
      <c r="L97"/>
      <c r="M97"/>
      <c r="N97"/>
    </row>
    <row r="98" spans="1:14" x14ac:dyDescent="0.2">
      <c r="A98" s="297" t="s">
        <v>208</v>
      </c>
      <c r="B98" s="298" t="s">
        <v>209</v>
      </c>
      <c r="C98" s="299" t="s">
        <v>208</v>
      </c>
      <c r="D98" s="300" t="s">
        <v>209</v>
      </c>
      <c r="E98" s="301" t="s">
        <v>210</v>
      </c>
      <c r="F98" s="302" t="s">
        <v>201</v>
      </c>
      <c r="G98" s="416">
        <v>4</v>
      </c>
      <c r="H98" s="415" t="str">
        <f t="shared" si="1"/>
        <v>Slate Valley USD</v>
      </c>
      <c r="I98" t="s">
        <v>1202</v>
      </c>
      <c r="J98"/>
      <c r="K98"/>
      <c r="L98"/>
      <c r="M98"/>
      <c r="N98"/>
    </row>
    <row r="99" spans="1:14" x14ac:dyDescent="0.2">
      <c r="A99" s="297" t="s">
        <v>342</v>
      </c>
      <c r="B99" s="298" t="s">
        <v>343</v>
      </c>
      <c r="C99" s="299" t="s">
        <v>342</v>
      </c>
      <c r="D99" s="300" t="s">
        <v>343</v>
      </c>
      <c r="E99" s="301" t="s">
        <v>344</v>
      </c>
      <c r="F99" s="302" t="s">
        <v>295</v>
      </c>
      <c r="G99" s="416">
        <v>12</v>
      </c>
      <c r="H99" s="415" t="str">
        <f t="shared" si="1"/>
        <v>Mount Mansfield UUSD</v>
      </c>
      <c r="I99" t="s">
        <v>1202</v>
      </c>
      <c r="J99"/>
      <c r="K99"/>
      <c r="L99"/>
      <c r="M99"/>
      <c r="N99"/>
    </row>
    <row r="100" spans="1:14" x14ac:dyDescent="0.2">
      <c r="A100" s="297" t="s">
        <v>516</v>
      </c>
      <c r="B100" s="298" t="s">
        <v>517</v>
      </c>
      <c r="C100" s="299" t="s">
        <v>516</v>
      </c>
      <c r="D100" s="300" t="s">
        <v>517</v>
      </c>
      <c r="E100" s="301" t="s">
        <v>518</v>
      </c>
      <c r="F100" s="302" t="s">
        <v>509</v>
      </c>
      <c r="G100" s="416">
        <v>25</v>
      </c>
      <c r="H100" s="415" t="str">
        <f t="shared" si="1"/>
        <v>Lamoille North SU</v>
      </c>
      <c r="I100" t="s">
        <v>1202</v>
      </c>
      <c r="J100"/>
      <c r="K100"/>
      <c r="L100"/>
      <c r="M100"/>
      <c r="N100"/>
    </row>
    <row r="101" spans="1:14" x14ac:dyDescent="0.2">
      <c r="A101" s="297" t="s">
        <v>808</v>
      </c>
      <c r="B101" s="298" t="s">
        <v>809</v>
      </c>
      <c r="C101" s="299" t="s">
        <v>808</v>
      </c>
      <c r="D101" s="300" t="s">
        <v>809</v>
      </c>
      <c r="E101" s="301" t="s">
        <v>810</v>
      </c>
      <c r="F101" s="302" t="s">
        <v>201</v>
      </c>
      <c r="G101" s="416">
        <v>38</v>
      </c>
      <c r="H101" s="415" t="str">
        <f t="shared" si="1"/>
        <v>Rutland Southwest SU</v>
      </c>
      <c r="I101" t="s">
        <v>1202</v>
      </c>
      <c r="J101"/>
      <c r="K101"/>
      <c r="L101"/>
      <c r="M101"/>
      <c r="N101"/>
    </row>
    <row r="102" spans="1:14" x14ac:dyDescent="0.2">
      <c r="A102" s="297" t="s">
        <v>717</v>
      </c>
      <c r="B102" s="298" t="s">
        <v>718</v>
      </c>
      <c r="C102" s="299" t="s">
        <v>717</v>
      </c>
      <c r="D102" s="300" t="s">
        <v>718</v>
      </c>
      <c r="E102" s="301" t="s">
        <v>719</v>
      </c>
      <c r="F102" s="302" t="s">
        <v>612</v>
      </c>
      <c r="G102" s="416">
        <v>34</v>
      </c>
      <c r="H102" s="415" t="str">
        <f t="shared" si="1"/>
        <v>Orleans Central SU</v>
      </c>
      <c r="I102" t="s">
        <v>1202</v>
      </c>
      <c r="J102"/>
      <c r="K102"/>
      <c r="L102"/>
      <c r="M102"/>
      <c r="N102"/>
    </row>
    <row r="103" spans="1:14" x14ac:dyDescent="0.2">
      <c r="A103" s="297" t="s">
        <v>497</v>
      </c>
      <c r="B103" s="298" t="s">
        <v>498</v>
      </c>
      <c r="C103" s="299" t="s">
        <v>497</v>
      </c>
      <c r="D103" s="300" t="s">
        <v>498</v>
      </c>
      <c r="E103" s="301" t="s">
        <v>499</v>
      </c>
      <c r="F103" s="302" t="s">
        <v>494</v>
      </c>
      <c r="G103" s="416">
        <v>24</v>
      </c>
      <c r="H103" s="415" t="str">
        <f t="shared" si="1"/>
        <v>Grand Isle SU</v>
      </c>
      <c r="I103" t="s">
        <v>1202</v>
      </c>
      <c r="J103"/>
      <c r="K103"/>
      <c r="L103"/>
      <c r="M103"/>
      <c r="N103"/>
    </row>
    <row r="104" spans="1:14" x14ac:dyDescent="0.2">
      <c r="A104" s="297" t="s">
        <v>871</v>
      </c>
      <c r="B104" s="298" t="s">
        <v>872</v>
      </c>
      <c r="C104" s="299" t="s">
        <v>871</v>
      </c>
      <c r="D104" s="300" t="s">
        <v>872</v>
      </c>
      <c r="E104" s="301" t="s">
        <v>873</v>
      </c>
      <c r="F104" s="302" t="s">
        <v>261</v>
      </c>
      <c r="G104" s="416">
        <v>46</v>
      </c>
      <c r="H104" s="415" t="str">
        <f t="shared" si="1"/>
        <v>Windham Central SU</v>
      </c>
      <c r="I104" t="s">
        <v>1202</v>
      </c>
      <c r="J104"/>
      <c r="K104"/>
      <c r="L104"/>
      <c r="M104"/>
      <c r="N104"/>
    </row>
    <row r="105" spans="1:14" x14ac:dyDescent="0.2">
      <c r="A105" s="297" t="s">
        <v>622</v>
      </c>
      <c r="B105" s="298" t="s">
        <v>623</v>
      </c>
      <c r="C105" s="299" t="s">
        <v>622</v>
      </c>
      <c r="D105" s="300" t="s">
        <v>623</v>
      </c>
      <c r="E105" s="301" t="s">
        <v>624</v>
      </c>
      <c r="F105" s="302" t="s">
        <v>612</v>
      </c>
      <c r="G105" s="416">
        <v>31</v>
      </c>
      <c r="H105" s="415" t="str">
        <f t="shared" si="1"/>
        <v>North Country SU</v>
      </c>
      <c r="I105" t="s">
        <v>1202</v>
      </c>
      <c r="J105"/>
      <c r="K105"/>
      <c r="L105"/>
      <c r="M105"/>
      <c r="N105"/>
    </row>
    <row r="106" spans="1:14" x14ac:dyDescent="0.2">
      <c r="A106" s="297" t="s">
        <v>345</v>
      </c>
      <c r="B106" s="298" t="s">
        <v>346</v>
      </c>
      <c r="C106" s="299" t="s">
        <v>345</v>
      </c>
      <c r="D106" s="300" t="s">
        <v>346</v>
      </c>
      <c r="E106" s="301" t="s">
        <v>347</v>
      </c>
      <c r="F106" s="302" t="s">
        <v>295</v>
      </c>
      <c r="G106" s="416">
        <v>12</v>
      </c>
      <c r="H106" s="415" t="str">
        <f t="shared" si="1"/>
        <v>Mount Mansfield UUSD</v>
      </c>
      <c r="I106" t="s">
        <v>1202</v>
      </c>
      <c r="J106"/>
      <c r="K106"/>
      <c r="L106"/>
      <c r="M106"/>
      <c r="N106"/>
    </row>
    <row r="107" spans="1:14" x14ac:dyDescent="0.2">
      <c r="A107" s="297" t="s">
        <v>519</v>
      </c>
      <c r="B107" s="298" t="s">
        <v>520</v>
      </c>
      <c r="C107" s="299" t="s">
        <v>519</v>
      </c>
      <c r="D107" s="300" t="s">
        <v>520</v>
      </c>
      <c r="E107" s="301" t="s">
        <v>521</v>
      </c>
      <c r="F107" s="302" t="s">
        <v>509</v>
      </c>
      <c r="G107" s="416">
        <v>25</v>
      </c>
      <c r="H107" s="415" t="str">
        <f t="shared" si="1"/>
        <v>Lamoille North SU</v>
      </c>
      <c r="I107" t="s">
        <v>1202</v>
      </c>
      <c r="J107"/>
      <c r="K107"/>
      <c r="L107"/>
      <c r="M107"/>
      <c r="N107"/>
    </row>
    <row r="108" spans="1:14" x14ac:dyDescent="0.2">
      <c r="A108" s="297" t="s">
        <v>399</v>
      </c>
      <c r="B108" s="298" t="s">
        <v>400</v>
      </c>
      <c r="C108" s="299" t="s">
        <v>399</v>
      </c>
      <c r="D108" s="300" t="s">
        <v>400</v>
      </c>
      <c r="E108" s="301" t="s">
        <v>401</v>
      </c>
      <c r="F108" s="302" t="s">
        <v>299</v>
      </c>
      <c r="G108" s="416">
        <v>18</v>
      </c>
      <c r="H108" s="415" t="str">
        <f t="shared" si="1"/>
        <v>Essex - Caledonia SU</v>
      </c>
      <c r="I108" t="s">
        <v>1202</v>
      </c>
      <c r="J108"/>
      <c r="K108"/>
      <c r="L108"/>
      <c r="M108"/>
      <c r="N108"/>
    </row>
    <row r="109" spans="1:14" x14ac:dyDescent="0.2">
      <c r="A109" s="297" t="s">
        <v>255</v>
      </c>
      <c r="B109" s="298" t="s">
        <v>256</v>
      </c>
      <c r="C109" s="299" t="s">
        <v>255</v>
      </c>
      <c r="D109" s="300" t="s">
        <v>256</v>
      </c>
      <c r="E109" s="301" t="s">
        <v>257</v>
      </c>
      <c r="F109" s="302" t="s">
        <v>224</v>
      </c>
      <c r="G109" s="416">
        <v>6</v>
      </c>
      <c r="H109" s="415" t="str">
        <f t="shared" si="1"/>
        <v>Bennington - Rutland SU</v>
      </c>
      <c r="I109" t="s">
        <v>1202</v>
      </c>
      <c r="J109"/>
      <c r="K109"/>
      <c r="L109"/>
      <c r="M109"/>
      <c r="N109"/>
    </row>
    <row r="110" spans="1:14" x14ac:dyDescent="0.2">
      <c r="A110" s="297" t="s">
        <v>771</v>
      </c>
      <c r="B110" s="298" t="s">
        <v>772</v>
      </c>
      <c r="C110" s="299" t="s">
        <v>771</v>
      </c>
      <c r="D110" s="300" t="s">
        <v>772</v>
      </c>
      <c r="E110" s="301" t="s">
        <v>773</v>
      </c>
      <c r="F110" s="302" t="s">
        <v>147</v>
      </c>
      <c r="G110" s="416">
        <v>36</v>
      </c>
      <c r="H110" s="415" t="str">
        <f t="shared" si="1"/>
        <v>Rutland Northeast SU</v>
      </c>
      <c r="I110" t="s">
        <v>1202</v>
      </c>
      <c r="J110"/>
      <c r="K110"/>
      <c r="L110"/>
      <c r="M110"/>
      <c r="N110"/>
    </row>
    <row r="111" spans="1:14" x14ac:dyDescent="0.2">
      <c r="A111" s="297" t="s">
        <v>423</v>
      </c>
      <c r="B111" s="298" t="s">
        <v>424</v>
      </c>
      <c r="C111" s="299" t="s">
        <v>423</v>
      </c>
      <c r="D111" s="300" t="s">
        <v>424</v>
      </c>
      <c r="E111" s="301" t="s">
        <v>425</v>
      </c>
      <c r="F111" s="302" t="s">
        <v>303</v>
      </c>
      <c r="G111" s="416">
        <v>19</v>
      </c>
      <c r="H111" s="415" t="str">
        <f t="shared" si="1"/>
        <v>Essex North SU</v>
      </c>
      <c r="I111" t="s">
        <v>1202</v>
      </c>
      <c r="J111"/>
      <c r="K111"/>
      <c r="L111"/>
      <c r="M111"/>
      <c r="N111"/>
    </row>
    <row r="112" spans="1:14" x14ac:dyDescent="0.2">
      <c r="A112" s="297" t="s">
        <v>148</v>
      </c>
      <c r="B112" s="298" t="s">
        <v>149</v>
      </c>
      <c r="C112" s="299" t="s">
        <v>148</v>
      </c>
      <c r="D112" s="300" t="s">
        <v>149</v>
      </c>
      <c r="E112" s="301" t="s">
        <v>150</v>
      </c>
      <c r="F112" s="302" t="s">
        <v>147</v>
      </c>
      <c r="G112" s="416">
        <v>1</v>
      </c>
      <c r="H112" s="415" t="str">
        <f t="shared" si="1"/>
        <v>Mt. Abraham USD</v>
      </c>
      <c r="I112" t="s">
        <v>1202</v>
      </c>
      <c r="J112"/>
      <c r="K112"/>
      <c r="L112"/>
      <c r="M112"/>
      <c r="N112"/>
    </row>
    <row r="113" spans="1:14" x14ac:dyDescent="0.2">
      <c r="A113" s="297" t="s">
        <v>258</v>
      </c>
      <c r="B113" s="298" t="s">
        <v>259</v>
      </c>
      <c r="C113" s="299" t="s">
        <v>258</v>
      </c>
      <c r="D113" s="300" t="s">
        <v>259</v>
      </c>
      <c r="E113" s="301" t="s">
        <v>260</v>
      </c>
      <c r="F113" s="302" t="s">
        <v>261</v>
      </c>
      <c r="G113" s="416">
        <v>6</v>
      </c>
      <c r="H113" s="415" t="str">
        <f t="shared" si="1"/>
        <v>Bennington - Rutland SU</v>
      </c>
      <c r="I113" t="s">
        <v>1202</v>
      </c>
      <c r="J113"/>
      <c r="K113"/>
      <c r="L113"/>
      <c r="M113"/>
      <c r="N113"/>
    </row>
    <row r="114" spans="1:14" x14ac:dyDescent="0.2">
      <c r="A114" s="297" t="s">
        <v>625</v>
      </c>
      <c r="B114" s="298" t="s">
        <v>626</v>
      </c>
      <c r="C114" s="299" t="s">
        <v>625</v>
      </c>
      <c r="D114" s="300" t="s">
        <v>626</v>
      </c>
      <c r="E114" s="301" t="s">
        <v>627</v>
      </c>
      <c r="F114" s="302" t="s">
        <v>612</v>
      </c>
      <c r="G114" s="416">
        <v>31</v>
      </c>
      <c r="H114" s="415" t="str">
        <f t="shared" si="1"/>
        <v>North Country SU</v>
      </c>
      <c r="I114" t="s">
        <v>1202</v>
      </c>
      <c r="J114"/>
      <c r="K114"/>
      <c r="L114"/>
      <c r="M114"/>
      <c r="N114"/>
    </row>
    <row r="115" spans="1:14" x14ac:dyDescent="0.2">
      <c r="A115" s="297" t="s">
        <v>1037</v>
      </c>
      <c r="B115" s="298" t="s">
        <v>1038</v>
      </c>
      <c r="C115" s="299" t="s">
        <v>1037</v>
      </c>
      <c r="D115" s="300" t="s">
        <v>1038</v>
      </c>
      <c r="E115" s="301" t="s">
        <v>1039</v>
      </c>
      <c r="F115" s="302" t="s">
        <v>283</v>
      </c>
      <c r="G115" s="416">
        <v>63</v>
      </c>
      <c r="H115" s="415" t="str">
        <f t="shared" si="1"/>
        <v>Two Rivers SU</v>
      </c>
      <c r="I115" t="s">
        <v>1202</v>
      </c>
      <c r="J115"/>
      <c r="K115"/>
      <c r="L115"/>
      <c r="M115"/>
      <c r="N115"/>
    </row>
    <row r="116" spans="1:14" x14ac:dyDescent="0.2">
      <c r="A116" s="297" t="s">
        <v>402</v>
      </c>
      <c r="B116" s="298" t="s">
        <v>403</v>
      </c>
      <c r="C116" s="299" t="s">
        <v>402</v>
      </c>
      <c r="D116" s="300" t="s">
        <v>403</v>
      </c>
      <c r="E116" s="301" t="s">
        <v>404</v>
      </c>
      <c r="F116" s="302" t="s">
        <v>303</v>
      </c>
      <c r="G116" s="416">
        <v>18</v>
      </c>
      <c r="H116" s="415" t="str">
        <f t="shared" si="1"/>
        <v>Essex - Caledonia SU</v>
      </c>
      <c r="I116" t="s">
        <v>1202</v>
      </c>
      <c r="J116"/>
      <c r="K116"/>
      <c r="L116"/>
      <c r="M116"/>
      <c r="N116"/>
    </row>
    <row r="117" spans="1:14" x14ac:dyDescent="0.2">
      <c r="A117" s="297" t="s">
        <v>304</v>
      </c>
      <c r="B117" s="298" t="s">
        <v>305</v>
      </c>
      <c r="C117" s="299" t="s">
        <v>304</v>
      </c>
      <c r="D117" s="300" t="s">
        <v>305</v>
      </c>
      <c r="E117" s="301" t="s">
        <v>306</v>
      </c>
      <c r="F117" s="302" t="s">
        <v>299</v>
      </c>
      <c r="G117" s="416">
        <v>8</v>
      </c>
      <c r="H117" s="415" t="str">
        <f t="shared" si="1"/>
        <v>Caledonia North SU</v>
      </c>
      <c r="I117" t="s">
        <v>1202</v>
      </c>
      <c r="J117"/>
      <c r="K117"/>
      <c r="L117"/>
      <c r="M117"/>
      <c r="N117"/>
    </row>
    <row r="118" spans="1:14" x14ac:dyDescent="0.2">
      <c r="A118" s="297" t="s">
        <v>405</v>
      </c>
      <c r="B118" s="298" t="s">
        <v>406</v>
      </c>
      <c r="C118" s="299" t="s">
        <v>405</v>
      </c>
      <c r="D118" s="300" t="s">
        <v>406</v>
      </c>
      <c r="E118" s="301" t="s">
        <v>407</v>
      </c>
      <c r="F118" s="302" t="s">
        <v>303</v>
      </c>
      <c r="G118" s="416">
        <v>18</v>
      </c>
      <c r="H118" s="415" t="str">
        <f t="shared" si="1"/>
        <v>Essex - Caledonia SU</v>
      </c>
      <c r="I118" t="s">
        <v>1202</v>
      </c>
      <c r="J118"/>
      <c r="K118"/>
      <c r="L118"/>
      <c r="M118"/>
      <c r="N118"/>
    </row>
    <row r="119" spans="1:14" x14ac:dyDescent="0.2">
      <c r="A119" s="297" t="s">
        <v>262</v>
      </c>
      <c r="B119" s="298" t="s">
        <v>263</v>
      </c>
      <c r="C119" s="299" t="s">
        <v>262</v>
      </c>
      <c r="D119" s="300" t="s">
        <v>263</v>
      </c>
      <c r="E119" s="301" t="s">
        <v>264</v>
      </c>
      <c r="F119" s="302" t="s">
        <v>224</v>
      </c>
      <c r="G119" s="416">
        <v>6</v>
      </c>
      <c r="H119" s="415" t="str">
        <f t="shared" si="1"/>
        <v>Bennington - Rutland SU</v>
      </c>
      <c r="I119" t="s">
        <v>1202</v>
      </c>
      <c r="J119"/>
      <c r="K119"/>
      <c r="L119"/>
      <c r="M119"/>
      <c r="N119"/>
    </row>
    <row r="120" spans="1:14" x14ac:dyDescent="0.2">
      <c r="A120" s="297" t="s">
        <v>874</v>
      </c>
      <c r="B120" s="298" t="s">
        <v>875</v>
      </c>
      <c r="C120" s="299" t="s">
        <v>874</v>
      </c>
      <c r="D120" s="300" t="s">
        <v>875</v>
      </c>
      <c r="E120" s="301" t="s">
        <v>876</v>
      </c>
      <c r="F120" s="302" t="s">
        <v>261</v>
      </c>
      <c r="G120" s="416">
        <v>46</v>
      </c>
      <c r="H120" s="415" t="str">
        <f t="shared" si="1"/>
        <v>Windham Central SU</v>
      </c>
      <c r="I120" t="s">
        <v>1202</v>
      </c>
      <c r="J120"/>
      <c r="K120"/>
      <c r="L120"/>
      <c r="M120"/>
      <c r="N120"/>
    </row>
    <row r="121" spans="1:14" x14ac:dyDescent="0.2">
      <c r="A121" s="297" t="s">
        <v>826</v>
      </c>
      <c r="B121" s="298" t="s">
        <v>827</v>
      </c>
      <c r="C121" s="357" t="s">
        <v>826</v>
      </c>
      <c r="D121" s="300" t="s">
        <v>827</v>
      </c>
      <c r="E121" s="301" t="s">
        <v>828</v>
      </c>
      <c r="F121" s="302" t="s">
        <v>571</v>
      </c>
      <c r="G121" s="416">
        <v>41</v>
      </c>
      <c r="H121" s="415" t="str">
        <f t="shared" si="1"/>
        <v>Washington Northeast SU</v>
      </c>
      <c r="I121" t="s">
        <v>1202</v>
      </c>
      <c r="J121"/>
      <c r="K121"/>
      <c r="L121"/>
      <c r="M121"/>
      <c r="N121"/>
    </row>
    <row r="122" spans="1:14" x14ac:dyDescent="0.2">
      <c r="A122" s="297" t="s">
        <v>774</v>
      </c>
      <c r="B122" s="298" t="s">
        <v>775</v>
      </c>
      <c r="C122" s="299" t="s">
        <v>774</v>
      </c>
      <c r="D122" s="300" t="s">
        <v>775</v>
      </c>
      <c r="E122" s="301" t="s">
        <v>776</v>
      </c>
      <c r="F122" s="302" t="s">
        <v>201</v>
      </c>
      <c r="G122" s="416">
        <v>36</v>
      </c>
      <c r="H122" s="415" t="str">
        <f t="shared" si="1"/>
        <v>Rutland Northeast SU</v>
      </c>
      <c r="I122" t="s">
        <v>1202</v>
      </c>
      <c r="J122"/>
      <c r="K122"/>
      <c r="L122"/>
      <c r="M122"/>
      <c r="N122"/>
    </row>
    <row r="123" spans="1:14" x14ac:dyDescent="0.2">
      <c r="A123" s="297" t="s">
        <v>183</v>
      </c>
      <c r="B123" s="298" t="s">
        <v>184</v>
      </c>
      <c r="C123" s="299" t="s">
        <v>183</v>
      </c>
      <c r="D123" s="300" t="s">
        <v>1082</v>
      </c>
      <c r="E123" s="301" t="s">
        <v>185</v>
      </c>
      <c r="F123" s="302" t="s">
        <v>147</v>
      </c>
      <c r="G123" s="416">
        <v>3</v>
      </c>
      <c r="H123" s="415" t="str">
        <f t="shared" si="1"/>
        <v>Addison Central SD</v>
      </c>
      <c r="I123" t="s">
        <v>1202</v>
      </c>
      <c r="J123"/>
      <c r="K123"/>
      <c r="L123"/>
      <c r="M123"/>
      <c r="N123"/>
    </row>
    <row r="124" spans="1:14" x14ac:dyDescent="0.2">
      <c r="A124" s="297" t="s">
        <v>679</v>
      </c>
      <c r="B124" s="298" t="s">
        <v>680</v>
      </c>
      <c r="C124" s="299" t="s">
        <v>679</v>
      </c>
      <c r="D124" s="300" t="s">
        <v>680</v>
      </c>
      <c r="E124" s="301" t="s">
        <v>681</v>
      </c>
      <c r="F124" s="302" t="s">
        <v>571</v>
      </c>
      <c r="G124" s="416">
        <v>32</v>
      </c>
      <c r="H124" s="415" t="str">
        <f t="shared" si="1"/>
        <v>Washington Central UUSD</v>
      </c>
      <c r="I124" t="s">
        <v>1202</v>
      </c>
      <c r="J124"/>
      <c r="K124"/>
      <c r="L124"/>
      <c r="M124"/>
      <c r="N124"/>
    </row>
    <row r="125" spans="1:14" x14ac:dyDescent="0.2">
      <c r="A125" s="297" t="s">
        <v>811</v>
      </c>
      <c r="B125" s="298" t="s">
        <v>812</v>
      </c>
      <c r="C125" s="299" t="s">
        <v>811</v>
      </c>
      <c r="D125" s="300" t="s">
        <v>812</v>
      </c>
      <c r="E125" s="301" t="s">
        <v>813</v>
      </c>
      <c r="F125" s="302" t="s">
        <v>201</v>
      </c>
      <c r="G125" s="416">
        <v>38</v>
      </c>
      <c r="H125" s="415" t="str">
        <f t="shared" si="1"/>
        <v>Rutland Southwest SU</v>
      </c>
      <c r="I125" t="s">
        <v>1202</v>
      </c>
      <c r="J125"/>
      <c r="K125"/>
      <c r="L125"/>
      <c r="M125"/>
      <c r="N125"/>
    </row>
    <row r="126" spans="1:14" x14ac:dyDescent="0.2">
      <c r="A126" s="297" t="s">
        <v>333</v>
      </c>
      <c r="B126" s="298" t="s">
        <v>334</v>
      </c>
      <c r="C126" s="299" t="s">
        <v>333</v>
      </c>
      <c r="D126" s="300" t="s">
        <v>334</v>
      </c>
      <c r="E126" s="301" t="s">
        <v>335</v>
      </c>
      <c r="F126" s="302" t="s">
        <v>295</v>
      </c>
      <c r="G126" s="416">
        <v>10</v>
      </c>
      <c r="H126" s="415" t="str">
        <f t="shared" si="1"/>
        <v>Milton SD</v>
      </c>
      <c r="I126" t="s">
        <v>1202</v>
      </c>
      <c r="J126"/>
      <c r="K126"/>
      <c r="L126"/>
      <c r="M126"/>
      <c r="N126"/>
    </row>
    <row r="127" spans="1:14" x14ac:dyDescent="0.2">
      <c r="A127" s="297" t="s">
        <v>151</v>
      </c>
      <c r="B127" s="298" t="s">
        <v>152</v>
      </c>
      <c r="C127" s="299" t="s">
        <v>151</v>
      </c>
      <c r="D127" s="300" t="s">
        <v>152</v>
      </c>
      <c r="E127" s="301" t="s">
        <v>153</v>
      </c>
      <c r="F127" s="302" t="s">
        <v>147</v>
      </c>
      <c r="G127" s="416">
        <v>1</v>
      </c>
      <c r="H127" s="415" t="str">
        <f t="shared" si="1"/>
        <v>Mt. Abraham USD</v>
      </c>
      <c r="I127" t="s">
        <v>1202</v>
      </c>
      <c r="J127"/>
      <c r="K127"/>
      <c r="L127"/>
      <c r="M127"/>
      <c r="N127"/>
    </row>
    <row r="128" spans="1:14" x14ac:dyDescent="0.2">
      <c r="A128" s="297" t="s">
        <v>454</v>
      </c>
      <c r="B128" s="298" t="s">
        <v>455</v>
      </c>
      <c r="C128" s="299" t="s">
        <v>454</v>
      </c>
      <c r="D128" s="300" t="s">
        <v>455</v>
      </c>
      <c r="E128" s="301" t="s">
        <v>456</v>
      </c>
      <c r="F128" s="302" t="s">
        <v>447</v>
      </c>
      <c r="G128" s="416">
        <v>20</v>
      </c>
      <c r="H128" s="415" t="str">
        <f t="shared" si="1"/>
        <v>Franklin Northeast SU</v>
      </c>
      <c r="I128" t="s">
        <v>1202</v>
      </c>
      <c r="J128"/>
      <c r="K128"/>
      <c r="L128"/>
      <c r="M128"/>
      <c r="N128"/>
    </row>
    <row r="129" spans="1:14" x14ac:dyDescent="0.2">
      <c r="A129" s="297" t="s">
        <v>862</v>
      </c>
      <c r="B129" s="298" t="s">
        <v>863</v>
      </c>
      <c r="C129" s="299" t="s">
        <v>862</v>
      </c>
      <c r="D129" s="300" t="s">
        <v>863</v>
      </c>
      <c r="E129" s="301" t="s">
        <v>864</v>
      </c>
      <c r="F129" s="302" t="s">
        <v>571</v>
      </c>
      <c r="G129" s="416">
        <v>45</v>
      </c>
      <c r="H129" s="415" t="str">
        <f t="shared" si="1"/>
        <v>Montpelier SD</v>
      </c>
      <c r="I129" s="420" t="s">
        <v>1203</v>
      </c>
      <c r="J129"/>
      <c r="K129"/>
      <c r="L129"/>
      <c r="M129"/>
      <c r="N129"/>
    </row>
    <row r="130" spans="1:14" x14ac:dyDescent="0.2">
      <c r="A130" s="297" t="s">
        <v>844</v>
      </c>
      <c r="B130" s="298" t="s">
        <v>845</v>
      </c>
      <c r="C130" s="299" t="s">
        <v>844</v>
      </c>
      <c r="D130" s="300" t="s">
        <v>845</v>
      </c>
      <c r="E130" s="301" t="s">
        <v>846</v>
      </c>
      <c r="F130" s="302" t="s">
        <v>571</v>
      </c>
      <c r="G130" s="416">
        <v>42</v>
      </c>
      <c r="H130" s="415" t="str">
        <f t="shared" si="1"/>
        <v>Harwood UUSD</v>
      </c>
      <c r="I130" t="s">
        <v>1202</v>
      </c>
      <c r="J130"/>
      <c r="K130"/>
      <c r="L130"/>
      <c r="M130"/>
      <c r="N130"/>
    </row>
    <row r="131" spans="1:14" x14ac:dyDescent="0.2">
      <c r="A131" s="297" t="s">
        <v>628</v>
      </c>
      <c r="B131" s="298" t="s">
        <v>629</v>
      </c>
      <c r="C131" s="299" t="s">
        <v>628</v>
      </c>
      <c r="D131" s="300" t="s">
        <v>629</v>
      </c>
      <c r="E131" s="301" t="s">
        <v>630</v>
      </c>
      <c r="F131" s="302" t="s">
        <v>612</v>
      </c>
      <c r="G131" s="416">
        <v>31</v>
      </c>
      <c r="H131" s="415" t="str">
        <f t="shared" si="1"/>
        <v>North Country SU</v>
      </c>
      <c r="I131" t="s">
        <v>1202</v>
      </c>
      <c r="J131"/>
      <c r="K131"/>
      <c r="L131"/>
      <c r="M131"/>
      <c r="N131"/>
    </row>
    <row r="132" spans="1:14" x14ac:dyDescent="0.2">
      <c r="A132" s="297" t="s">
        <v>528</v>
      </c>
      <c r="B132" s="298" t="s">
        <v>529</v>
      </c>
      <c r="C132" s="299" t="s">
        <v>528</v>
      </c>
      <c r="D132" s="300" t="s">
        <v>529</v>
      </c>
      <c r="E132" s="301" t="s">
        <v>530</v>
      </c>
      <c r="F132" s="302" t="s">
        <v>509</v>
      </c>
      <c r="G132" s="416">
        <v>26</v>
      </c>
      <c r="H132" s="415" t="str">
        <f t="shared" si="1"/>
        <v>Lamoille South SU</v>
      </c>
      <c r="I132" t="s">
        <v>1202</v>
      </c>
      <c r="J132"/>
      <c r="K132"/>
      <c r="L132"/>
      <c r="M132"/>
      <c r="N132"/>
    </row>
    <row r="133" spans="1:14" x14ac:dyDescent="0.2">
      <c r="A133" s="297" t="s">
        <v>1040</v>
      </c>
      <c r="B133" s="298" t="s">
        <v>1041</v>
      </c>
      <c r="C133" s="299" t="s">
        <v>1040</v>
      </c>
      <c r="D133" s="300" t="s">
        <v>1041</v>
      </c>
      <c r="E133" s="301" t="s">
        <v>1042</v>
      </c>
      <c r="F133" s="302" t="s">
        <v>201</v>
      </c>
      <c r="G133" s="416">
        <v>63</v>
      </c>
      <c r="H133" s="415" t="str">
        <f t="shared" ref="H133:H196" si="2">VLOOKUP($G133,$M$4:$N$65,2,FALSE)</f>
        <v>Two Rivers SU</v>
      </c>
      <c r="I133" t="s">
        <v>1202</v>
      </c>
      <c r="J133"/>
      <c r="K133"/>
      <c r="L133"/>
      <c r="M133"/>
      <c r="N133"/>
    </row>
    <row r="134" spans="1:14" x14ac:dyDescent="0.2">
      <c r="A134" s="297" t="s">
        <v>265</v>
      </c>
      <c r="B134" s="298" t="s">
        <v>266</v>
      </c>
      <c r="C134" s="299" t="s">
        <v>265</v>
      </c>
      <c r="D134" s="300" t="s">
        <v>266</v>
      </c>
      <c r="E134" s="301" t="s">
        <v>267</v>
      </c>
      <c r="F134" s="302" t="s">
        <v>201</v>
      </c>
      <c r="G134" s="416">
        <v>6</v>
      </c>
      <c r="H134" s="415" t="str">
        <f t="shared" si="2"/>
        <v>Bennington - Rutland SU</v>
      </c>
      <c r="I134" t="s">
        <v>1202</v>
      </c>
      <c r="J134"/>
      <c r="K134"/>
      <c r="L134"/>
      <c r="M134"/>
      <c r="N134"/>
    </row>
    <row r="135" spans="1:14" x14ac:dyDescent="0.2">
      <c r="A135" s="297" t="s">
        <v>307</v>
      </c>
      <c r="B135" s="298" t="s">
        <v>308</v>
      </c>
      <c r="C135" s="299" t="s">
        <v>307</v>
      </c>
      <c r="D135" s="300" t="s">
        <v>308</v>
      </c>
      <c r="E135" s="301" t="s">
        <v>309</v>
      </c>
      <c r="F135" s="302" t="s">
        <v>299</v>
      </c>
      <c r="G135" s="416">
        <v>8</v>
      </c>
      <c r="H135" s="415" t="str">
        <f t="shared" si="2"/>
        <v>Caledonia North SU</v>
      </c>
      <c r="I135" t="s">
        <v>1202</v>
      </c>
      <c r="J135"/>
      <c r="K135"/>
      <c r="L135"/>
      <c r="M135"/>
      <c r="N135"/>
    </row>
    <row r="136" spans="1:14" x14ac:dyDescent="0.2">
      <c r="A136" s="297" t="s">
        <v>543</v>
      </c>
      <c r="B136" s="298" t="s">
        <v>544</v>
      </c>
      <c r="C136" s="299" t="s">
        <v>543</v>
      </c>
      <c r="D136" s="300" t="s">
        <v>544</v>
      </c>
      <c r="E136" s="301" t="s">
        <v>545</v>
      </c>
      <c r="F136" s="302" t="s">
        <v>539</v>
      </c>
      <c r="G136" s="416">
        <v>27</v>
      </c>
      <c r="H136" s="415" t="str">
        <f t="shared" si="2"/>
        <v>Orange East SU</v>
      </c>
      <c r="I136" t="s">
        <v>1202</v>
      </c>
      <c r="J136"/>
      <c r="K136"/>
      <c r="L136"/>
      <c r="M136"/>
      <c r="N136"/>
    </row>
    <row r="137" spans="1:14" x14ac:dyDescent="0.2">
      <c r="A137" s="297" t="s">
        <v>877</v>
      </c>
      <c r="B137" s="298" t="s">
        <v>878</v>
      </c>
      <c r="C137" s="299" t="s">
        <v>877</v>
      </c>
      <c r="D137" s="300" t="s">
        <v>878</v>
      </c>
      <c r="E137" s="301" t="s">
        <v>879</v>
      </c>
      <c r="F137" s="302" t="s">
        <v>261</v>
      </c>
      <c r="G137" s="416">
        <v>46</v>
      </c>
      <c r="H137" s="415" t="str">
        <f t="shared" si="2"/>
        <v>Windham Central SU</v>
      </c>
      <c r="I137" t="s">
        <v>1202</v>
      </c>
      <c r="J137"/>
      <c r="K137"/>
      <c r="L137"/>
      <c r="M137"/>
      <c r="N137"/>
    </row>
    <row r="138" spans="1:14" x14ac:dyDescent="0.2">
      <c r="A138" s="297" t="s">
        <v>154</v>
      </c>
      <c r="B138" s="298" t="s">
        <v>155</v>
      </c>
      <c r="C138" s="299" t="s">
        <v>154</v>
      </c>
      <c r="D138" s="300" t="s">
        <v>155</v>
      </c>
      <c r="E138" s="301" t="s">
        <v>156</v>
      </c>
      <c r="F138" s="302" t="s">
        <v>147</v>
      </c>
      <c r="G138" s="416">
        <v>1</v>
      </c>
      <c r="H138" s="415" t="str">
        <f t="shared" si="2"/>
        <v>Mt. Abraham USD</v>
      </c>
      <c r="I138" t="s">
        <v>1202</v>
      </c>
      <c r="J138"/>
      <c r="K138"/>
      <c r="L138"/>
      <c r="M138"/>
      <c r="N138"/>
    </row>
    <row r="139" spans="1:14" x14ac:dyDescent="0.2">
      <c r="A139" s="297" t="s">
        <v>631</v>
      </c>
      <c r="B139" s="298" t="s">
        <v>632</v>
      </c>
      <c r="C139" s="299" t="s">
        <v>631</v>
      </c>
      <c r="D139" s="300" t="s">
        <v>632</v>
      </c>
      <c r="E139" s="301" t="s">
        <v>633</v>
      </c>
      <c r="F139" s="302" t="s">
        <v>612</v>
      </c>
      <c r="G139" s="416">
        <v>31</v>
      </c>
      <c r="H139" s="415" t="str">
        <f t="shared" si="2"/>
        <v>North Country SU</v>
      </c>
      <c r="I139" s="420" t="s">
        <v>1203</v>
      </c>
      <c r="J139"/>
      <c r="K139"/>
      <c r="L139"/>
      <c r="M139"/>
      <c r="N139"/>
    </row>
    <row r="140" spans="1:14" x14ac:dyDescent="0.2">
      <c r="A140" s="297" t="s">
        <v>634</v>
      </c>
      <c r="B140" s="298" t="s">
        <v>635</v>
      </c>
      <c r="C140" s="299" t="s">
        <v>634</v>
      </c>
      <c r="D140" s="300" t="s">
        <v>635</v>
      </c>
      <c r="E140" s="301" t="s">
        <v>636</v>
      </c>
      <c r="F140" s="302" t="s">
        <v>612</v>
      </c>
      <c r="G140" s="416">
        <v>31</v>
      </c>
      <c r="H140" s="415" t="str">
        <f t="shared" si="2"/>
        <v>North Country SU</v>
      </c>
      <c r="I140" t="s">
        <v>1202</v>
      </c>
      <c r="J140"/>
      <c r="K140"/>
      <c r="L140"/>
      <c r="M140"/>
      <c r="N140"/>
    </row>
    <row r="141" spans="1:14" x14ac:dyDescent="0.2">
      <c r="A141" s="297" t="s">
        <v>225</v>
      </c>
      <c r="B141" s="298" t="s">
        <v>226</v>
      </c>
      <c r="C141" s="299" t="s">
        <v>225</v>
      </c>
      <c r="D141" s="300" t="s">
        <v>1209</v>
      </c>
      <c r="E141" s="301" t="s">
        <v>227</v>
      </c>
      <c r="F141" s="302" t="s">
        <v>224</v>
      </c>
      <c r="G141" s="416">
        <v>5</v>
      </c>
      <c r="H141" s="415" t="str">
        <f t="shared" si="2"/>
        <v>Southwest Vermont SU</v>
      </c>
      <c r="I141" t="s">
        <v>1202</v>
      </c>
      <c r="J141"/>
      <c r="K141"/>
      <c r="L141"/>
      <c r="M141"/>
      <c r="N141"/>
    </row>
    <row r="142" spans="1:14" x14ac:dyDescent="0.2">
      <c r="A142" s="297" t="s">
        <v>856</v>
      </c>
      <c r="B142" s="298" t="s">
        <v>857</v>
      </c>
      <c r="C142" s="299" t="s">
        <v>856</v>
      </c>
      <c r="D142" s="300" t="s">
        <v>857</v>
      </c>
      <c r="E142" s="301" t="s">
        <v>858</v>
      </c>
      <c r="F142" s="302" t="s">
        <v>571</v>
      </c>
      <c r="G142" s="416">
        <v>43</v>
      </c>
      <c r="H142" s="415" t="str">
        <f t="shared" si="2"/>
        <v>Washington South SU</v>
      </c>
      <c r="I142" t="s">
        <v>1202</v>
      </c>
      <c r="J142"/>
      <c r="K142"/>
      <c r="L142"/>
      <c r="M142"/>
      <c r="N142"/>
    </row>
    <row r="143" spans="1:14" x14ac:dyDescent="0.2">
      <c r="A143" s="297" t="s">
        <v>500</v>
      </c>
      <c r="B143" s="298" t="s">
        <v>501</v>
      </c>
      <c r="C143" s="299" t="s">
        <v>500</v>
      </c>
      <c r="D143" s="300" t="s">
        <v>501</v>
      </c>
      <c r="E143" s="301" t="s">
        <v>502</v>
      </c>
      <c r="F143" s="302" t="s">
        <v>494</v>
      </c>
      <c r="G143" s="416">
        <v>24</v>
      </c>
      <c r="H143" s="415" t="str">
        <f t="shared" si="2"/>
        <v>Grand Isle SU</v>
      </c>
      <c r="I143" t="s">
        <v>1202</v>
      </c>
      <c r="J143"/>
      <c r="K143"/>
      <c r="L143"/>
      <c r="M143"/>
      <c r="N143"/>
    </row>
    <row r="144" spans="1:14" x14ac:dyDescent="0.2">
      <c r="A144" s="297" t="s">
        <v>426</v>
      </c>
      <c r="B144" s="298" t="s">
        <v>427</v>
      </c>
      <c r="C144" s="299" t="s">
        <v>426</v>
      </c>
      <c r="D144" s="300" t="s">
        <v>427</v>
      </c>
      <c r="E144" s="301" t="s">
        <v>428</v>
      </c>
      <c r="F144" s="302" t="s">
        <v>303</v>
      </c>
      <c r="G144" s="416">
        <v>19</v>
      </c>
      <c r="H144" s="415" t="str">
        <f t="shared" si="2"/>
        <v>Essex North SU</v>
      </c>
      <c r="I144" t="s">
        <v>1202</v>
      </c>
      <c r="J144"/>
      <c r="K144"/>
      <c r="L144"/>
      <c r="M144"/>
      <c r="N144"/>
    </row>
    <row r="145" spans="1:14" x14ac:dyDescent="0.2">
      <c r="A145" s="297" t="s">
        <v>987</v>
      </c>
      <c r="B145" s="298" t="s">
        <v>988</v>
      </c>
      <c r="C145" s="299" t="s">
        <v>987</v>
      </c>
      <c r="D145" s="300" t="s">
        <v>988</v>
      </c>
      <c r="E145" s="301" t="s">
        <v>989</v>
      </c>
      <c r="F145" s="302" t="s">
        <v>283</v>
      </c>
      <c r="G145" s="416">
        <v>55</v>
      </c>
      <c r="H145" s="415" t="str">
        <f t="shared" si="2"/>
        <v>SAU #70 / Dresden</v>
      </c>
      <c r="I145" t="s">
        <v>1202</v>
      </c>
      <c r="J145"/>
      <c r="K145"/>
      <c r="L145"/>
      <c r="M145"/>
      <c r="N145"/>
    </row>
    <row r="146" spans="1:14" x14ac:dyDescent="0.2">
      <c r="A146" s="297" t="s">
        <v>568</v>
      </c>
      <c r="B146" s="298" t="s">
        <v>539</v>
      </c>
      <c r="C146" s="299" t="s">
        <v>568</v>
      </c>
      <c r="D146" s="300" t="s">
        <v>539</v>
      </c>
      <c r="E146" s="301" t="s">
        <v>569</v>
      </c>
      <c r="F146" s="302" t="s">
        <v>539</v>
      </c>
      <c r="G146" s="416">
        <v>29</v>
      </c>
      <c r="H146" s="415" t="str">
        <f t="shared" si="2"/>
        <v>Orange North SU</v>
      </c>
      <c r="I146" t="s">
        <v>1202</v>
      </c>
      <c r="J146"/>
      <c r="K146"/>
      <c r="L146"/>
      <c r="M146"/>
      <c r="N146"/>
    </row>
    <row r="147" spans="1:14" x14ac:dyDescent="0.2">
      <c r="A147" s="297" t="s">
        <v>720</v>
      </c>
      <c r="B147" s="298" t="s">
        <v>721</v>
      </c>
      <c r="C147" s="299" t="s">
        <v>720</v>
      </c>
      <c r="D147" s="300" t="s">
        <v>612</v>
      </c>
      <c r="E147" s="301" t="s">
        <v>722</v>
      </c>
      <c r="F147" s="302" t="s">
        <v>612</v>
      </c>
      <c r="G147" s="416">
        <v>34</v>
      </c>
      <c r="H147" s="415" t="str">
        <f t="shared" si="2"/>
        <v>Orleans Central SU</v>
      </c>
      <c r="I147" t="s">
        <v>1202</v>
      </c>
      <c r="J147"/>
      <c r="K147"/>
      <c r="L147"/>
      <c r="M147"/>
      <c r="N147"/>
    </row>
    <row r="148" spans="1:14" x14ac:dyDescent="0.2">
      <c r="A148" s="297" t="s">
        <v>211</v>
      </c>
      <c r="B148" s="298" t="s">
        <v>212</v>
      </c>
      <c r="C148" s="299" t="s">
        <v>211</v>
      </c>
      <c r="D148" s="300" t="s">
        <v>212</v>
      </c>
      <c r="E148" s="301" t="s">
        <v>213</v>
      </c>
      <c r="F148" s="302" t="s">
        <v>147</v>
      </c>
      <c r="G148" s="416">
        <v>4</v>
      </c>
      <c r="H148" s="415" t="str">
        <f t="shared" si="2"/>
        <v>Slate Valley USD</v>
      </c>
      <c r="I148" t="s">
        <v>1202</v>
      </c>
      <c r="J148"/>
      <c r="K148"/>
      <c r="L148"/>
      <c r="M148"/>
      <c r="N148"/>
    </row>
    <row r="149" spans="1:14" x14ac:dyDescent="0.2">
      <c r="A149" s="297" t="s">
        <v>168</v>
      </c>
      <c r="B149" s="298" t="s">
        <v>169</v>
      </c>
      <c r="C149" s="299" t="s">
        <v>168</v>
      </c>
      <c r="D149" s="300" t="s">
        <v>169</v>
      </c>
      <c r="E149" s="301" t="s">
        <v>170</v>
      </c>
      <c r="F149" s="302" t="s">
        <v>147</v>
      </c>
      <c r="G149" s="416">
        <v>2</v>
      </c>
      <c r="H149" s="415" t="str">
        <f t="shared" si="2"/>
        <v>Addison Northwest SD</v>
      </c>
      <c r="I149" t="s">
        <v>1202</v>
      </c>
      <c r="J149"/>
      <c r="K149"/>
      <c r="L149"/>
      <c r="M149"/>
      <c r="N149"/>
    </row>
    <row r="150" spans="1:14" x14ac:dyDescent="0.2">
      <c r="A150" s="297" t="s">
        <v>268</v>
      </c>
      <c r="B150" s="298" t="s">
        <v>269</v>
      </c>
      <c r="C150" s="299" t="s">
        <v>268</v>
      </c>
      <c r="D150" s="300" t="s">
        <v>269</v>
      </c>
      <c r="E150" s="301" t="s">
        <v>270</v>
      </c>
      <c r="F150" s="302" t="s">
        <v>201</v>
      </c>
      <c r="G150" s="416">
        <v>6</v>
      </c>
      <c r="H150" s="415" t="str">
        <f t="shared" si="2"/>
        <v>Bennington - Rutland SU</v>
      </c>
      <c r="I150" t="s">
        <v>1202</v>
      </c>
      <c r="J150"/>
      <c r="K150"/>
      <c r="L150"/>
      <c r="M150"/>
      <c r="N150"/>
    </row>
    <row r="151" spans="1:14" x14ac:dyDescent="0.2">
      <c r="A151" s="297" t="s">
        <v>327</v>
      </c>
      <c r="B151" s="298" t="s">
        <v>328</v>
      </c>
      <c r="C151" s="299" t="s">
        <v>327</v>
      </c>
      <c r="D151" s="300" t="s">
        <v>328</v>
      </c>
      <c r="E151" s="301" t="s">
        <v>329</v>
      </c>
      <c r="F151" s="302" t="s">
        <v>299</v>
      </c>
      <c r="G151" s="416">
        <v>9</v>
      </c>
      <c r="H151" s="415" t="str">
        <f t="shared" si="2"/>
        <v>Caledonia Central SU</v>
      </c>
      <c r="I151" t="s">
        <v>1202</v>
      </c>
      <c r="J151"/>
      <c r="K151"/>
      <c r="L151"/>
      <c r="M151"/>
      <c r="N151"/>
    </row>
    <row r="152" spans="1:14" x14ac:dyDescent="0.2">
      <c r="A152" s="297" t="s">
        <v>271</v>
      </c>
      <c r="B152" s="298" t="s">
        <v>272</v>
      </c>
      <c r="C152" s="299" t="s">
        <v>271</v>
      </c>
      <c r="D152" s="300" t="s">
        <v>272</v>
      </c>
      <c r="E152" s="301" t="s">
        <v>273</v>
      </c>
      <c r="F152" s="302" t="s">
        <v>224</v>
      </c>
      <c r="G152" s="416">
        <v>6</v>
      </c>
      <c r="H152" s="415" t="str">
        <f t="shared" si="2"/>
        <v>Bennington - Rutland SU</v>
      </c>
      <c r="I152" t="s">
        <v>1202</v>
      </c>
      <c r="J152"/>
      <c r="K152"/>
      <c r="L152"/>
      <c r="M152"/>
      <c r="N152"/>
    </row>
    <row r="153" spans="1:14" x14ac:dyDescent="0.2">
      <c r="A153" s="297" t="s">
        <v>956</v>
      </c>
      <c r="B153" s="298" t="s">
        <v>957</v>
      </c>
      <c r="C153" s="299" t="s">
        <v>956</v>
      </c>
      <c r="D153" s="300" t="s">
        <v>957</v>
      </c>
      <c r="E153" s="301" t="s">
        <v>958</v>
      </c>
      <c r="F153" s="302" t="s">
        <v>201</v>
      </c>
      <c r="G153" s="416">
        <v>51</v>
      </c>
      <c r="H153" s="415" t="str">
        <f t="shared" si="2"/>
        <v>Windsor Central SU</v>
      </c>
      <c r="I153" t="s">
        <v>1202</v>
      </c>
      <c r="J153"/>
      <c r="K153"/>
      <c r="L153"/>
      <c r="M153"/>
      <c r="N153"/>
    </row>
    <row r="154" spans="1:14" x14ac:dyDescent="0.2">
      <c r="A154" s="297" t="s">
        <v>777</v>
      </c>
      <c r="B154" s="298" t="s">
        <v>778</v>
      </c>
      <c r="C154" s="299" t="s">
        <v>777</v>
      </c>
      <c r="D154" s="300" t="s">
        <v>778</v>
      </c>
      <c r="E154" s="301" t="s">
        <v>779</v>
      </c>
      <c r="F154" s="302" t="s">
        <v>201</v>
      </c>
      <c r="G154" s="416">
        <v>36</v>
      </c>
      <c r="H154" s="415" t="str">
        <f t="shared" si="2"/>
        <v>Rutland Northeast SU</v>
      </c>
      <c r="I154" t="s">
        <v>1202</v>
      </c>
      <c r="J154"/>
      <c r="K154"/>
      <c r="L154"/>
      <c r="M154"/>
      <c r="N154"/>
    </row>
    <row r="155" spans="1:14" x14ac:dyDescent="0.2">
      <c r="A155" s="297" t="s">
        <v>829</v>
      </c>
      <c r="B155" s="298" t="s">
        <v>830</v>
      </c>
      <c r="C155" s="357" t="s">
        <v>829</v>
      </c>
      <c r="D155" s="300" t="s">
        <v>830</v>
      </c>
      <c r="E155" s="301" t="s">
        <v>831</v>
      </c>
      <c r="F155" s="302" t="s">
        <v>571</v>
      </c>
      <c r="G155" s="416">
        <v>41</v>
      </c>
      <c r="H155" s="415" t="str">
        <f t="shared" si="2"/>
        <v>Washington Northeast SU</v>
      </c>
      <c r="I155" t="s">
        <v>1202</v>
      </c>
      <c r="J155"/>
      <c r="K155"/>
      <c r="L155"/>
      <c r="M155"/>
      <c r="N155"/>
    </row>
    <row r="156" spans="1:14" x14ac:dyDescent="0.2">
      <c r="A156" s="297" t="s">
        <v>1043</v>
      </c>
      <c r="B156" s="298" t="s">
        <v>1044</v>
      </c>
      <c r="C156" s="299" t="s">
        <v>1043</v>
      </c>
      <c r="D156" s="300" t="s">
        <v>1044</v>
      </c>
      <c r="E156" s="301" t="s">
        <v>1045</v>
      </c>
      <c r="F156" s="302" t="s">
        <v>283</v>
      </c>
      <c r="G156" s="416">
        <v>63</v>
      </c>
      <c r="H156" s="415" t="str">
        <f t="shared" si="2"/>
        <v>Two Rivers SU</v>
      </c>
      <c r="I156" t="s">
        <v>1202</v>
      </c>
      <c r="J156"/>
      <c r="K156"/>
      <c r="L156"/>
      <c r="M156"/>
      <c r="N156"/>
    </row>
    <row r="157" spans="1:14" x14ac:dyDescent="0.2">
      <c r="A157" s="297" t="s">
        <v>959</v>
      </c>
      <c r="B157" s="298" t="s">
        <v>960</v>
      </c>
      <c r="C157" s="299" t="s">
        <v>959</v>
      </c>
      <c r="D157" s="300" t="s">
        <v>960</v>
      </c>
      <c r="E157" s="301" t="s">
        <v>961</v>
      </c>
      <c r="F157" s="302" t="s">
        <v>283</v>
      </c>
      <c r="G157" s="416">
        <v>51</v>
      </c>
      <c r="H157" s="415" t="str">
        <f t="shared" si="2"/>
        <v>Windsor Central SU</v>
      </c>
      <c r="I157" t="s">
        <v>1202</v>
      </c>
      <c r="J157"/>
      <c r="K157"/>
      <c r="L157"/>
      <c r="M157"/>
      <c r="N157"/>
    </row>
    <row r="158" spans="1:14" x14ac:dyDescent="0.2">
      <c r="A158" s="297" t="s">
        <v>814</v>
      </c>
      <c r="B158" s="298" t="s">
        <v>815</v>
      </c>
      <c r="C158" s="299" t="s">
        <v>814</v>
      </c>
      <c r="D158" s="300" t="s">
        <v>815</v>
      </c>
      <c r="E158" s="301" t="s">
        <v>816</v>
      </c>
      <c r="F158" s="302" t="s">
        <v>201</v>
      </c>
      <c r="G158" s="416">
        <v>38</v>
      </c>
      <c r="H158" s="415" t="str">
        <f t="shared" si="2"/>
        <v>Rutland Southwest SU</v>
      </c>
      <c r="I158" t="s">
        <v>1202</v>
      </c>
      <c r="J158"/>
      <c r="K158"/>
      <c r="L158"/>
      <c r="M158"/>
      <c r="N158"/>
    </row>
    <row r="159" spans="1:14" x14ac:dyDescent="0.2">
      <c r="A159" s="297" t="s">
        <v>228</v>
      </c>
      <c r="B159" s="298" t="s">
        <v>229</v>
      </c>
      <c r="C159" s="299" t="s">
        <v>228</v>
      </c>
      <c r="D159" s="300" t="s">
        <v>229</v>
      </c>
      <c r="E159" s="301" t="s">
        <v>230</v>
      </c>
      <c r="F159" s="302" t="s">
        <v>224</v>
      </c>
      <c r="G159" s="416">
        <v>5</v>
      </c>
      <c r="H159" s="415" t="str">
        <f t="shared" si="2"/>
        <v>Southwest Vermont SU</v>
      </c>
      <c r="I159" t="s">
        <v>1202</v>
      </c>
      <c r="J159"/>
      <c r="K159"/>
      <c r="L159"/>
      <c r="M159"/>
      <c r="N159"/>
    </row>
    <row r="160" spans="1:14" x14ac:dyDescent="0.2">
      <c r="A160" s="297" t="s">
        <v>799</v>
      </c>
      <c r="B160" s="298" t="s">
        <v>800</v>
      </c>
      <c r="C160" s="299" t="s">
        <v>799</v>
      </c>
      <c r="D160" s="300" t="s">
        <v>800</v>
      </c>
      <c r="E160" s="301" t="s">
        <v>801</v>
      </c>
      <c r="F160" s="302" t="s">
        <v>201</v>
      </c>
      <c r="G160" s="416">
        <v>37</v>
      </c>
      <c r="H160" s="415" t="str">
        <f t="shared" si="2"/>
        <v>Rutland Central SU</v>
      </c>
      <c r="I160" t="s">
        <v>1202</v>
      </c>
      <c r="J160"/>
      <c r="K160"/>
      <c r="L160"/>
      <c r="M160"/>
      <c r="N160"/>
    </row>
    <row r="161" spans="1:14" x14ac:dyDescent="0.2">
      <c r="A161" s="297" t="s">
        <v>921</v>
      </c>
      <c r="B161" s="298" t="s">
        <v>922</v>
      </c>
      <c r="C161" s="299" t="s">
        <v>921</v>
      </c>
      <c r="D161" s="300" t="s">
        <v>922</v>
      </c>
      <c r="E161" s="301" t="s">
        <v>923</v>
      </c>
      <c r="F161" s="302" t="s">
        <v>261</v>
      </c>
      <c r="G161" s="416">
        <v>48</v>
      </c>
      <c r="H161" s="415" t="str">
        <f t="shared" si="2"/>
        <v>Windham Southeast SU</v>
      </c>
      <c r="I161" t="s">
        <v>1202</v>
      </c>
      <c r="J161"/>
      <c r="K161"/>
      <c r="L161"/>
      <c r="M161"/>
      <c r="N161"/>
    </row>
    <row r="162" spans="1:14" x14ac:dyDescent="0.2">
      <c r="A162" s="297" t="s">
        <v>565</v>
      </c>
      <c r="B162" s="298" t="s">
        <v>566</v>
      </c>
      <c r="C162" s="299" t="s">
        <v>565</v>
      </c>
      <c r="D162" s="300" t="s">
        <v>566</v>
      </c>
      <c r="E162" s="301" t="s">
        <v>567</v>
      </c>
      <c r="F162" s="302" t="s">
        <v>539</v>
      </c>
      <c r="G162" s="416">
        <v>28</v>
      </c>
      <c r="H162" s="415" t="str">
        <f t="shared" si="2"/>
        <v>Orange Southwest UUSD</v>
      </c>
      <c r="I162" t="s">
        <v>1202</v>
      </c>
      <c r="J162"/>
      <c r="K162"/>
      <c r="L162"/>
      <c r="M162"/>
      <c r="N162"/>
    </row>
    <row r="163" spans="1:14" x14ac:dyDescent="0.2">
      <c r="A163" s="297" t="s">
        <v>962</v>
      </c>
      <c r="B163" s="298" t="s">
        <v>963</v>
      </c>
      <c r="C163" s="299" t="s">
        <v>962</v>
      </c>
      <c r="D163" s="300" t="s">
        <v>963</v>
      </c>
      <c r="E163" s="301" t="s">
        <v>964</v>
      </c>
      <c r="F163" s="302" t="s">
        <v>283</v>
      </c>
      <c r="G163" s="416">
        <v>51</v>
      </c>
      <c r="H163" s="415" t="str">
        <f t="shared" si="2"/>
        <v>Windsor Central SU</v>
      </c>
      <c r="I163" t="s">
        <v>1202</v>
      </c>
      <c r="J163"/>
      <c r="K163"/>
      <c r="L163"/>
      <c r="M163"/>
      <c r="N163"/>
    </row>
    <row r="164" spans="1:14" x14ac:dyDescent="0.2">
      <c r="A164" s="297" t="s">
        <v>932</v>
      </c>
      <c r="B164" s="298" t="s">
        <v>933</v>
      </c>
      <c r="C164" s="299" t="s">
        <v>932</v>
      </c>
      <c r="D164" s="300" t="s">
        <v>933</v>
      </c>
      <c r="E164" s="301" t="s">
        <v>934</v>
      </c>
      <c r="F164" s="302" t="s">
        <v>224</v>
      </c>
      <c r="G164" s="416">
        <v>49</v>
      </c>
      <c r="H164" s="415" t="str">
        <f t="shared" si="2"/>
        <v>Windham Southwest SU</v>
      </c>
      <c r="I164" t="s">
        <v>1202</v>
      </c>
      <c r="J164"/>
      <c r="K164"/>
      <c r="L164"/>
      <c r="M164"/>
      <c r="N164"/>
    </row>
    <row r="165" spans="1:14" x14ac:dyDescent="0.2">
      <c r="A165" s="297" t="s">
        <v>457</v>
      </c>
      <c r="B165" s="298" t="s">
        <v>458</v>
      </c>
      <c r="C165" s="299" t="s">
        <v>457</v>
      </c>
      <c r="D165" s="300" t="s">
        <v>458</v>
      </c>
      <c r="E165" s="301" t="s">
        <v>459</v>
      </c>
      <c r="F165" s="302" t="s">
        <v>447</v>
      </c>
      <c r="G165" s="416">
        <v>20</v>
      </c>
      <c r="H165" s="415" t="str">
        <f t="shared" si="2"/>
        <v>Franklin Northeast SU</v>
      </c>
      <c r="I165" t="s">
        <v>1202</v>
      </c>
      <c r="J165"/>
      <c r="K165"/>
      <c r="L165"/>
      <c r="M165"/>
      <c r="N165"/>
    </row>
    <row r="166" spans="1:14" x14ac:dyDescent="0.2">
      <c r="A166" s="297" t="s">
        <v>348</v>
      </c>
      <c r="B166" s="298" t="s">
        <v>349</v>
      </c>
      <c r="C166" s="299" t="s">
        <v>348</v>
      </c>
      <c r="D166" s="300" t="s">
        <v>349</v>
      </c>
      <c r="E166" s="301" t="s">
        <v>350</v>
      </c>
      <c r="F166" s="302" t="s">
        <v>295</v>
      </c>
      <c r="G166" s="416">
        <v>12</v>
      </c>
      <c r="H166" s="415" t="str">
        <f t="shared" si="2"/>
        <v>Mount Mansfield UUSD</v>
      </c>
      <c r="I166" t="s">
        <v>1202</v>
      </c>
      <c r="J166"/>
      <c r="K166"/>
      <c r="L166"/>
      <c r="M166"/>
      <c r="N166"/>
    </row>
    <row r="167" spans="1:14" x14ac:dyDescent="0.2">
      <c r="A167" s="297" t="s">
        <v>186</v>
      </c>
      <c r="B167" s="298" t="s">
        <v>187</v>
      </c>
      <c r="C167" s="299" t="s">
        <v>186</v>
      </c>
      <c r="D167" s="300" t="s">
        <v>187</v>
      </c>
      <c r="E167" s="301" t="s">
        <v>188</v>
      </c>
      <c r="F167" s="302" t="s">
        <v>147</v>
      </c>
      <c r="G167" s="416">
        <v>3</v>
      </c>
      <c r="H167" s="415" t="str">
        <f t="shared" si="2"/>
        <v>Addison Central SD</v>
      </c>
      <c r="I167" t="s">
        <v>1202</v>
      </c>
      <c r="J167"/>
      <c r="K167"/>
      <c r="L167"/>
      <c r="M167"/>
      <c r="N167"/>
    </row>
    <row r="168" spans="1:14" x14ac:dyDescent="0.2">
      <c r="A168" s="297" t="s">
        <v>588</v>
      </c>
      <c r="B168" s="298" t="s">
        <v>589</v>
      </c>
      <c r="C168" s="299" t="s">
        <v>588</v>
      </c>
      <c r="D168" s="300" t="s">
        <v>589</v>
      </c>
      <c r="E168" s="301" t="s">
        <v>590</v>
      </c>
      <c r="F168" s="302" t="s">
        <v>283</v>
      </c>
      <c r="G168" s="416">
        <v>30</v>
      </c>
      <c r="H168" s="415" t="str">
        <f t="shared" si="2"/>
        <v>White River Valley SU</v>
      </c>
      <c r="I168" t="s">
        <v>1202</v>
      </c>
      <c r="J168"/>
      <c r="K168"/>
      <c r="L168"/>
      <c r="M168"/>
      <c r="N168"/>
    </row>
    <row r="169" spans="1:14" x14ac:dyDescent="0.2">
      <c r="A169" s="297" t="s">
        <v>899</v>
      </c>
      <c r="B169" s="298" t="s">
        <v>900</v>
      </c>
      <c r="C169" s="299" t="s">
        <v>899</v>
      </c>
      <c r="D169" s="300" t="s">
        <v>900</v>
      </c>
      <c r="E169" s="301" t="s">
        <v>901</v>
      </c>
      <c r="F169" s="302" t="s">
        <v>261</v>
      </c>
      <c r="G169" s="416">
        <v>47</v>
      </c>
      <c r="H169" s="415" t="str">
        <f t="shared" si="2"/>
        <v>Windham Northeast SU</v>
      </c>
      <c r="I169" t="s">
        <v>1202</v>
      </c>
      <c r="J169"/>
      <c r="K169"/>
      <c r="L169"/>
      <c r="M169"/>
      <c r="N169"/>
    </row>
    <row r="170" spans="1:14" x14ac:dyDescent="0.2">
      <c r="A170" s="297" t="s">
        <v>859</v>
      </c>
      <c r="B170" s="298" t="s">
        <v>860</v>
      </c>
      <c r="C170" s="299" t="s">
        <v>859</v>
      </c>
      <c r="D170" s="300" t="s">
        <v>860</v>
      </c>
      <c r="E170" s="301" t="s">
        <v>861</v>
      </c>
      <c r="F170" s="302" t="s">
        <v>571</v>
      </c>
      <c r="G170" s="416">
        <v>43</v>
      </c>
      <c r="H170" s="415" t="str">
        <f t="shared" si="2"/>
        <v>Washington South SU</v>
      </c>
      <c r="I170" t="s">
        <v>1202</v>
      </c>
      <c r="J170"/>
      <c r="K170"/>
      <c r="L170"/>
      <c r="M170"/>
      <c r="N170"/>
    </row>
    <row r="171" spans="1:14" x14ac:dyDescent="0.2">
      <c r="A171" s="297" t="s">
        <v>591</v>
      </c>
      <c r="B171" s="298" t="s">
        <v>592</v>
      </c>
      <c r="C171" s="299" t="s">
        <v>591</v>
      </c>
      <c r="D171" s="300" t="s">
        <v>592</v>
      </c>
      <c r="E171" s="301" t="s">
        <v>593</v>
      </c>
      <c r="F171" s="302" t="s">
        <v>283</v>
      </c>
      <c r="G171" s="416">
        <v>30</v>
      </c>
      <c r="H171" s="415" t="str">
        <f t="shared" si="2"/>
        <v>White River Valley SU</v>
      </c>
      <c r="I171" t="s">
        <v>1202</v>
      </c>
      <c r="J171"/>
      <c r="K171"/>
      <c r="L171"/>
      <c r="M171"/>
      <c r="N171"/>
    </row>
    <row r="172" spans="1:14" x14ac:dyDescent="0.2">
      <c r="A172" s="297" t="s">
        <v>274</v>
      </c>
      <c r="B172" s="298" t="s">
        <v>275</v>
      </c>
      <c r="C172" s="299" t="s">
        <v>274</v>
      </c>
      <c r="D172" s="300" t="s">
        <v>275</v>
      </c>
      <c r="E172" s="301" t="s">
        <v>276</v>
      </c>
      <c r="F172" s="302" t="s">
        <v>224</v>
      </c>
      <c r="G172" s="416">
        <v>6</v>
      </c>
      <c r="H172" s="415" t="str">
        <f t="shared" si="2"/>
        <v>Bennington - Rutland SU</v>
      </c>
      <c r="I172" t="s">
        <v>1202</v>
      </c>
      <c r="J172"/>
      <c r="K172"/>
      <c r="L172"/>
      <c r="M172"/>
      <c r="N172"/>
    </row>
    <row r="173" spans="1:14" x14ac:dyDescent="0.2">
      <c r="A173" s="297" t="s">
        <v>820</v>
      </c>
      <c r="B173" s="298" t="s">
        <v>821</v>
      </c>
      <c r="C173" s="299" t="s">
        <v>820</v>
      </c>
      <c r="D173" s="300" t="s">
        <v>201</v>
      </c>
      <c r="E173" s="301" t="s">
        <v>822</v>
      </c>
      <c r="F173" s="302" t="s">
        <v>201</v>
      </c>
      <c r="G173" s="416">
        <v>40</v>
      </c>
      <c r="H173" s="415" t="str">
        <f t="shared" si="2"/>
        <v>Rutland City SD</v>
      </c>
      <c r="I173" s="420" t="s">
        <v>1203</v>
      </c>
      <c r="J173"/>
      <c r="K173"/>
      <c r="L173"/>
      <c r="M173"/>
      <c r="N173"/>
    </row>
    <row r="174" spans="1:14" x14ac:dyDescent="0.2">
      <c r="A174" s="297" t="s">
        <v>802</v>
      </c>
      <c r="B174" s="298" t="s">
        <v>803</v>
      </c>
      <c r="C174" s="299" t="s">
        <v>802</v>
      </c>
      <c r="D174" s="300" t="s">
        <v>201</v>
      </c>
      <c r="E174" s="301" t="s">
        <v>804</v>
      </c>
      <c r="F174" s="302" t="s">
        <v>201</v>
      </c>
      <c r="G174" s="416">
        <v>37</v>
      </c>
      <c r="H174" s="415" t="str">
        <f t="shared" si="2"/>
        <v>Rutland Central SU</v>
      </c>
      <c r="I174" t="s">
        <v>1202</v>
      </c>
      <c r="J174"/>
      <c r="K174"/>
      <c r="L174"/>
      <c r="M174"/>
      <c r="N174"/>
    </row>
    <row r="175" spans="1:14" x14ac:dyDescent="0.2">
      <c r="A175" s="297" t="s">
        <v>996</v>
      </c>
      <c r="B175" s="298" t="s">
        <v>997</v>
      </c>
      <c r="C175" s="357" t="s">
        <v>996</v>
      </c>
      <c r="D175" s="300" t="s">
        <v>997</v>
      </c>
      <c r="E175" s="301" t="s">
        <v>998</v>
      </c>
      <c r="F175" s="302" t="s">
        <v>299</v>
      </c>
      <c r="G175" s="416">
        <v>57</v>
      </c>
      <c r="H175" s="415" t="str">
        <f t="shared" si="2"/>
        <v>Blue Mountain Union SD</v>
      </c>
      <c r="I175" t="s">
        <v>1202</v>
      </c>
      <c r="J175"/>
      <c r="K175"/>
      <c r="L175"/>
      <c r="M175"/>
      <c r="N175"/>
    </row>
    <row r="176" spans="1:14" x14ac:dyDescent="0.2">
      <c r="A176" s="297" t="s">
        <v>485</v>
      </c>
      <c r="B176" s="298" t="s">
        <v>486</v>
      </c>
      <c r="C176" s="299" t="s">
        <v>485</v>
      </c>
      <c r="D176" s="300" t="s">
        <v>1208</v>
      </c>
      <c r="E176" s="301" t="s">
        <v>487</v>
      </c>
      <c r="F176" s="302" t="s">
        <v>447</v>
      </c>
      <c r="G176" s="416">
        <v>23</v>
      </c>
      <c r="H176" s="415" t="str">
        <f t="shared" si="2"/>
        <v>Maple Run SD</v>
      </c>
      <c r="I176" s="420" t="s">
        <v>1203</v>
      </c>
      <c r="J176"/>
      <c r="K176"/>
      <c r="L176"/>
      <c r="M176"/>
      <c r="N176"/>
    </row>
    <row r="177" spans="1:14" x14ac:dyDescent="0.2">
      <c r="A177" s="297" t="s">
        <v>488</v>
      </c>
      <c r="B177" s="298" t="s">
        <v>489</v>
      </c>
      <c r="C177" s="299" t="s">
        <v>488</v>
      </c>
      <c r="D177" s="300" t="s">
        <v>1208</v>
      </c>
      <c r="E177" s="301" t="s">
        <v>490</v>
      </c>
      <c r="F177" s="302" t="s">
        <v>447</v>
      </c>
      <c r="G177" s="416">
        <v>23</v>
      </c>
      <c r="H177" s="415" t="str">
        <f t="shared" si="2"/>
        <v>Maple Run SD</v>
      </c>
      <c r="I177" t="s">
        <v>1202</v>
      </c>
      <c r="J177"/>
      <c r="K177"/>
      <c r="L177"/>
      <c r="M177"/>
      <c r="N177"/>
    </row>
    <row r="178" spans="1:14" x14ac:dyDescent="0.2">
      <c r="A178" s="297" t="s">
        <v>372</v>
      </c>
      <c r="B178" s="298" t="s">
        <v>373</v>
      </c>
      <c r="C178" s="299" t="s">
        <v>372</v>
      </c>
      <c r="D178" s="300" t="s">
        <v>373</v>
      </c>
      <c r="E178" s="301" t="s">
        <v>374</v>
      </c>
      <c r="F178" s="302" t="s">
        <v>295</v>
      </c>
      <c r="G178" s="416">
        <v>14</v>
      </c>
      <c r="H178" s="415" t="str">
        <f t="shared" si="2"/>
        <v>Champlain Valley SD</v>
      </c>
      <c r="I178" t="s">
        <v>1202</v>
      </c>
      <c r="J178"/>
      <c r="K178"/>
      <c r="L178"/>
      <c r="M178"/>
      <c r="N178"/>
    </row>
    <row r="179" spans="1:14" x14ac:dyDescent="0.2">
      <c r="A179" s="297" t="s">
        <v>336</v>
      </c>
      <c r="B179" s="298" t="s">
        <v>337</v>
      </c>
      <c r="C179" s="299" t="s">
        <v>336</v>
      </c>
      <c r="D179" s="300" t="s">
        <v>337</v>
      </c>
      <c r="E179" s="301" t="s">
        <v>338</v>
      </c>
      <c r="F179" s="302" t="s">
        <v>299</v>
      </c>
      <c r="G179" s="416">
        <v>11</v>
      </c>
      <c r="H179" s="415" t="str">
        <f t="shared" si="2"/>
        <v>St. Johnsbury SD</v>
      </c>
      <c r="I179" t="s">
        <v>1202</v>
      </c>
      <c r="J179"/>
      <c r="K179"/>
      <c r="L179"/>
      <c r="M179"/>
      <c r="N179"/>
    </row>
    <row r="180" spans="1:14" x14ac:dyDescent="0.2">
      <c r="A180" s="297" t="s">
        <v>189</v>
      </c>
      <c r="B180" s="298" t="s">
        <v>190</v>
      </c>
      <c r="C180" s="299" t="s">
        <v>189</v>
      </c>
      <c r="D180" s="300" t="s">
        <v>190</v>
      </c>
      <c r="E180" s="301" t="s">
        <v>191</v>
      </c>
      <c r="F180" s="302" t="s">
        <v>147</v>
      </c>
      <c r="G180" s="416">
        <v>3</v>
      </c>
      <c r="H180" s="415" t="str">
        <f t="shared" si="2"/>
        <v>Addison Central SD</v>
      </c>
      <c r="I180" t="s">
        <v>1202</v>
      </c>
      <c r="J180"/>
      <c r="K180"/>
      <c r="L180"/>
      <c r="M180"/>
      <c r="N180"/>
    </row>
    <row r="181" spans="1:14" x14ac:dyDescent="0.2">
      <c r="A181" s="297" t="s">
        <v>1014</v>
      </c>
      <c r="B181" s="298" t="s">
        <v>1015</v>
      </c>
      <c r="C181" s="299" t="s">
        <v>1014</v>
      </c>
      <c r="D181" s="300" t="s">
        <v>1015</v>
      </c>
      <c r="E181" s="301" t="s">
        <v>1016</v>
      </c>
      <c r="F181" s="302" t="s">
        <v>224</v>
      </c>
      <c r="G181" s="416">
        <v>60</v>
      </c>
      <c r="H181" s="415" t="str">
        <f t="shared" si="2"/>
        <v>Battenkill Valley SU</v>
      </c>
      <c r="I181" t="s">
        <v>1202</v>
      </c>
      <c r="J181"/>
      <c r="K181"/>
      <c r="L181"/>
      <c r="M181"/>
      <c r="N181"/>
    </row>
    <row r="182" spans="1:14" x14ac:dyDescent="0.2">
      <c r="A182" s="297" t="s">
        <v>935</v>
      </c>
      <c r="B182" s="298" t="s">
        <v>936</v>
      </c>
      <c r="C182" s="299" t="s">
        <v>935</v>
      </c>
      <c r="D182" s="300" t="s">
        <v>936</v>
      </c>
      <c r="E182" s="301" t="s">
        <v>937</v>
      </c>
      <c r="F182" s="302" t="s">
        <v>224</v>
      </c>
      <c r="G182" s="416">
        <v>49</v>
      </c>
      <c r="H182" s="415" t="str">
        <f t="shared" si="2"/>
        <v>Windham Southwest SU</v>
      </c>
      <c r="I182" t="s">
        <v>1202</v>
      </c>
      <c r="J182"/>
      <c r="K182"/>
      <c r="L182"/>
      <c r="M182"/>
      <c r="N182"/>
    </row>
    <row r="183" spans="1:14" x14ac:dyDescent="0.2">
      <c r="A183" s="297" t="s">
        <v>231</v>
      </c>
      <c r="B183" s="298" t="s">
        <v>232</v>
      </c>
      <c r="C183" s="299" t="s">
        <v>231</v>
      </c>
      <c r="D183" s="300" t="s">
        <v>232</v>
      </c>
      <c r="E183" s="301" t="s">
        <v>233</v>
      </c>
      <c r="F183" s="302" t="s">
        <v>224</v>
      </c>
      <c r="G183" s="416">
        <v>5</v>
      </c>
      <c r="H183" s="415" t="str">
        <f t="shared" si="2"/>
        <v>Southwest Vermont SU</v>
      </c>
      <c r="I183" t="s">
        <v>1202</v>
      </c>
      <c r="J183"/>
      <c r="K183"/>
      <c r="L183"/>
      <c r="M183"/>
      <c r="N183"/>
    </row>
    <row r="184" spans="1:14" x14ac:dyDescent="0.2">
      <c r="A184" s="297" t="s">
        <v>594</v>
      </c>
      <c r="B184" s="298" t="s">
        <v>595</v>
      </c>
      <c r="C184" s="299" t="s">
        <v>594</v>
      </c>
      <c r="D184" s="300" t="s">
        <v>595</v>
      </c>
      <c r="E184" s="301" t="s">
        <v>596</v>
      </c>
      <c r="F184" s="302" t="s">
        <v>283</v>
      </c>
      <c r="G184" s="416">
        <v>30</v>
      </c>
      <c r="H184" s="415" t="str">
        <f t="shared" si="2"/>
        <v>White River Valley SU</v>
      </c>
      <c r="I184" t="s">
        <v>1202</v>
      </c>
      <c r="J184"/>
      <c r="K184"/>
      <c r="L184"/>
      <c r="M184"/>
      <c r="N184"/>
    </row>
    <row r="185" spans="1:14" x14ac:dyDescent="0.2">
      <c r="A185" s="297" t="s">
        <v>310</v>
      </c>
      <c r="B185" s="298" t="s">
        <v>311</v>
      </c>
      <c r="C185" s="357" t="s">
        <v>310</v>
      </c>
      <c r="D185" s="300" t="s">
        <v>311</v>
      </c>
      <c r="E185" s="301" t="s">
        <v>312</v>
      </c>
      <c r="F185" s="302" t="s">
        <v>299</v>
      </c>
      <c r="G185" s="416">
        <v>8</v>
      </c>
      <c r="H185" s="415" t="str">
        <f t="shared" si="2"/>
        <v>Caledonia North SU</v>
      </c>
      <c r="I185" t="s">
        <v>1202</v>
      </c>
      <c r="J185"/>
      <c r="K185"/>
      <c r="L185"/>
      <c r="M185"/>
      <c r="N185"/>
    </row>
    <row r="186" spans="1:14" x14ac:dyDescent="0.2">
      <c r="A186" s="297" t="s">
        <v>375</v>
      </c>
      <c r="B186" s="298" t="s">
        <v>376</v>
      </c>
      <c r="C186" s="299" t="s">
        <v>375</v>
      </c>
      <c r="D186" s="300" t="s">
        <v>376</v>
      </c>
      <c r="E186" s="301" t="s">
        <v>377</v>
      </c>
      <c r="F186" s="302" t="s">
        <v>295</v>
      </c>
      <c r="G186" s="416">
        <v>14</v>
      </c>
      <c r="H186" s="415" t="str">
        <f t="shared" si="2"/>
        <v>Champlain Valley SD</v>
      </c>
      <c r="I186" t="s">
        <v>1202</v>
      </c>
      <c r="J186"/>
      <c r="K186"/>
      <c r="L186"/>
      <c r="M186"/>
      <c r="N186"/>
    </row>
    <row r="187" spans="1:14" x14ac:dyDescent="0.2">
      <c r="A187" s="297" t="s">
        <v>465</v>
      </c>
      <c r="B187" s="298" t="s">
        <v>466</v>
      </c>
      <c r="C187" s="299" t="s">
        <v>465</v>
      </c>
      <c r="D187" s="300" t="s">
        <v>466</v>
      </c>
      <c r="E187" s="301" t="s">
        <v>467</v>
      </c>
      <c r="F187" s="302" t="s">
        <v>447</v>
      </c>
      <c r="G187" s="416">
        <v>21</v>
      </c>
      <c r="H187" s="415" t="str">
        <f t="shared" si="2"/>
        <v>Missisquoi Valley SD</v>
      </c>
      <c r="I187" t="s">
        <v>1202</v>
      </c>
      <c r="J187"/>
      <c r="K187"/>
      <c r="L187"/>
      <c r="M187"/>
      <c r="N187"/>
    </row>
    <row r="188" spans="1:14" x14ac:dyDescent="0.2">
      <c r="A188" s="297" t="s">
        <v>965</v>
      </c>
      <c r="B188" s="298" t="s">
        <v>966</v>
      </c>
      <c r="C188" s="299" t="s">
        <v>965</v>
      </c>
      <c r="D188" s="300" t="s">
        <v>966</v>
      </c>
      <c r="E188" s="301" t="s">
        <v>967</v>
      </c>
      <c r="F188" s="302" t="s">
        <v>201</v>
      </c>
      <c r="G188" s="416">
        <v>51</v>
      </c>
      <c r="H188" s="415" t="str">
        <f t="shared" si="2"/>
        <v>Windsor Central SU</v>
      </c>
      <c r="I188" t="s">
        <v>1202</v>
      </c>
      <c r="J188"/>
      <c r="K188"/>
      <c r="L188"/>
      <c r="M188"/>
      <c r="N188"/>
    </row>
    <row r="189" spans="1:14" x14ac:dyDescent="0.2">
      <c r="A189" s="297" t="s">
        <v>192</v>
      </c>
      <c r="B189" s="298" t="s">
        <v>193</v>
      </c>
      <c r="C189" s="299" t="s">
        <v>192</v>
      </c>
      <c r="D189" s="300" t="s">
        <v>193</v>
      </c>
      <c r="E189" s="301" t="s">
        <v>194</v>
      </c>
      <c r="F189" s="302" t="s">
        <v>147</v>
      </c>
      <c r="G189" s="416">
        <v>3</v>
      </c>
      <c r="H189" s="415" t="str">
        <f t="shared" si="2"/>
        <v>Addison Central SD</v>
      </c>
      <c r="I189" t="s">
        <v>1202</v>
      </c>
      <c r="J189"/>
      <c r="K189"/>
      <c r="L189"/>
      <c r="M189"/>
      <c r="N189"/>
    </row>
    <row r="190" spans="1:14" x14ac:dyDescent="0.2">
      <c r="A190" s="297" t="s">
        <v>690</v>
      </c>
      <c r="B190" s="298" t="s">
        <v>691</v>
      </c>
      <c r="C190" s="299" t="s">
        <v>690</v>
      </c>
      <c r="D190" s="300" t="s">
        <v>691</v>
      </c>
      <c r="E190" s="301" t="s">
        <v>692</v>
      </c>
      <c r="F190" s="302" t="s">
        <v>201</v>
      </c>
      <c r="G190" s="416">
        <v>33</v>
      </c>
      <c r="H190" s="415" t="str">
        <f t="shared" si="2"/>
        <v>Mill River UUSD</v>
      </c>
      <c r="I190" t="s">
        <v>1202</v>
      </c>
      <c r="J190"/>
      <c r="K190"/>
      <c r="L190"/>
      <c r="M190"/>
      <c r="N190"/>
    </row>
    <row r="191" spans="1:14" x14ac:dyDescent="0.2">
      <c r="A191" s="297" t="s">
        <v>384</v>
      </c>
      <c r="B191" s="298" t="s">
        <v>385</v>
      </c>
      <c r="C191" s="299" t="s">
        <v>384</v>
      </c>
      <c r="D191" s="300" t="s">
        <v>385</v>
      </c>
      <c r="E191" s="301" t="s">
        <v>386</v>
      </c>
      <c r="F191" s="302" t="s">
        <v>295</v>
      </c>
      <c r="G191" s="416">
        <v>16</v>
      </c>
      <c r="H191" s="415" t="str">
        <f t="shared" si="2"/>
        <v>South Burlington SD</v>
      </c>
      <c r="I191" s="420" t="s">
        <v>1203</v>
      </c>
      <c r="J191"/>
      <c r="K191"/>
      <c r="L191"/>
      <c r="M191"/>
      <c r="N191"/>
    </row>
    <row r="192" spans="1:14" x14ac:dyDescent="0.2">
      <c r="A192" s="297" t="s">
        <v>503</v>
      </c>
      <c r="B192" s="298" t="s">
        <v>504</v>
      </c>
      <c r="C192" s="299" t="s">
        <v>503</v>
      </c>
      <c r="D192" s="300" t="s">
        <v>504</v>
      </c>
      <c r="E192" s="301" t="s">
        <v>505</v>
      </c>
      <c r="F192" s="302" t="s">
        <v>494</v>
      </c>
      <c r="G192" s="416">
        <v>24</v>
      </c>
      <c r="H192" s="415" t="str">
        <f t="shared" si="2"/>
        <v>Grand Isle SU</v>
      </c>
      <c r="I192" t="s">
        <v>1202</v>
      </c>
      <c r="J192"/>
      <c r="K192"/>
      <c r="L192"/>
      <c r="M192"/>
      <c r="N192"/>
    </row>
    <row r="193" spans="1:14" x14ac:dyDescent="0.2">
      <c r="A193" s="297" t="s">
        <v>990</v>
      </c>
      <c r="B193" s="298" t="s">
        <v>991</v>
      </c>
      <c r="C193" s="299" t="s">
        <v>990</v>
      </c>
      <c r="D193" s="300" t="s">
        <v>991</v>
      </c>
      <c r="E193" s="301" t="s">
        <v>992</v>
      </c>
      <c r="F193" s="302" t="s">
        <v>283</v>
      </c>
      <c r="G193" s="416">
        <v>56</v>
      </c>
      <c r="H193" s="415" t="str">
        <f t="shared" si="2"/>
        <v>Springfield SD</v>
      </c>
      <c r="I193" t="s">
        <v>1202</v>
      </c>
      <c r="J193"/>
      <c r="K193"/>
      <c r="L193"/>
      <c r="M193"/>
      <c r="N193"/>
    </row>
    <row r="194" spans="1:14" x14ac:dyDescent="0.2">
      <c r="A194" s="297" t="s">
        <v>938</v>
      </c>
      <c r="B194" s="298" t="s">
        <v>939</v>
      </c>
      <c r="C194" s="299" t="s">
        <v>938</v>
      </c>
      <c r="D194" s="300" t="s">
        <v>939</v>
      </c>
      <c r="E194" s="301" t="s">
        <v>940</v>
      </c>
      <c r="F194" s="302" t="s">
        <v>224</v>
      </c>
      <c r="G194" s="416">
        <v>49</v>
      </c>
      <c r="H194" s="415" t="str">
        <f t="shared" si="2"/>
        <v>Windham Southwest SU</v>
      </c>
      <c r="I194" t="s">
        <v>1202</v>
      </c>
      <c r="J194"/>
      <c r="K194"/>
      <c r="L194"/>
      <c r="M194"/>
      <c r="N194"/>
    </row>
    <row r="195" spans="1:14" x14ac:dyDescent="0.2">
      <c r="A195" s="297" t="s">
        <v>746</v>
      </c>
      <c r="B195" s="298" t="s">
        <v>747</v>
      </c>
      <c r="C195" s="299" t="s">
        <v>746</v>
      </c>
      <c r="D195" s="300" t="s">
        <v>747</v>
      </c>
      <c r="E195" s="301" t="s">
        <v>748</v>
      </c>
      <c r="F195" s="302" t="s">
        <v>299</v>
      </c>
      <c r="G195" s="416">
        <v>35</v>
      </c>
      <c r="H195" s="415" t="str">
        <f t="shared" si="2"/>
        <v>Orleans Southwest SU</v>
      </c>
      <c r="I195" t="s">
        <v>1202</v>
      </c>
      <c r="J195"/>
      <c r="K195"/>
      <c r="L195"/>
      <c r="M195"/>
      <c r="N195"/>
    </row>
    <row r="196" spans="1:14" x14ac:dyDescent="0.2">
      <c r="A196" s="297" t="s">
        <v>157</v>
      </c>
      <c r="B196" s="298" t="s">
        <v>158</v>
      </c>
      <c r="C196" s="299" t="s">
        <v>157</v>
      </c>
      <c r="D196" s="300" t="s">
        <v>158</v>
      </c>
      <c r="E196" s="301" t="s">
        <v>159</v>
      </c>
      <c r="F196" s="302" t="s">
        <v>147</v>
      </c>
      <c r="G196" s="416">
        <v>1</v>
      </c>
      <c r="H196" s="415" t="str">
        <f t="shared" si="2"/>
        <v>Mt. Abraham USD</v>
      </c>
      <c r="I196" t="s">
        <v>1202</v>
      </c>
      <c r="J196"/>
      <c r="K196"/>
      <c r="L196"/>
      <c r="M196"/>
      <c r="N196"/>
    </row>
    <row r="197" spans="1:14" x14ac:dyDescent="0.2">
      <c r="A197" s="297" t="s">
        <v>597</v>
      </c>
      <c r="B197" s="298" t="s">
        <v>598</v>
      </c>
      <c r="C197" s="299" t="s">
        <v>597</v>
      </c>
      <c r="D197" s="300" t="s">
        <v>598</v>
      </c>
      <c r="E197" s="301" t="s">
        <v>599</v>
      </c>
      <c r="F197" s="302" t="s">
        <v>283</v>
      </c>
      <c r="G197" s="416">
        <v>30</v>
      </c>
      <c r="H197" s="415" t="str">
        <f t="shared" ref="H197:H260" si="3">VLOOKUP($G197,$M$4:$N$65,2,FALSE)</f>
        <v>White River Valley SU</v>
      </c>
      <c r="I197" t="s">
        <v>1202</v>
      </c>
      <c r="J197"/>
      <c r="K197"/>
      <c r="L197"/>
      <c r="M197"/>
      <c r="N197"/>
    </row>
    <row r="198" spans="1:14" x14ac:dyDescent="0.2">
      <c r="A198" s="297" t="s">
        <v>531</v>
      </c>
      <c r="B198" s="298" t="s">
        <v>532</v>
      </c>
      <c r="C198" s="299" t="s">
        <v>531</v>
      </c>
      <c r="D198" s="300" t="s">
        <v>532</v>
      </c>
      <c r="E198" s="301" t="s">
        <v>533</v>
      </c>
      <c r="F198" s="302" t="s">
        <v>509</v>
      </c>
      <c r="G198" s="416">
        <v>26</v>
      </c>
      <c r="H198" s="415" t="str">
        <f t="shared" si="3"/>
        <v>Lamoille South SU</v>
      </c>
      <c r="I198" t="s">
        <v>1202</v>
      </c>
      <c r="J198"/>
      <c r="K198"/>
      <c r="L198"/>
      <c r="M198"/>
      <c r="N198"/>
    </row>
    <row r="199" spans="1:14" x14ac:dyDescent="0.2">
      <c r="A199" s="297" t="s">
        <v>600</v>
      </c>
      <c r="B199" s="298" t="s">
        <v>601</v>
      </c>
      <c r="C199" s="299" t="s">
        <v>600</v>
      </c>
      <c r="D199" s="300" t="s">
        <v>601</v>
      </c>
      <c r="E199" s="301" t="s">
        <v>602</v>
      </c>
      <c r="F199" s="302" t="s">
        <v>539</v>
      </c>
      <c r="G199" s="416">
        <v>30</v>
      </c>
      <c r="H199" s="415" t="str">
        <f t="shared" si="3"/>
        <v>White River Valley SU</v>
      </c>
      <c r="I199" t="s">
        <v>1202</v>
      </c>
      <c r="J199"/>
      <c r="K199"/>
      <c r="L199"/>
      <c r="M199"/>
      <c r="N199"/>
    </row>
    <row r="200" spans="1:14" x14ac:dyDescent="0.2">
      <c r="A200" s="297" t="s">
        <v>880</v>
      </c>
      <c r="B200" s="298" t="s">
        <v>881</v>
      </c>
      <c r="C200" s="299" t="s">
        <v>880</v>
      </c>
      <c r="D200" s="300" t="s">
        <v>881</v>
      </c>
      <c r="E200" s="301" t="s">
        <v>882</v>
      </c>
      <c r="F200" s="302" t="s">
        <v>261</v>
      </c>
      <c r="G200" s="416">
        <v>46</v>
      </c>
      <c r="H200" s="415" t="str">
        <f t="shared" si="3"/>
        <v>Windham Central SU</v>
      </c>
      <c r="I200" t="s">
        <v>1202</v>
      </c>
      <c r="J200"/>
      <c r="K200"/>
      <c r="L200"/>
      <c r="M200"/>
      <c r="N200"/>
    </row>
    <row r="201" spans="1:14" x14ac:dyDescent="0.2">
      <c r="A201" s="297" t="s">
        <v>780</v>
      </c>
      <c r="B201" s="298" t="s">
        <v>781</v>
      </c>
      <c r="C201" s="299" t="s">
        <v>780</v>
      </c>
      <c r="D201" s="300" t="s">
        <v>781</v>
      </c>
      <c r="E201" s="301" t="s">
        <v>782</v>
      </c>
      <c r="F201" s="302" t="s">
        <v>201</v>
      </c>
      <c r="G201" s="416">
        <v>36</v>
      </c>
      <c r="H201" s="415" t="str">
        <f t="shared" si="3"/>
        <v>Rutland Northeast SU</v>
      </c>
      <c r="I201" t="s">
        <v>1202</v>
      </c>
      <c r="J201"/>
      <c r="K201"/>
      <c r="L201"/>
      <c r="M201"/>
      <c r="N201"/>
    </row>
    <row r="202" spans="1:14" x14ac:dyDescent="0.2">
      <c r="A202" s="297" t="s">
        <v>277</v>
      </c>
      <c r="B202" s="298" t="s">
        <v>278</v>
      </c>
      <c r="C202" s="299" t="s">
        <v>277</v>
      </c>
      <c r="D202" s="300" t="s">
        <v>278</v>
      </c>
      <c r="E202" s="301" t="s">
        <v>279</v>
      </c>
      <c r="F202" s="302" t="s">
        <v>224</v>
      </c>
      <c r="G202" s="416">
        <v>6</v>
      </c>
      <c r="H202" s="415" t="str">
        <f t="shared" si="3"/>
        <v>Bennington - Rutland SU</v>
      </c>
      <c r="I202" t="s">
        <v>1202</v>
      </c>
      <c r="J202"/>
      <c r="K202"/>
      <c r="L202"/>
      <c r="M202"/>
      <c r="N202"/>
    </row>
    <row r="203" spans="1:14" x14ac:dyDescent="0.2">
      <c r="A203" s="297" t="s">
        <v>313</v>
      </c>
      <c r="B203" s="298" t="s">
        <v>314</v>
      </c>
      <c r="C203" s="299" t="s">
        <v>313</v>
      </c>
      <c r="D203" s="300" t="s">
        <v>314</v>
      </c>
      <c r="E203" s="301" t="s">
        <v>315</v>
      </c>
      <c r="F203" s="302" t="s">
        <v>299</v>
      </c>
      <c r="G203" s="416">
        <v>8</v>
      </c>
      <c r="H203" s="415" t="str">
        <f t="shared" si="3"/>
        <v>Caledonia North SU</v>
      </c>
      <c r="I203" t="s">
        <v>1202</v>
      </c>
      <c r="J203"/>
      <c r="K203"/>
      <c r="L203"/>
      <c r="M203"/>
      <c r="N203"/>
    </row>
    <row r="204" spans="1:14" x14ac:dyDescent="0.2">
      <c r="A204" s="297" t="s">
        <v>468</v>
      </c>
      <c r="B204" s="298" t="s">
        <v>469</v>
      </c>
      <c r="C204" s="299" t="s">
        <v>468</v>
      </c>
      <c r="D204" s="300" t="s">
        <v>469</v>
      </c>
      <c r="E204" s="301" t="s">
        <v>470</v>
      </c>
      <c r="F204" s="302" t="s">
        <v>447</v>
      </c>
      <c r="G204" s="416">
        <v>21</v>
      </c>
      <c r="H204" s="415" t="str">
        <f t="shared" si="3"/>
        <v>Missisquoi Valley SD</v>
      </c>
      <c r="I204" t="s">
        <v>1202</v>
      </c>
      <c r="J204"/>
      <c r="K204"/>
      <c r="L204"/>
      <c r="M204"/>
      <c r="N204"/>
    </row>
    <row r="205" spans="1:14" x14ac:dyDescent="0.2">
      <c r="A205" s="297" t="s">
        <v>546</v>
      </c>
      <c r="B205" s="298" t="s">
        <v>547</v>
      </c>
      <c r="C205" s="299" t="s">
        <v>546</v>
      </c>
      <c r="D205" s="300" t="s">
        <v>547</v>
      </c>
      <c r="E205" s="301" t="s">
        <v>548</v>
      </c>
      <c r="F205" s="302" t="s">
        <v>539</v>
      </c>
      <c r="G205" s="416">
        <v>27</v>
      </c>
      <c r="H205" s="415" t="str">
        <f t="shared" si="3"/>
        <v>Orange East SU</v>
      </c>
      <c r="I205" t="s">
        <v>1202</v>
      </c>
      <c r="J205"/>
      <c r="K205"/>
      <c r="L205"/>
      <c r="M205"/>
      <c r="N205"/>
    </row>
    <row r="206" spans="1:14" x14ac:dyDescent="0.2">
      <c r="A206" s="297" t="s">
        <v>693</v>
      </c>
      <c r="B206" s="298" t="s">
        <v>694</v>
      </c>
      <c r="C206" s="299" t="s">
        <v>693</v>
      </c>
      <c r="D206" s="300" t="s">
        <v>694</v>
      </c>
      <c r="E206" s="301" t="s">
        <v>695</v>
      </c>
      <c r="F206" s="302" t="s">
        <v>201</v>
      </c>
      <c r="G206" s="416">
        <v>33</v>
      </c>
      <c r="H206" s="415" t="str">
        <f t="shared" si="3"/>
        <v>Mill River UUSD</v>
      </c>
      <c r="I206" t="s">
        <v>1202</v>
      </c>
      <c r="J206"/>
      <c r="K206"/>
      <c r="L206"/>
      <c r="M206"/>
      <c r="N206"/>
    </row>
    <row r="207" spans="1:14" x14ac:dyDescent="0.2">
      <c r="A207" s="297" t="s">
        <v>549</v>
      </c>
      <c r="B207" s="298" t="s">
        <v>550</v>
      </c>
      <c r="C207" s="357" t="s">
        <v>549</v>
      </c>
      <c r="D207" s="300" t="s">
        <v>550</v>
      </c>
      <c r="E207" s="301" t="s">
        <v>551</v>
      </c>
      <c r="F207" s="302" t="s">
        <v>539</v>
      </c>
      <c r="G207" s="416">
        <v>27</v>
      </c>
      <c r="H207" s="415" t="str">
        <f t="shared" si="3"/>
        <v>Orange East SU</v>
      </c>
      <c r="I207" t="s">
        <v>1202</v>
      </c>
      <c r="J207"/>
      <c r="K207"/>
      <c r="L207"/>
      <c r="M207"/>
      <c r="N207"/>
    </row>
    <row r="208" spans="1:14" x14ac:dyDescent="0.2">
      <c r="A208" s="297" t="s">
        <v>883</v>
      </c>
      <c r="B208" s="298" t="s">
        <v>884</v>
      </c>
      <c r="C208" s="299" t="s">
        <v>883</v>
      </c>
      <c r="D208" s="300" t="s">
        <v>884</v>
      </c>
      <c r="E208" s="301" t="s">
        <v>885</v>
      </c>
      <c r="F208" s="302" t="s">
        <v>261</v>
      </c>
      <c r="G208" s="416">
        <v>46</v>
      </c>
      <c r="H208" s="415" t="str">
        <f t="shared" si="3"/>
        <v>Windham Central SU</v>
      </c>
      <c r="I208" t="s">
        <v>1202</v>
      </c>
      <c r="J208"/>
      <c r="K208"/>
      <c r="L208"/>
      <c r="M208"/>
      <c r="N208"/>
    </row>
    <row r="209" spans="1:14" x14ac:dyDescent="0.2">
      <c r="A209" s="297" t="s">
        <v>637</v>
      </c>
      <c r="B209" s="298" t="s">
        <v>638</v>
      </c>
      <c r="C209" s="299" t="s">
        <v>637</v>
      </c>
      <c r="D209" s="300" t="s">
        <v>638</v>
      </c>
      <c r="E209" s="301" t="s">
        <v>639</v>
      </c>
      <c r="F209" s="302" t="s">
        <v>612</v>
      </c>
      <c r="G209" s="416">
        <v>31</v>
      </c>
      <c r="H209" s="415" t="str">
        <f t="shared" si="3"/>
        <v>North Country SU</v>
      </c>
      <c r="I209" t="s">
        <v>1202</v>
      </c>
      <c r="J209"/>
      <c r="K209"/>
      <c r="L209"/>
      <c r="M209"/>
      <c r="N209"/>
    </row>
    <row r="210" spans="1:14" x14ac:dyDescent="0.2">
      <c r="A210" s="297" t="s">
        <v>603</v>
      </c>
      <c r="B210" s="298" t="s">
        <v>604</v>
      </c>
      <c r="C210" s="299" t="s">
        <v>603</v>
      </c>
      <c r="D210" s="300" t="s">
        <v>604</v>
      </c>
      <c r="E210" s="301" t="s">
        <v>605</v>
      </c>
      <c r="F210" s="302" t="s">
        <v>539</v>
      </c>
      <c r="G210" s="416">
        <v>30</v>
      </c>
      <c r="H210" s="415" t="str">
        <f t="shared" si="3"/>
        <v>White River Valley SU</v>
      </c>
      <c r="I210" t="s">
        <v>1202</v>
      </c>
      <c r="J210"/>
      <c r="K210"/>
      <c r="L210"/>
      <c r="M210"/>
      <c r="N210"/>
    </row>
    <row r="211" spans="1:14" x14ac:dyDescent="0.2">
      <c r="A211" s="297" t="s">
        <v>351</v>
      </c>
      <c r="B211" s="298" t="s">
        <v>352</v>
      </c>
      <c r="C211" s="299" t="s">
        <v>351</v>
      </c>
      <c r="D211" s="300" t="s">
        <v>1207</v>
      </c>
      <c r="E211" s="301" t="s">
        <v>353</v>
      </c>
      <c r="F211" s="302" t="s">
        <v>295</v>
      </c>
      <c r="G211" s="416">
        <v>12</v>
      </c>
      <c r="H211" s="415" t="str">
        <f t="shared" si="3"/>
        <v>Mount Mansfield UUSD</v>
      </c>
      <c r="I211" t="s">
        <v>1202</v>
      </c>
      <c r="J211"/>
      <c r="K211"/>
      <c r="L211"/>
      <c r="M211"/>
      <c r="N211"/>
    </row>
    <row r="212" spans="1:14" x14ac:dyDescent="0.2">
      <c r="A212" s="297" t="s">
        <v>171</v>
      </c>
      <c r="B212" s="298" t="s">
        <v>172</v>
      </c>
      <c r="C212" s="299" t="s">
        <v>171</v>
      </c>
      <c r="D212" s="300" t="s">
        <v>172</v>
      </c>
      <c r="E212" s="301" t="s">
        <v>173</v>
      </c>
      <c r="F212" s="302" t="s">
        <v>147</v>
      </c>
      <c r="G212" s="416">
        <v>2</v>
      </c>
      <c r="H212" s="415" t="str">
        <f t="shared" si="3"/>
        <v>Addison Northwest SD</v>
      </c>
      <c r="I212" s="420" t="s">
        <v>1203</v>
      </c>
      <c r="J212"/>
      <c r="K212"/>
      <c r="L212"/>
      <c r="M212"/>
      <c r="N212"/>
    </row>
    <row r="213" spans="1:14" x14ac:dyDescent="0.2">
      <c r="A213" s="297" t="s">
        <v>924</v>
      </c>
      <c r="B213" s="298" t="s">
        <v>925</v>
      </c>
      <c r="C213" s="299" t="s">
        <v>924</v>
      </c>
      <c r="D213" s="300" t="s">
        <v>925</v>
      </c>
      <c r="E213" s="301" t="s">
        <v>926</v>
      </c>
      <c r="F213" s="302" t="s">
        <v>261</v>
      </c>
      <c r="G213" s="416">
        <v>48</v>
      </c>
      <c r="H213" s="415" t="str">
        <f t="shared" si="3"/>
        <v>Windham Southeast SU</v>
      </c>
      <c r="I213" t="s">
        <v>1202</v>
      </c>
      <c r="J213"/>
      <c r="K213"/>
      <c r="L213"/>
      <c r="M213"/>
      <c r="N213"/>
    </row>
    <row r="214" spans="1:14" x14ac:dyDescent="0.2">
      <c r="A214" s="297" t="s">
        <v>1055</v>
      </c>
      <c r="B214" s="298" t="s">
        <v>1056</v>
      </c>
      <c r="C214" s="357" t="s">
        <v>1055</v>
      </c>
      <c r="D214" s="300" t="s">
        <v>1056</v>
      </c>
      <c r="E214" s="301" t="s">
        <v>1057</v>
      </c>
      <c r="F214" s="302" t="s">
        <v>539</v>
      </c>
      <c r="G214" s="416">
        <v>64</v>
      </c>
      <c r="H214" s="415" t="str">
        <f t="shared" si="3"/>
        <v>Rivendell Interstate SD</v>
      </c>
      <c r="I214" t="s">
        <v>1202</v>
      </c>
      <c r="J214"/>
      <c r="K214"/>
      <c r="L214"/>
      <c r="M214"/>
      <c r="N214"/>
    </row>
    <row r="215" spans="1:14" x14ac:dyDescent="0.2">
      <c r="A215" s="297" t="s">
        <v>408</v>
      </c>
      <c r="B215" s="298" t="s">
        <v>409</v>
      </c>
      <c r="C215" s="299" t="s">
        <v>408</v>
      </c>
      <c r="D215" s="300" t="s">
        <v>409</v>
      </c>
      <c r="E215" s="301" t="s">
        <v>410</v>
      </c>
      <c r="F215" s="302" t="s">
        <v>303</v>
      </c>
      <c r="G215" s="416">
        <v>18</v>
      </c>
      <c r="H215" s="415" t="str">
        <f t="shared" si="3"/>
        <v>Essex - Caledonia SU</v>
      </c>
      <c r="I215" t="s">
        <v>1202</v>
      </c>
      <c r="J215"/>
      <c r="K215"/>
      <c r="L215"/>
      <c r="M215"/>
      <c r="N215"/>
    </row>
    <row r="216" spans="1:14" x14ac:dyDescent="0.2">
      <c r="A216" s="297" t="s">
        <v>847</v>
      </c>
      <c r="B216" s="298" t="s">
        <v>848</v>
      </c>
      <c r="C216" s="299" t="s">
        <v>847</v>
      </c>
      <c r="D216" s="300" t="s">
        <v>848</v>
      </c>
      <c r="E216" s="301" t="s">
        <v>849</v>
      </c>
      <c r="F216" s="302" t="s">
        <v>571</v>
      </c>
      <c r="G216" s="416">
        <v>42</v>
      </c>
      <c r="H216" s="415" t="str">
        <f t="shared" si="3"/>
        <v>Harwood UUSD</v>
      </c>
      <c r="I216" t="s">
        <v>1202</v>
      </c>
      <c r="J216"/>
      <c r="K216"/>
      <c r="L216"/>
      <c r="M216"/>
      <c r="N216"/>
    </row>
    <row r="217" spans="1:14" x14ac:dyDescent="0.2">
      <c r="A217" s="297" t="s">
        <v>330</v>
      </c>
      <c r="B217" s="298" t="s">
        <v>331</v>
      </c>
      <c r="C217" s="299" t="s">
        <v>330</v>
      </c>
      <c r="D217" s="300" t="s">
        <v>331</v>
      </c>
      <c r="E217" s="301" t="s">
        <v>332</v>
      </c>
      <c r="F217" s="302" t="s">
        <v>299</v>
      </c>
      <c r="G217" s="416">
        <v>9</v>
      </c>
      <c r="H217" s="415" t="str">
        <f t="shared" si="3"/>
        <v>Caledonia Central SU</v>
      </c>
      <c r="I217" t="s">
        <v>1202</v>
      </c>
      <c r="J217"/>
      <c r="K217"/>
      <c r="L217"/>
      <c r="M217"/>
      <c r="N217"/>
    </row>
    <row r="218" spans="1:14" x14ac:dyDescent="0.2">
      <c r="A218" s="297" t="s">
        <v>696</v>
      </c>
      <c r="B218" s="298" t="s">
        <v>697</v>
      </c>
      <c r="C218" s="299" t="s">
        <v>696</v>
      </c>
      <c r="D218" s="300" t="s">
        <v>697</v>
      </c>
      <c r="E218" s="301" t="s">
        <v>698</v>
      </c>
      <c r="F218" s="302" t="s">
        <v>201</v>
      </c>
      <c r="G218" s="416">
        <v>33</v>
      </c>
      <c r="H218" s="415" t="str">
        <f t="shared" si="3"/>
        <v>Mill River UUSD</v>
      </c>
      <c r="I218" t="s">
        <v>1202</v>
      </c>
      <c r="J218"/>
      <c r="K218"/>
      <c r="L218"/>
      <c r="M218"/>
      <c r="N218"/>
    </row>
    <row r="219" spans="1:14" x14ac:dyDescent="0.2">
      <c r="A219" s="297" t="s">
        <v>174</v>
      </c>
      <c r="B219" s="298" t="s">
        <v>175</v>
      </c>
      <c r="C219" s="299" t="s">
        <v>174</v>
      </c>
      <c r="D219" s="300" t="s">
        <v>175</v>
      </c>
      <c r="E219" s="301" t="s">
        <v>176</v>
      </c>
      <c r="F219" s="302" t="s">
        <v>147</v>
      </c>
      <c r="G219" s="416">
        <v>2</v>
      </c>
      <c r="H219" s="415" t="str">
        <f t="shared" si="3"/>
        <v>Addison Northwest SD</v>
      </c>
      <c r="I219" t="s">
        <v>1202</v>
      </c>
      <c r="J219"/>
      <c r="K219"/>
      <c r="L219"/>
      <c r="M219"/>
      <c r="N219"/>
    </row>
    <row r="220" spans="1:14" x14ac:dyDescent="0.2">
      <c r="A220" s="297" t="s">
        <v>886</v>
      </c>
      <c r="B220" s="298" t="s">
        <v>887</v>
      </c>
      <c r="C220" s="299" t="s">
        <v>886</v>
      </c>
      <c r="D220" s="300" t="s">
        <v>887</v>
      </c>
      <c r="E220" s="301" t="s">
        <v>888</v>
      </c>
      <c r="F220" s="302" t="s">
        <v>261</v>
      </c>
      <c r="G220" s="416">
        <v>46</v>
      </c>
      <c r="H220" s="415" t="str">
        <f t="shared" si="3"/>
        <v>Windham Central SU</v>
      </c>
      <c r="I220" t="s">
        <v>1202</v>
      </c>
      <c r="J220"/>
      <c r="K220"/>
      <c r="L220"/>
      <c r="M220"/>
      <c r="N220"/>
    </row>
    <row r="221" spans="1:14" x14ac:dyDescent="0.2">
      <c r="A221" s="297" t="s">
        <v>850</v>
      </c>
      <c r="B221" s="298" t="s">
        <v>851</v>
      </c>
      <c r="C221" s="299" t="s">
        <v>850</v>
      </c>
      <c r="D221" s="300" t="s">
        <v>851</v>
      </c>
      <c r="E221" s="301" t="s">
        <v>852</v>
      </c>
      <c r="F221" s="302" t="s">
        <v>571</v>
      </c>
      <c r="G221" s="416">
        <v>42</v>
      </c>
      <c r="H221" s="415" t="str">
        <f t="shared" si="3"/>
        <v>Harwood UUSD</v>
      </c>
      <c r="I221" t="s">
        <v>1202</v>
      </c>
      <c r="J221"/>
      <c r="K221"/>
      <c r="L221"/>
      <c r="M221"/>
      <c r="N221"/>
    </row>
    <row r="222" spans="1:14" x14ac:dyDescent="0.2">
      <c r="A222" s="297" t="s">
        <v>570</v>
      </c>
      <c r="B222" s="298" t="s">
        <v>571</v>
      </c>
      <c r="C222" s="299" t="s">
        <v>570</v>
      </c>
      <c r="D222" s="300" t="s">
        <v>571</v>
      </c>
      <c r="E222" s="301" t="s">
        <v>572</v>
      </c>
      <c r="F222" s="302" t="s">
        <v>539</v>
      </c>
      <c r="G222" s="416">
        <v>29</v>
      </c>
      <c r="H222" s="415" t="str">
        <f t="shared" si="3"/>
        <v>Orange North SU</v>
      </c>
      <c r="I222" t="s">
        <v>1202</v>
      </c>
      <c r="J222"/>
      <c r="K222"/>
      <c r="L222"/>
      <c r="M222"/>
      <c r="N222"/>
    </row>
    <row r="223" spans="1:14" x14ac:dyDescent="0.2">
      <c r="A223" s="297" t="s">
        <v>853</v>
      </c>
      <c r="B223" s="298" t="s">
        <v>854</v>
      </c>
      <c r="C223" s="357" t="s">
        <v>853</v>
      </c>
      <c r="D223" s="300" t="s">
        <v>854</v>
      </c>
      <c r="E223" s="301" t="s">
        <v>855</v>
      </c>
      <c r="F223" s="302" t="s">
        <v>571</v>
      </c>
      <c r="G223" s="416">
        <v>42</v>
      </c>
      <c r="H223" s="415" t="str">
        <f t="shared" si="3"/>
        <v>Harwood UUSD</v>
      </c>
      <c r="I223" t="s">
        <v>1202</v>
      </c>
      <c r="J223"/>
      <c r="K223"/>
      <c r="L223"/>
      <c r="M223"/>
      <c r="N223"/>
    </row>
    <row r="224" spans="1:14" x14ac:dyDescent="0.2">
      <c r="A224" s="297" t="s">
        <v>411</v>
      </c>
      <c r="B224" s="298" t="s">
        <v>412</v>
      </c>
      <c r="C224" s="299" t="s">
        <v>411</v>
      </c>
      <c r="D224" s="300" t="s">
        <v>412</v>
      </c>
      <c r="E224" s="301" t="s">
        <v>413</v>
      </c>
      <c r="F224" s="302" t="s">
        <v>299</v>
      </c>
      <c r="G224" s="416">
        <v>18</v>
      </c>
      <c r="H224" s="415" t="str">
        <f t="shared" si="3"/>
        <v>Essex - Caledonia SU</v>
      </c>
      <c r="I224" t="s">
        <v>1202</v>
      </c>
      <c r="J224"/>
      <c r="K224"/>
      <c r="L224"/>
      <c r="M224"/>
      <c r="N224"/>
    </row>
    <row r="225" spans="1:14" x14ac:dyDescent="0.2">
      <c r="A225" s="297" t="s">
        <v>522</v>
      </c>
      <c r="B225" s="298" t="s">
        <v>523</v>
      </c>
      <c r="C225" s="299" t="s">
        <v>522</v>
      </c>
      <c r="D225" s="300" t="s">
        <v>523</v>
      </c>
      <c r="E225" s="301" t="s">
        <v>524</v>
      </c>
      <c r="F225" s="302" t="s">
        <v>509</v>
      </c>
      <c r="G225" s="416">
        <v>25</v>
      </c>
      <c r="H225" s="415" t="str">
        <f t="shared" si="3"/>
        <v>Lamoille North SU</v>
      </c>
      <c r="I225" t="s">
        <v>1202</v>
      </c>
      <c r="J225"/>
      <c r="K225"/>
      <c r="L225"/>
      <c r="M225"/>
      <c r="N225"/>
    </row>
    <row r="226" spans="1:14" x14ac:dyDescent="0.2">
      <c r="A226" s="297" t="s">
        <v>976</v>
      </c>
      <c r="B226" s="298" t="s">
        <v>977</v>
      </c>
      <c r="C226" s="299" t="s">
        <v>976</v>
      </c>
      <c r="D226" s="300" t="s">
        <v>977</v>
      </c>
      <c r="E226" s="301" t="s">
        <v>978</v>
      </c>
      <c r="F226" s="302" t="s">
        <v>283</v>
      </c>
      <c r="G226" s="416">
        <v>52</v>
      </c>
      <c r="H226" s="415" t="str">
        <f t="shared" si="3"/>
        <v>Windsor Southeast SU</v>
      </c>
      <c r="I226" t="s">
        <v>1202</v>
      </c>
      <c r="J226"/>
      <c r="K226"/>
      <c r="L226"/>
      <c r="M226"/>
      <c r="N226"/>
    </row>
    <row r="227" spans="1:14" x14ac:dyDescent="0.2">
      <c r="A227" s="297" t="s">
        <v>817</v>
      </c>
      <c r="B227" s="298" t="s">
        <v>818</v>
      </c>
      <c r="C227" s="299" t="s">
        <v>817</v>
      </c>
      <c r="D227" s="300" t="s">
        <v>818</v>
      </c>
      <c r="E227" s="301" t="s">
        <v>819</v>
      </c>
      <c r="F227" s="302" t="s">
        <v>201</v>
      </c>
      <c r="G227" s="416">
        <v>38</v>
      </c>
      <c r="H227" s="415" t="str">
        <f t="shared" si="3"/>
        <v>Rutland Southwest SU</v>
      </c>
      <c r="I227" t="s">
        <v>1202</v>
      </c>
      <c r="J227"/>
      <c r="K227"/>
      <c r="L227"/>
      <c r="M227"/>
      <c r="N227"/>
    </row>
    <row r="228" spans="1:14" x14ac:dyDescent="0.2">
      <c r="A228" s="297" t="s">
        <v>999</v>
      </c>
      <c r="B228" s="298" t="s">
        <v>1000</v>
      </c>
      <c r="C228" s="357" t="s">
        <v>999</v>
      </c>
      <c r="D228" s="300" t="s">
        <v>1000</v>
      </c>
      <c r="E228" s="301" t="s">
        <v>1001</v>
      </c>
      <c r="F228" s="302" t="s">
        <v>539</v>
      </c>
      <c r="G228" s="416">
        <v>57</v>
      </c>
      <c r="H228" s="415" t="str">
        <f t="shared" si="3"/>
        <v>Blue Mountain Union SD</v>
      </c>
      <c r="I228" t="s">
        <v>1202</v>
      </c>
      <c r="J228"/>
      <c r="K228"/>
      <c r="L228"/>
      <c r="M228"/>
      <c r="N228"/>
    </row>
    <row r="229" spans="1:14" x14ac:dyDescent="0.2">
      <c r="A229" s="297" t="s">
        <v>1058</v>
      </c>
      <c r="B229" s="298" t="s">
        <v>1059</v>
      </c>
      <c r="C229" s="357" t="s">
        <v>1058</v>
      </c>
      <c r="D229" s="300" t="s">
        <v>1059</v>
      </c>
      <c r="E229" s="301" t="s">
        <v>1060</v>
      </c>
      <c r="F229" s="302" t="s">
        <v>539</v>
      </c>
      <c r="G229" s="416">
        <v>64</v>
      </c>
      <c r="H229" s="415" t="str">
        <f t="shared" si="3"/>
        <v>Rivendell Interstate SD</v>
      </c>
      <c r="I229" t="s">
        <v>1202</v>
      </c>
      <c r="J229"/>
      <c r="K229"/>
      <c r="L229"/>
      <c r="M229"/>
      <c r="N229"/>
    </row>
    <row r="230" spans="1:14" x14ac:dyDescent="0.2">
      <c r="A230" s="297" t="s">
        <v>640</v>
      </c>
      <c r="B230" s="298" t="s">
        <v>641</v>
      </c>
      <c r="C230" s="299" t="s">
        <v>640</v>
      </c>
      <c r="D230" s="300" t="s">
        <v>641</v>
      </c>
      <c r="E230" s="301" t="s">
        <v>642</v>
      </c>
      <c r="F230" s="302" t="s">
        <v>612</v>
      </c>
      <c r="G230" s="416">
        <v>31</v>
      </c>
      <c r="H230" s="415" t="str">
        <f t="shared" si="3"/>
        <v>North Country SU</v>
      </c>
      <c r="I230" t="s">
        <v>1202</v>
      </c>
      <c r="J230"/>
      <c r="K230"/>
      <c r="L230"/>
      <c r="M230"/>
      <c r="N230"/>
    </row>
    <row r="231" spans="1:14" x14ac:dyDescent="0.2">
      <c r="A231" s="297" t="s">
        <v>363</v>
      </c>
      <c r="B231" s="298" t="s">
        <v>364</v>
      </c>
      <c r="C231" s="299" t="s">
        <v>363</v>
      </c>
      <c r="D231" s="300" t="s">
        <v>364</v>
      </c>
      <c r="E231" s="301" t="s">
        <v>365</v>
      </c>
      <c r="F231" s="302" t="s">
        <v>295</v>
      </c>
      <c r="G231" s="416">
        <v>65</v>
      </c>
      <c r="H231" s="415" t="str">
        <f t="shared" si="3"/>
        <v>Essex-Westford SD</v>
      </c>
      <c r="I231" t="s">
        <v>1202</v>
      </c>
      <c r="J231"/>
      <c r="K231"/>
      <c r="L231"/>
      <c r="M231"/>
      <c r="N231"/>
    </row>
    <row r="232" spans="1:14" x14ac:dyDescent="0.2">
      <c r="A232" s="297" t="s">
        <v>214</v>
      </c>
      <c r="B232" s="298" t="s">
        <v>215</v>
      </c>
      <c r="C232" s="299" t="s">
        <v>214</v>
      </c>
      <c r="D232" s="300" t="s">
        <v>215</v>
      </c>
      <c r="E232" s="301" t="s">
        <v>216</v>
      </c>
      <c r="F232" s="302" t="s">
        <v>201</v>
      </c>
      <c r="G232" s="416">
        <v>4</v>
      </c>
      <c r="H232" s="415" t="str">
        <f t="shared" si="3"/>
        <v>Slate Valley USD</v>
      </c>
      <c r="I232" t="s">
        <v>1202</v>
      </c>
      <c r="J232"/>
      <c r="K232"/>
      <c r="L232"/>
      <c r="M232"/>
      <c r="N232"/>
    </row>
    <row r="233" spans="1:14" x14ac:dyDescent="0.2">
      <c r="A233" s="297" t="s">
        <v>902</v>
      </c>
      <c r="B233" s="298" t="s">
        <v>903</v>
      </c>
      <c r="C233" s="299" t="s">
        <v>902</v>
      </c>
      <c r="D233" s="300" t="s">
        <v>903</v>
      </c>
      <c r="E233" s="301" t="s">
        <v>904</v>
      </c>
      <c r="F233" s="302" t="s">
        <v>261</v>
      </c>
      <c r="G233" s="416">
        <v>47</v>
      </c>
      <c r="H233" s="415" t="str">
        <f t="shared" si="3"/>
        <v>Windham Northeast SU</v>
      </c>
      <c r="I233" t="s">
        <v>1202</v>
      </c>
      <c r="J233"/>
      <c r="K233"/>
      <c r="L233"/>
      <c r="M233"/>
      <c r="N233"/>
    </row>
    <row r="234" spans="1:14" x14ac:dyDescent="0.2">
      <c r="A234" s="297" t="s">
        <v>723</v>
      </c>
      <c r="B234" s="298" t="s">
        <v>724</v>
      </c>
      <c r="C234" s="299" t="s">
        <v>723</v>
      </c>
      <c r="D234" s="300" t="s">
        <v>724</v>
      </c>
      <c r="E234" s="301" t="s">
        <v>725</v>
      </c>
      <c r="F234" s="302" t="s">
        <v>612</v>
      </c>
      <c r="G234" s="416">
        <v>34</v>
      </c>
      <c r="H234" s="415" t="str">
        <f t="shared" si="3"/>
        <v>Orleans Central SU</v>
      </c>
      <c r="I234" t="s">
        <v>1202</v>
      </c>
      <c r="J234"/>
      <c r="K234"/>
      <c r="L234"/>
      <c r="M234"/>
      <c r="N234"/>
    </row>
    <row r="235" spans="1:14" x14ac:dyDescent="0.2">
      <c r="A235" s="297" t="s">
        <v>280</v>
      </c>
      <c r="B235" s="298" t="s">
        <v>281</v>
      </c>
      <c r="C235" s="299" t="s">
        <v>280</v>
      </c>
      <c r="D235" s="300" t="s">
        <v>281</v>
      </c>
      <c r="E235" s="301" t="s">
        <v>282</v>
      </c>
      <c r="F235" s="302" t="s">
        <v>283</v>
      </c>
      <c r="G235" s="416">
        <v>6</v>
      </c>
      <c r="H235" s="415" t="str">
        <f t="shared" si="3"/>
        <v>Bennington - Rutland SU</v>
      </c>
      <c r="I235" t="s">
        <v>1202</v>
      </c>
      <c r="J235"/>
      <c r="K235"/>
      <c r="L235"/>
      <c r="M235"/>
      <c r="N235"/>
    </row>
    <row r="236" spans="1:14" x14ac:dyDescent="0.2">
      <c r="A236" s="297" t="s">
        <v>805</v>
      </c>
      <c r="B236" s="298" t="s">
        <v>806</v>
      </c>
      <c r="C236" s="299" t="s">
        <v>805</v>
      </c>
      <c r="D236" s="300" t="s">
        <v>806</v>
      </c>
      <c r="E236" s="301" t="s">
        <v>807</v>
      </c>
      <c r="F236" s="302" t="s">
        <v>201</v>
      </c>
      <c r="G236" s="416">
        <v>37</v>
      </c>
      <c r="H236" s="415" t="str">
        <f t="shared" si="3"/>
        <v>Rutland Central SU</v>
      </c>
      <c r="I236" t="s">
        <v>1202</v>
      </c>
      <c r="J236"/>
      <c r="K236"/>
      <c r="L236"/>
      <c r="M236"/>
      <c r="N236"/>
    </row>
    <row r="237" spans="1:14" x14ac:dyDescent="0.2">
      <c r="A237" s="297" t="s">
        <v>979</v>
      </c>
      <c r="B237" s="298" t="s">
        <v>980</v>
      </c>
      <c r="C237" s="299" t="s">
        <v>979</v>
      </c>
      <c r="D237" s="300" t="s">
        <v>980</v>
      </c>
      <c r="E237" s="301" t="s">
        <v>981</v>
      </c>
      <c r="F237" s="302" t="s">
        <v>283</v>
      </c>
      <c r="G237" s="416">
        <v>52</v>
      </c>
      <c r="H237" s="415" t="str">
        <f t="shared" si="3"/>
        <v>Windsor Southeast SU</v>
      </c>
      <c r="I237" t="s">
        <v>1202</v>
      </c>
      <c r="J237"/>
      <c r="K237"/>
      <c r="L237"/>
      <c r="M237"/>
      <c r="N237"/>
    </row>
    <row r="238" spans="1:14" x14ac:dyDescent="0.2">
      <c r="A238" s="297" t="s">
        <v>195</v>
      </c>
      <c r="B238" s="298" t="s">
        <v>196</v>
      </c>
      <c r="C238" s="299" t="s">
        <v>195</v>
      </c>
      <c r="D238" s="300" t="s">
        <v>196</v>
      </c>
      <c r="E238" s="301" t="s">
        <v>197</v>
      </c>
      <c r="F238" s="302" t="s">
        <v>147</v>
      </c>
      <c r="G238" s="416">
        <v>3</v>
      </c>
      <c r="H238" s="415" t="str">
        <f t="shared" si="3"/>
        <v>Addison Central SD</v>
      </c>
      <c r="I238" t="s">
        <v>1202</v>
      </c>
      <c r="J238"/>
      <c r="K238"/>
      <c r="L238"/>
      <c r="M238"/>
      <c r="N238"/>
    </row>
    <row r="239" spans="1:14" x14ac:dyDescent="0.2">
      <c r="A239" s="297" t="s">
        <v>316</v>
      </c>
      <c r="B239" s="298" t="s">
        <v>317</v>
      </c>
      <c r="C239" s="357" t="s">
        <v>316</v>
      </c>
      <c r="D239" s="300" t="s">
        <v>317</v>
      </c>
      <c r="E239" s="301" t="s">
        <v>318</v>
      </c>
      <c r="F239" s="302" t="s">
        <v>299</v>
      </c>
      <c r="G239" s="416">
        <v>8</v>
      </c>
      <c r="H239" s="415" t="str">
        <f t="shared" si="3"/>
        <v>Caledonia North SU</v>
      </c>
      <c r="I239" t="s">
        <v>1202</v>
      </c>
      <c r="J239"/>
      <c r="K239"/>
      <c r="L239"/>
      <c r="M239"/>
      <c r="N239"/>
    </row>
    <row r="240" spans="1:14" x14ac:dyDescent="0.2">
      <c r="A240" s="297" t="s">
        <v>783</v>
      </c>
      <c r="B240" s="298" t="s">
        <v>784</v>
      </c>
      <c r="C240" s="299" t="s">
        <v>783</v>
      </c>
      <c r="D240" s="300" t="s">
        <v>784</v>
      </c>
      <c r="E240" s="301" t="s">
        <v>785</v>
      </c>
      <c r="F240" s="302" t="s">
        <v>147</v>
      </c>
      <c r="G240" s="416">
        <v>36</v>
      </c>
      <c r="H240" s="415" t="str">
        <f t="shared" si="3"/>
        <v>Rutland Northeast SU</v>
      </c>
      <c r="I240" t="s">
        <v>1202</v>
      </c>
      <c r="J240"/>
      <c r="K240"/>
      <c r="L240"/>
      <c r="M240"/>
      <c r="N240"/>
    </row>
    <row r="241" spans="1:14" x14ac:dyDescent="0.2">
      <c r="A241" s="297" t="s">
        <v>941</v>
      </c>
      <c r="B241" s="298" t="s">
        <v>942</v>
      </c>
      <c r="C241" s="299" t="s">
        <v>941</v>
      </c>
      <c r="D241" s="300" t="s">
        <v>942</v>
      </c>
      <c r="E241" s="301" t="s">
        <v>943</v>
      </c>
      <c r="F241" s="302" t="s">
        <v>261</v>
      </c>
      <c r="G241" s="416">
        <v>49</v>
      </c>
      <c r="H241" s="415" t="str">
        <f t="shared" si="3"/>
        <v>Windham Southwest SU</v>
      </c>
      <c r="I241" t="s">
        <v>1202</v>
      </c>
      <c r="J241"/>
      <c r="K241"/>
      <c r="L241"/>
      <c r="M241"/>
      <c r="N241"/>
    </row>
    <row r="242" spans="1:14" x14ac:dyDescent="0.2">
      <c r="A242" s="297" t="s">
        <v>573</v>
      </c>
      <c r="B242" s="298" t="s">
        <v>574</v>
      </c>
      <c r="C242" s="299" t="s">
        <v>573</v>
      </c>
      <c r="D242" s="300" t="s">
        <v>574</v>
      </c>
      <c r="E242" s="301" t="s">
        <v>575</v>
      </c>
      <c r="F242" s="302" t="s">
        <v>539</v>
      </c>
      <c r="G242" s="416">
        <v>29</v>
      </c>
      <c r="H242" s="415" t="str">
        <f t="shared" si="3"/>
        <v>Orange North SU</v>
      </c>
      <c r="I242" t="s">
        <v>1202</v>
      </c>
      <c r="J242"/>
      <c r="K242"/>
      <c r="L242"/>
      <c r="M242"/>
      <c r="N242"/>
    </row>
    <row r="243" spans="1:14" x14ac:dyDescent="0.2">
      <c r="A243" s="297" t="s">
        <v>378</v>
      </c>
      <c r="B243" s="298" t="s">
        <v>379</v>
      </c>
      <c r="C243" s="299" t="s">
        <v>378</v>
      </c>
      <c r="D243" s="300" t="s">
        <v>379</v>
      </c>
      <c r="E243" s="301" t="s">
        <v>380</v>
      </c>
      <c r="F243" s="302" t="s">
        <v>295</v>
      </c>
      <c r="G243" s="416">
        <v>14</v>
      </c>
      <c r="H243" s="415" t="str">
        <f t="shared" si="3"/>
        <v>Champlain Valley SD</v>
      </c>
      <c r="I243" t="s">
        <v>1202</v>
      </c>
      <c r="J243"/>
      <c r="K243"/>
      <c r="L243"/>
      <c r="M243"/>
      <c r="N243"/>
    </row>
    <row r="244" spans="1:14" x14ac:dyDescent="0.2">
      <c r="A244" s="297" t="s">
        <v>944</v>
      </c>
      <c r="B244" s="298" t="s">
        <v>945</v>
      </c>
      <c r="C244" s="299" t="s">
        <v>944</v>
      </c>
      <c r="D244" s="300" t="s">
        <v>945</v>
      </c>
      <c r="E244" s="301" t="s">
        <v>946</v>
      </c>
      <c r="F244" s="302" t="s">
        <v>261</v>
      </c>
      <c r="G244" s="416">
        <v>49</v>
      </c>
      <c r="H244" s="415" t="str">
        <f t="shared" si="3"/>
        <v>Windham Southwest SU</v>
      </c>
      <c r="I244" t="s">
        <v>1202</v>
      </c>
      <c r="J244"/>
      <c r="K244"/>
      <c r="L244"/>
      <c r="M244"/>
      <c r="N244"/>
    </row>
    <row r="245" spans="1:14" x14ac:dyDescent="0.2">
      <c r="A245" s="297" t="s">
        <v>889</v>
      </c>
      <c r="B245" s="298" t="s">
        <v>261</v>
      </c>
      <c r="C245" s="299" t="s">
        <v>889</v>
      </c>
      <c r="D245" s="300" t="s">
        <v>261</v>
      </c>
      <c r="E245" s="301" t="s">
        <v>890</v>
      </c>
      <c r="F245" s="302" t="s">
        <v>261</v>
      </c>
      <c r="G245" s="416">
        <v>46</v>
      </c>
      <c r="H245" s="415" t="str">
        <f t="shared" si="3"/>
        <v>Windham Central SU</v>
      </c>
      <c r="I245" t="s">
        <v>1202</v>
      </c>
      <c r="J245"/>
      <c r="K245"/>
      <c r="L245"/>
      <c r="M245"/>
      <c r="N245"/>
    </row>
    <row r="246" spans="1:14" x14ac:dyDescent="0.2">
      <c r="A246" s="297" t="s">
        <v>982</v>
      </c>
      <c r="B246" s="298" t="s">
        <v>283</v>
      </c>
      <c r="C246" s="299" t="s">
        <v>982</v>
      </c>
      <c r="D246" s="300" t="s">
        <v>283</v>
      </c>
      <c r="E246" s="301" t="s">
        <v>983</v>
      </c>
      <c r="F246" s="302" t="s">
        <v>283</v>
      </c>
      <c r="G246" s="416">
        <v>52</v>
      </c>
      <c r="H246" s="415" t="str">
        <f t="shared" si="3"/>
        <v>Windsor Southeast SU</v>
      </c>
      <c r="I246" t="s">
        <v>1202</v>
      </c>
      <c r="J246"/>
      <c r="K246"/>
      <c r="L246"/>
      <c r="M246"/>
      <c r="N246"/>
    </row>
    <row r="247" spans="1:14" x14ac:dyDescent="0.2">
      <c r="A247" s="297" t="s">
        <v>284</v>
      </c>
      <c r="B247" s="298" t="s">
        <v>285</v>
      </c>
      <c r="C247" s="299" t="s">
        <v>284</v>
      </c>
      <c r="D247" s="300" t="s">
        <v>285</v>
      </c>
      <c r="E247" s="301" t="s">
        <v>286</v>
      </c>
      <c r="F247" s="302" t="s">
        <v>224</v>
      </c>
      <c r="G247" s="416">
        <v>6</v>
      </c>
      <c r="H247" s="415" t="str">
        <f t="shared" si="3"/>
        <v>Bennington - Rutland SU</v>
      </c>
      <c r="I247" t="s">
        <v>1202</v>
      </c>
      <c r="J247"/>
      <c r="K247"/>
      <c r="L247"/>
      <c r="M247"/>
      <c r="N247"/>
    </row>
    <row r="248" spans="1:14" x14ac:dyDescent="0.2">
      <c r="A248" s="297" t="s">
        <v>387</v>
      </c>
      <c r="B248" s="298" t="s">
        <v>388</v>
      </c>
      <c r="C248" s="299" t="s">
        <v>387</v>
      </c>
      <c r="D248" s="300" t="s">
        <v>1108</v>
      </c>
      <c r="E248" s="301" t="s">
        <v>389</v>
      </c>
      <c r="F248" s="302" t="s">
        <v>295</v>
      </c>
      <c r="G248" s="416">
        <v>17</v>
      </c>
      <c r="H248" s="415" t="str">
        <f t="shared" si="3"/>
        <v>Winooski SD</v>
      </c>
      <c r="I248" s="420" t="s">
        <v>1203</v>
      </c>
      <c r="J248"/>
      <c r="K248"/>
      <c r="L248"/>
      <c r="M248"/>
      <c r="N248"/>
    </row>
    <row r="249" spans="1:14" x14ac:dyDescent="0.2">
      <c r="A249" s="297" t="s">
        <v>749</v>
      </c>
      <c r="B249" s="298" t="s">
        <v>750</v>
      </c>
      <c r="C249" s="299" t="s">
        <v>749</v>
      </c>
      <c r="D249" s="300" t="s">
        <v>750</v>
      </c>
      <c r="E249" s="301" t="s">
        <v>751</v>
      </c>
      <c r="F249" s="302" t="s">
        <v>509</v>
      </c>
      <c r="G249" s="416">
        <v>35</v>
      </c>
      <c r="H249" s="415" t="str">
        <f t="shared" si="3"/>
        <v>Orleans Southwest SU</v>
      </c>
      <c r="I249" t="s">
        <v>1202</v>
      </c>
      <c r="J249"/>
      <c r="K249"/>
      <c r="L249"/>
      <c r="M249"/>
      <c r="N249"/>
    </row>
    <row r="250" spans="1:14" x14ac:dyDescent="0.2">
      <c r="A250" s="297" t="s">
        <v>752</v>
      </c>
      <c r="B250" s="298" t="s">
        <v>753</v>
      </c>
      <c r="C250" s="299" t="s">
        <v>752</v>
      </c>
      <c r="D250" s="300" t="s">
        <v>753</v>
      </c>
      <c r="E250" s="301" t="s">
        <v>754</v>
      </c>
      <c r="F250" s="302" t="s">
        <v>571</v>
      </c>
      <c r="G250" s="416">
        <v>35</v>
      </c>
      <c r="H250" s="415" t="str">
        <f t="shared" si="3"/>
        <v>Orleans Southwest SU</v>
      </c>
      <c r="I250" t="s">
        <v>1202</v>
      </c>
      <c r="J250"/>
      <c r="K250"/>
      <c r="L250"/>
      <c r="M250"/>
      <c r="N250"/>
    </row>
    <row r="251" spans="1:14" x14ac:dyDescent="0.2">
      <c r="A251" s="297" t="s">
        <v>234</v>
      </c>
      <c r="B251" s="298" t="s">
        <v>235</v>
      </c>
      <c r="C251" s="299" t="s">
        <v>234</v>
      </c>
      <c r="D251" s="300" t="s">
        <v>235</v>
      </c>
      <c r="E251" s="301" t="s">
        <v>236</v>
      </c>
      <c r="F251" s="302" t="s">
        <v>224</v>
      </c>
      <c r="G251" s="416">
        <v>5</v>
      </c>
      <c r="H251" s="415" t="str">
        <f t="shared" si="3"/>
        <v>Southwest Vermont SU</v>
      </c>
      <c r="I251" t="s">
        <v>1202</v>
      </c>
      <c r="J251"/>
      <c r="K251"/>
      <c r="L251"/>
      <c r="M251"/>
      <c r="N251"/>
    </row>
    <row r="252" spans="1:14" x14ac:dyDescent="0.2">
      <c r="A252" s="297" t="s">
        <v>968</v>
      </c>
      <c r="B252" s="298" t="s">
        <v>969</v>
      </c>
      <c r="C252" s="299" t="s">
        <v>968</v>
      </c>
      <c r="D252" s="300" t="s">
        <v>969</v>
      </c>
      <c r="E252" s="301" t="s">
        <v>970</v>
      </c>
      <c r="F252" s="302" t="s">
        <v>283</v>
      </c>
      <c r="G252" s="416">
        <v>51</v>
      </c>
      <c r="H252" s="415" t="str">
        <f t="shared" si="3"/>
        <v>Windsor Central SU</v>
      </c>
      <c r="I252" t="s">
        <v>1202</v>
      </c>
      <c r="J252"/>
      <c r="K252"/>
      <c r="L252"/>
      <c r="M252"/>
      <c r="N252"/>
    </row>
    <row r="253" spans="1:14" x14ac:dyDescent="0.2">
      <c r="A253" s="297" t="s">
        <v>682</v>
      </c>
      <c r="B253" s="298" t="s">
        <v>683</v>
      </c>
      <c r="C253" s="299" t="s">
        <v>682</v>
      </c>
      <c r="D253" s="300" t="s">
        <v>683</v>
      </c>
      <c r="E253" s="301" t="s">
        <v>684</v>
      </c>
      <c r="F253" s="302" t="s">
        <v>571</v>
      </c>
      <c r="G253" s="416">
        <v>32</v>
      </c>
      <c r="H253" s="415" t="str">
        <f t="shared" si="3"/>
        <v>Washington Central UUSD</v>
      </c>
      <c r="I253" t="s">
        <v>1202</v>
      </c>
      <c r="J253"/>
      <c r="K253"/>
      <c r="L253"/>
      <c r="M253"/>
      <c r="N253"/>
    </row>
    <row r="254" spans="1:14" x14ac:dyDescent="0.2">
      <c r="A254" s="297" t="s">
        <v>354</v>
      </c>
      <c r="B254" s="298" t="s">
        <v>355</v>
      </c>
      <c r="C254" s="299" t="s">
        <v>354</v>
      </c>
      <c r="D254" s="300" t="s">
        <v>355</v>
      </c>
      <c r="E254" s="301" t="s">
        <v>356</v>
      </c>
      <c r="F254" s="302" t="s">
        <v>295</v>
      </c>
      <c r="G254" s="416">
        <v>12</v>
      </c>
      <c r="H254" s="415" t="str">
        <f t="shared" si="3"/>
        <v>Mount Mansfield UUSD</v>
      </c>
      <c r="I254" s="423"/>
      <c r="J254"/>
      <c r="K254"/>
      <c r="L254"/>
      <c r="M254"/>
      <c r="N254"/>
    </row>
    <row r="255" spans="1:14" x14ac:dyDescent="0.2">
      <c r="A255" s="297" t="s">
        <v>429</v>
      </c>
      <c r="B255" s="298" t="s">
        <v>430</v>
      </c>
      <c r="C255" s="299" t="s">
        <v>429</v>
      </c>
      <c r="D255" s="300" t="s">
        <v>430</v>
      </c>
      <c r="E255" s="301" t="s">
        <v>431</v>
      </c>
      <c r="F255" s="302" t="s">
        <v>303</v>
      </c>
      <c r="G255" s="416">
        <v>19</v>
      </c>
      <c r="H255" s="415" t="str">
        <f t="shared" si="3"/>
        <v>Essex North SU</v>
      </c>
      <c r="I255" s="423" t="s">
        <v>1201</v>
      </c>
      <c r="J255"/>
      <c r="K255"/>
      <c r="L255"/>
      <c r="M255"/>
      <c r="N255"/>
    </row>
    <row r="256" spans="1:14" x14ac:dyDescent="0.2">
      <c r="A256" s="297" t="s">
        <v>432</v>
      </c>
      <c r="B256" s="298" t="s">
        <v>433</v>
      </c>
      <c r="C256" s="299" t="s">
        <v>432</v>
      </c>
      <c r="D256" s="300" t="s">
        <v>433</v>
      </c>
      <c r="E256" s="301" t="s">
        <v>434</v>
      </c>
      <c r="F256" s="302" t="s">
        <v>303</v>
      </c>
      <c r="G256" s="416">
        <v>19</v>
      </c>
      <c r="H256" s="415" t="str">
        <f t="shared" si="3"/>
        <v>Essex North SU</v>
      </c>
      <c r="I256" s="423"/>
      <c r="J256"/>
      <c r="K256"/>
      <c r="L256"/>
      <c r="M256"/>
      <c r="N256"/>
    </row>
    <row r="257" spans="1:14" x14ac:dyDescent="0.2">
      <c r="A257" s="297" t="s">
        <v>643</v>
      </c>
      <c r="B257" s="298" t="s">
        <v>644</v>
      </c>
      <c r="C257" s="299" t="s">
        <v>643</v>
      </c>
      <c r="D257" s="300" t="s">
        <v>644</v>
      </c>
      <c r="E257" s="301" t="s">
        <v>645</v>
      </c>
      <c r="F257" s="302" t="s">
        <v>303</v>
      </c>
      <c r="G257" s="416">
        <v>31</v>
      </c>
      <c r="H257" s="415" t="str">
        <f t="shared" si="3"/>
        <v>North Country SU</v>
      </c>
      <c r="I257" s="423" t="s">
        <v>1201</v>
      </c>
      <c r="J257"/>
      <c r="K257"/>
      <c r="L257"/>
      <c r="M257"/>
      <c r="N257"/>
    </row>
    <row r="258" spans="1:14" x14ac:dyDescent="0.2">
      <c r="A258" s="297" t="s">
        <v>237</v>
      </c>
      <c r="B258" s="298" t="s">
        <v>238</v>
      </c>
      <c r="C258" s="299" t="s">
        <v>237</v>
      </c>
      <c r="D258" s="300" t="s">
        <v>238</v>
      </c>
      <c r="E258" s="301" t="s">
        <v>239</v>
      </c>
      <c r="F258" s="302" t="s">
        <v>224</v>
      </c>
      <c r="G258" s="416">
        <v>5</v>
      </c>
      <c r="H258" s="415" t="str">
        <f t="shared" si="3"/>
        <v>Southwest Vermont SU</v>
      </c>
      <c r="I258" s="423" t="s">
        <v>1201</v>
      </c>
      <c r="J258"/>
      <c r="K258"/>
      <c r="L258"/>
      <c r="M258"/>
      <c r="N258"/>
    </row>
    <row r="259" spans="1:14" x14ac:dyDescent="0.2">
      <c r="A259" s="297" t="s">
        <v>435</v>
      </c>
      <c r="B259" s="298" t="s">
        <v>436</v>
      </c>
      <c r="C259" s="299" t="s">
        <v>435</v>
      </c>
      <c r="D259" s="300" t="s">
        <v>436</v>
      </c>
      <c r="E259" s="301" t="s">
        <v>437</v>
      </c>
      <c r="F259" s="302" t="s">
        <v>303</v>
      </c>
      <c r="G259" s="416">
        <v>19</v>
      </c>
      <c r="H259" s="415" t="str">
        <f t="shared" si="3"/>
        <v>Essex North SU</v>
      </c>
      <c r="I259" s="423" t="s">
        <v>1201</v>
      </c>
      <c r="J259"/>
      <c r="K259"/>
      <c r="L259"/>
      <c r="M259"/>
      <c r="N259"/>
    </row>
    <row r="260" spans="1:14" x14ac:dyDescent="0.2">
      <c r="A260" s="297" t="s">
        <v>947</v>
      </c>
      <c r="B260" s="298" t="s">
        <v>948</v>
      </c>
      <c r="C260" s="299" t="s">
        <v>947</v>
      </c>
      <c r="D260" s="300" t="s">
        <v>948</v>
      </c>
      <c r="E260" s="301" t="s">
        <v>949</v>
      </c>
      <c r="F260" s="302" t="s">
        <v>261</v>
      </c>
      <c r="G260" s="416">
        <v>49</v>
      </c>
      <c r="H260" s="415" t="str">
        <f t="shared" si="3"/>
        <v>Windham Southwest SU</v>
      </c>
      <c r="I260" s="423" t="s">
        <v>1201</v>
      </c>
      <c r="J260"/>
      <c r="K260"/>
      <c r="L260"/>
      <c r="M260"/>
      <c r="N260"/>
    </row>
    <row r="261" spans="1:14" x14ac:dyDescent="0.2">
      <c r="A261" s="297" t="s">
        <v>438</v>
      </c>
      <c r="B261" s="298" t="s">
        <v>439</v>
      </c>
      <c r="C261" s="299" t="s">
        <v>438</v>
      </c>
      <c r="D261" s="300" t="s">
        <v>439</v>
      </c>
      <c r="E261" s="301" t="s">
        <v>440</v>
      </c>
      <c r="F261" s="302" t="s">
        <v>303</v>
      </c>
      <c r="G261" s="416">
        <v>19</v>
      </c>
      <c r="H261" s="415" t="str">
        <f t="shared" ref="H261:H305" si="4">VLOOKUP($G261,$M$4:$N$65,2,FALSE)</f>
        <v>Essex North SU</v>
      </c>
      <c r="I261" s="423"/>
      <c r="J261"/>
      <c r="K261"/>
      <c r="L261"/>
      <c r="M261"/>
      <c r="N261"/>
    </row>
    <row r="262" spans="1:14" x14ac:dyDescent="0.2">
      <c r="A262" s="297" t="s">
        <v>441</v>
      </c>
      <c r="B262" s="298" t="s">
        <v>442</v>
      </c>
      <c r="C262" s="299" t="s">
        <v>441</v>
      </c>
      <c r="D262" s="300" t="s">
        <v>442</v>
      </c>
      <c r="E262" s="301" t="s">
        <v>443</v>
      </c>
      <c r="F262" s="302" t="s">
        <v>303</v>
      </c>
      <c r="G262" s="416">
        <v>19</v>
      </c>
      <c r="H262" s="415" t="str">
        <f t="shared" si="4"/>
        <v>Essex North SU</v>
      </c>
      <c r="I262" s="423"/>
      <c r="J262"/>
      <c r="K262"/>
      <c r="L262"/>
      <c r="M262"/>
      <c r="N262"/>
    </row>
    <row r="263" spans="1:14" x14ac:dyDescent="0.2">
      <c r="A263" s="324" t="s">
        <v>971</v>
      </c>
      <c r="B263" s="325" t="s">
        <v>972</v>
      </c>
      <c r="C263" s="326" t="str">
        <f t="shared" ref="C263:C305" si="5">A263</f>
        <v>U004</v>
      </c>
      <c r="D263" s="327" t="str">
        <f t="shared" ref="D263:D305" si="6">B263</f>
        <v>Woodstock UHSD</v>
      </c>
      <c r="E263" s="328" t="str">
        <f t="shared" ref="E263:E305" si="7">A263&amp;A263</f>
        <v>U004U004</v>
      </c>
      <c r="F263" s="329" t="s">
        <v>283</v>
      </c>
      <c r="G263" s="424">
        <v>51</v>
      </c>
      <c r="H263" s="415" t="str">
        <f t="shared" si="4"/>
        <v>Windsor Central SU</v>
      </c>
      <c r="I263" t="s">
        <v>1072</v>
      </c>
      <c r="J263" t="s">
        <v>1072</v>
      </c>
      <c r="M263"/>
      <c r="N263"/>
    </row>
    <row r="264" spans="1:14" x14ac:dyDescent="0.2">
      <c r="A264" s="425" t="s">
        <v>927</v>
      </c>
      <c r="B264" s="426" t="s">
        <v>928</v>
      </c>
      <c r="C264" s="427" t="str">
        <f t="shared" si="5"/>
        <v>U006</v>
      </c>
      <c r="D264" s="428" t="str">
        <f t="shared" si="6"/>
        <v>Brattleboro UHSD</v>
      </c>
      <c r="E264" s="429" t="str">
        <f t="shared" si="7"/>
        <v>U006U006</v>
      </c>
      <c r="F264" s="430" t="s">
        <v>261</v>
      </c>
      <c r="G264" s="424">
        <v>48</v>
      </c>
      <c r="H264" s="415" t="str">
        <f t="shared" si="4"/>
        <v>Windham Southeast SU</v>
      </c>
      <c r="I264"/>
      <c r="J264"/>
      <c r="K264"/>
      <c r="L264"/>
      <c r="M264"/>
      <c r="N264"/>
    </row>
    <row r="265" spans="1:14" x14ac:dyDescent="0.2">
      <c r="A265" s="324" t="s">
        <v>471</v>
      </c>
      <c r="B265" s="325" t="s">
        <v>472</v>
      </c>
      <c r="C265" s="326" t="str">
        <f t="shared" si="5"/>
        <v>U007</v>
      </c>
      <c r="D265" s="327" t="str">
        <f t="shared" si="6"/>
        <v>Missisquoi Valley UHSD</v>
      </c>
      <c r="E265" s="328" t="str">
        <f t="shared" si="7"/>
        <v>U007U007</v>
      </c>
      <c r="F265" s="329" t="s">
        <v>447</v>
      </c>
      <c r="G265" s="424">
        <v>21</v>
      </c>
      <c r="H265" s="415" t="str">
        <f t="shared" si="4"/>
        <v>Missisquoi Valley SD</v>
      </c>
      <c r="I265"/>
      <c r="J265"/>
      <c r="K265"/>
      <c r="L265"/>
      <c r="M265"/>
      <c r="N265"/>
    </row>
    <row r="266" spans="1:14" x14ac:dyDescent="0.2">
      <c r="A266" s="324" t="s">
        <v>240</v>
      </c>
      <c r="B266" s="325" t="s">
        <v>247</v>
      </c>
      <c r="C266" s="326" t="str">
        <f t="shared" si="5"/>
        <v>U014</v>
      </c>
      <c r="D266" s="327" t="str">
        <f t="shared" si="6"/>
        <v>Mt. Anthony UHSD</v>
      </c>
      <c r="E266" s="328" t="str">
        <f t="shared" si="7"/>
        <v>U014U014</v>
      </c>
      <c r="F266" s="329" t="s">
        <v>224</v>
      </c>
      <c r="G266" s="424">
        <v>5</v>
      </c>
      <c r="H266" s="415" t="str">
        <f t="shared" si="4"/>
        <v>Southwest Vermont SU</v>
      </c>
      <c r="I266"/>
      <c r="J266"/>
      <c r="K266"/>
      <c r="L266"/>
      <c r="M266"/>
      <c r="N266"/>
    </row>
    <row r="267" spans="1:14" x14ac:dyDescent="0.2">
      <c r="A267" s="324" t="s">
        <v>217</v>
      </c>
      <c r="B267" s="325" t="s">
        <v>218</v>
      </c>
      <c r="C267" s="326" t="str">
        <f t="shared" si="5"/>
        <v>U016</v>
      </c>
      <c r="D267" s="327" t="str">
        <f t="shared" si="6"/>
        <v>Fair Haven UHSD</v>
      </c>
      <c r="E267" s="328" t="str">
        <f t="shared" si="7"/>
        <v>U016U016</v>
      </c>
      <c r="F267" s="329" t="s">
        <v>201</v>
      </c>
      <c r="G267" s="424">
        <v>4</v>
      </c>
      <c r="H267" s="415" t="str">
        <f t="shared" si="4"/>
        <v>Slate Valley USD</v>
      </c>
      <c r="I267"/>
      <c r="J267"/>
      <c r="K267"/>
      <c r="L267"/>
      <c r="M267"/>
      <c r="N267"/>
    </row>
    <row r="268" spans="1:14" x14ac:dyDescent="0.2">
      <c r="A268" s="358" t="s">
        <v>1002</v>
      </c>
      <c r="B268" s="359" t="s">
        <v>1006</v>
      </c>
      <c r="C268" s="360" t="str">
        <f t="shared" si="5"/>
        <v>U021</v>
      </c>
      <c r="D268" s="361" t="str">
        <f t="shared" si="6"/>
        <v>Blue Mountain USD</v>
      </c>
      <c r="E268" s="362" t="str">
        <f t="shared" si="7"/>
        <v>U021U021</v>
      </c>
      <c r="F268" s="363" t="s">
        <v>539</v>
      </c>
      <c r="G268" s="431">
        <v>57</v>
      </c>
      <c r="H268" s="415" t="str">
        <f t="shared" si="4"/>
        <v>Blue Mountain Union SD</v>
      </c>
      <c r="I268"/>
      <c r="J268"/>
      <c r="K268"/>
      <c r="L268"/>
      <c r="M268"/>
      <c r="N268"/>
    </row>
    <row r="269" spans="1:14" x14ac:dyDescent="0.2">
      <c r="A269" s="475" t="s">
        <v>646</v>
      </c>
      <c r="B269" s="476" t="s">
        <v>653</v>
      </c>
      <c r="C269" s="477" t="str">
        <f t="shared" si="5"/>
        <v>U022A</v>
      </c>
      <c r="D269" s="478" t="str">
        <f t="shared" si="6"/>
        <v>North Country Jr UHSD</v>
      </c>
      <c r="E269" s="479" t="str">
        <f t="shared" si="7"/>
        <v>U022AU022A</v>
      </c>
      <c r="F269" s="480" t="s">
        <v>612</v>
      </c>
      <c r="G269" s="481">
        <v>31</v>
      </c>
      <c r="H269" s="415" t="str">
        <f t="shared" si="4"/>
        <v>North Country SU</v>
      </c>
      <c r="I269"/>
      <c r="J269"/>
      <c r="K269"/>
      <c r="L269"/>
      <c r="M269"/>
      <c r="N269"/>
    </row>
    <row r="270" spans="1:14" x14ac:dyDescent="0.2">
      <c r="A270" s="475" t="s">
        <v>655</v>
      </c>
      <c r="B270" s="476" t="s">
        <v>668</v>
      </c>
      <c r="C270" s="477" t="str">
        <f t="shared" si="5"/>
        <v>U022B</v>
      </c>
      <c r="D270" s="478" t="str">
        <f t="shared" si="6"/>
        <v>North Country Sr UHSD</v>
      </c>
      <c r="E270" s="479" t="str">
        <f t="shared" si="7"/>
        <v>U022BU022B</v>
      </c>
      <c r="F270" s="480" t="s">
        <v>612</v>
      </c>
      <c r="G270" s="481">
        <v>31</v>
      </c>
      <c r="H270" s="415" t="str">
        <f t="shared" si="4"/>
        <v>North Country SU</v>
      </c>
      <c r="I270"/>
      <c r="J270"/>
      <c r="K270"/>
      <c r="L270"/>
      <c r="M270"/>
      <c r="N270"/>
    </row>
    <row r="271" spans="1:14" x14ac:dyDescent="0.2">
      <c r="A271" s="341" t="s">
        <v>287</v>
      </c>
      <c r="B271" s="342" t="s">
        <v>288</v>
      </c>
      <c r="C271" s="343" t="str">
        <f t="shared" si="5"/>
        <v>U023</v>
      </c>
      <c r="D271" s="344" t="str">
        <f t="shared" si="6"/>
        <v>Currier Memorial UESD</v>
      </c>
      <c r="E271" s="345" t="str">
        <f t="shared" si="7"/>
        <v>U023U023</v>
      </c>
      <c r="F271" s="346" t="s">
        <v>201</v>
      </c>
      <c r="G271" s="432">
        <v>6</v>
      </c>
      <c r="H271" s="415" t="str">
        <f t="shared" si="4"/>
        <v>Bennington - Rutland SU</v>
      </c>
      <c r="I271"/>
      <c r="J271"/>
      <c r="K271"/>
      <c r="L271"/>
      <c r="M271"/>
      <c r="N271"/>
    </row>
    <row r="272" spans="1:14" x14ac:dyDescent="0.2">
      <c r="A272" s="324" t="s">
        <v>726</v>
      </c>
      <c r="B272" s="325" t="s">
        <v>735</v>
      </c>
      <c r="C272" s="326" t="str">
        <f t="shared" si="5"/>
        <v>U024</v>
      </c>
      <c r="D272" s="327" t="str">
        <f t="shared" si="6"/>
        <v>Lake Region UHSD</v>
      </c>
      <c r="E272" s="328" t="str">
        <f t="shared" si="7"/>
        <v>U024U024</v>
      </c>
      <c r="F272" s="329" t="s">
        <v>612</v>
      </c>
      <c r="G272" s="424">
        <v>34</v>
      </c>
      <c r="H272" s="415" t="str">
        <f t="shared" si="4"/>
        <v>Orleans Central SU</v>
      </c>
      <c r="I272"/>
      <c r="J272"/>
      <c r="K272"/>
      <c r="L272"/>
      <c r="M272"/>
      <c r="N272"/>
    </row>
    <row r="273" spans="1:14" x14ac:dyDescent="0.2">
      <c r="A273" s="324" t="s">
        <v>755</v>
      </c>
      <c r="B273" s="325" t="s">
        <v>759</v>
      </c>
      <c r="C273" s="326" t="str">
        <f t="shared" si="5"/>
        <v>U026</v>
      </c>
      <c r="D273" s="327" t="str">
        <f t="shared" si="6"/>
        <v>Hazen UHSD</v>
      </c>
      <c r="E273" s="328" t="str">
        <f t="shared" si="7"/>
        <v>U026U026</v>
      </c>
      <c r="F273" s="329" t="s">
        <v>299</v>
      </c>
      <c r="G273" s="424">
        <v>35</v>
      </c>
      <c r="H273" s="415" t="str">
        <f t="shared" si="4"/>
        <v>Orleans Southwest SU</v>
      </c>
      <c r="I273"/>
      <c r="J273"/>
      <c r="K273"/>
      <c r="L273"/>
      <c r="M273"/>
      <c r="N273"/>
    </row>
    <row r="274" spans="1:14" x14ac:dyDescent="0.2">
      <c r="A274" s="324" t="s">
        <v>905</v>
      </c>
      <c r="B274" s="325" t="s">
        <v>910</v>
      </c>
      <c r="C274" s="326" t="str">
        <f t="shared" si="5"/>
        <v>U027</v>
      </c>
      <c r="D274" s="327" t="str">
        <f t="shared" si="6"/>
        <v>Bellows Falls UHSD</v>
      </c>
      <c r="E274" s="328" t="str">
        <f t="shared" si="7"/>
        <v>U027U027</v>
      </c>
      <c r="F274" s="329" t="s">
        <v>261</v>
      </c>
      <c r="G274" s="424">
        <v>47</v>
      </c>
      <c r="H274" s="415" t="str">
        <f t="shared" si="4"/>
        <v>Windham Northeast SU</v>
      </c>
      <c r="I274"/>
      <c r="J274"/>
      <c r="K274"/>
      <c r="L274"/>
      <c r="M274"/>
      <c r="N274"/>
    </row>
    <row r="275" spans="1:14" x14ac:dyDescent="0.2">
      <c r="A275" s="324" t="s">
        <v>160</v>
      </c>
      <c r="B275" s="325" t="s">
        <v>162</v>
      </c>
      <c r="C275" s="326" t="str">
        <f t="shared" si="5"/>
        <v>U028</v>
      </c>
      <c r="D275" s="327" t="str">
        <f t="shared" si="6"/>
        <v>Mt. Abraham UHSD</v>
      </c>
      <c r="E275" s="328" t="str">
        <f t="shared" si="7"/>
        <v>U028U028</v>
      </c>
      <c r="F275" s="329" t="s">
        <v>147</v>
      </c>
      <c r="G275" s="424">
        <v>1</v>
      </c>
      <c r="H275" s="415" t="str">
        <f t="shared" si="4"/>
        <v>Mt. Abraham USD</v>
      </c>
      <c r="I275"/>
      <c r="J275"/>
      <c r="K275"/>
      <c r="L275"/>
      <c r="M275"/>
      <c r="N275"/>
    </row>
    <row r="276" spans="1:14" x14ac:dyDescent="0.2">
      <c r="A276" s="341" t="s">
        <v>1046</v>
      </c>
      <c r="B276" s="342" t="s">
        <v>1047</v>
      </c>
      <c r="C276" s="343" t="str">
        <f t="shared" si="5"/>
        <v>U029</v>
      </c>
      <c r="D276" s="344" t="str">
        <f t="shared" si="6"/>
        <v>Chester-Andover UESD</v>
      </c>
      <c r="E276" s="345" t="str">
        <f t="shared" si="7"/>
        <v>U029U029</v>
      </c>
      <c r="F276" s="346" t="s">
        <v>283</v>
      </c>
      <c r="G276" s="432">
        <v>63</v>
      </c>
      <c r="H276" s="415" t="str">
        <f t="shared" si="4"/>
        <v>Two Rivers SU</v>
      </c>
      <c r="I276"/>
      <c r="J276"/>
      <c r="K276"/>
      <c r="L276"/>
      <c r="M276"/>
      <c r="N276"/>
    </row>
    <row r="277" spans="1:14" x14ac:dyDescent="0.2">
      <c r="A277" s="324" t="s">
        <v>552</v>
      </c>
      <c r="B277" s="325" t="s">
        <v>553</v>
      </c>
      <c r="C277" s="326" t="str">
        <f t="shared" si="5"/>
        <v>U030</v>
      </c>
      <c r="D277" s="327" t="str">
        <f t="shared" si="6"/>
        <v>Oxbow UHSD</v>
      </c>
      <c r="E277" s="328" t="str">
        <f t="shared" si="7"/>
        <v>U030U030</v>
      </c>
      <c r="F277" s="329" t="s">
        <v>539</v>
      </c>
      <c r="G277" s="424">
        <v>27</v>
      </c>
      <c r="H277" s="415" t="str">
        <f t="shared" si="4"/>
        <v>Orange East SU</v>
      </c>
      <c r="I277"/>
      <c r="J277"/>
      <c r="K277"/>
      <c r="L277"/>
      <c r="M277"/>
      <c r="N277"/>
    </row>
    <row r="278" spans="1:14" x14ac:dyDescent="0.2">
      <c r="A278" s="324" t="s">
        <v>685</v>
      </c>
      <c r="B278" s="325" t="s">
        <v>686</v>
      </c>
      <c r="C278" s="326" t="str">
        <f t="shared" si="5"/>
        <v>U032</v>
      </c>
      <c r="D278" s="327" t="str">
        <f t="shared" si="6"/>
        <v>U-32 UHSD</v>
      </c>
      <c r="E278" s="328" t="str">
        <f t="shared" si="7"/>
        <v>U032U032</v>
      </c>
      <c r="F278" s="329" t="s">
        <v>571</v>
      </c>
      <c r="G278" s="424">
        <v>32</v>
      </c>
      <c r="H278" s="415" t="str">
        <f t="shared" si="4"/>
        <v>Washington Central UUSD</v>
      </c>
      <c r="I278"/>
      <c r="J278"/>
      <c r="K278"/>
      <c r="L278"/>
      <c r="M278"/>
      <c r="N278"/>
    </row>
    <row r="279" spans="1:14" x14ac:dyDescent="0.2">
      <c r="A279" s="358" t="s">
        <v>832</v>
      </c>
      <c r="B279" s="359" t="s">
        <v>836</v>
      </c>
      <c r="C279" s="360" t="str">
        <f t="shared" si="5"/>
        <v>U033</v>
      </c>
      <c r="D279" s="361" t="str">
        <f t="shared" si="6"/>
        <v>Twinfield USD</v>
      </c>
      <c r="E279" s="362" t="str">
        <f t="shared" si="7"/>
        <v>U033U033</v>
      </c>
      <c r="F279" s="363" t="s">
        <v>571</v>
      </c>
      <c r="G279" s="431">
        <v>41</v>
      </c>
      <c r="H279" s="415" t="str">
        <f t="shared" si="4"/>
        <v>Washington Northeast SU</v>
      </c>
      <c r="I279"/>
      <c r="J279"/>
      <c r="K279"/>
      <c r="L279"/>
      <c r="M279"/>
      <c r="N279"/>
    </row>
    <row r="280" spans="1:14" x14ac:dyDescent="0.2">
      <c r="A280" s="324" t="s">
        <v>891</v>
      </c>
      <c r="B280" s="325" t="s">
        <v>892</v>
      </c>
      <c r="C280" s="326" t="str">
        <f t="shared" si="5"/>
        <v>U034</v>
      </c>
      <c r="D280" s="327" t="str">
        <f t="shared" si="6"/>
        <v>Leland &amp; Gray UHSD</v>
      </c>
      <c r="E280" s="328" t="str">
        <f t="shared" si="7"/>
        <v>U034U034</v>
      </c>
      <c r="F280" s="329" t="s">
        <v>261</v>
      </c>
      <c r="G280" s="424">
        <v>46</v>
      </c>
      <c r="H280" s="415" t="str">
        <f t="shared" si="4"/>
        <v>Windham Central SU</v>
      </c>
      <c r="I280"/>
      <c r="J280"/>
      <c r="K280"/>
      <c r="L280"/>
      <c r="M280"/>
      <c r="N280"/>
    </row>
    <row r="281" spans="1:14" x14ac:dyDescent="0.2">
      <c r="A281" s="324" t="s">
        <v>1048</v>
      </c>
      <c r="B281" s="325" t="s">
        <v>1049</v>
      </c>
      <c r="C281" s="326" t="str">
        <f t="shared" si="5"/>
        <v>U035</v>
      </c>
      <c r="D281" s="327" t="str">
        <f t="shared" si="6"/>
        <v>Green Mountain UHSD</v>
      </c>
      <c r="E281" s="328" t="str">
        <f t="shared" si="7"/>
        <v>U035U035</v>
      </c>
      <c r="F281" s="329" t="s">
        <v>283</v>
      </c>
      <c r="G281" s="424">
        <v>63</v>
      </c>
      <c r="H281" s="415" t="str">
        <f t="shared" si="4"/>
        <v>Two Rivers SU</v>
      </c>
      <c r="I281"/>
      <c r="J281"/>
      <c r="K281"/>
      <c r="L281"/>
      <c r="M281"/>
      <c r="N281"/>
    </row>
    <row r="282" spans="1:14" x14ac:dyDescent="0.2">
      <c r="A282" s="358" t="s">
        <v>554</v>
      </c>
      <c r="B282" s="359" t="s">
        <v>557</v>
      </c>
      <c r="C282" s="360" t="str">
        <f t="shared" si="5"/>
        <v>U036</v>
      </c>
      <c r="D282" s="361" t="str">
        <f t="shared" si="6"/>
        <v>Waits River Valley UESD</v>
      </c>
      <c r="E282" s="362" t="str">
        <f t="shared" si="7"/>
        <v>U036U036</v>
      </c>
      <c r="F282" s="363" t="s">
        <v>539</v>
      </c>
      <c r="G282" s="431">
        <v>27</v>
      </c>
      <c r="H282" s="415" t="str">
        <f t="shared" si="4"/>
        <v>Orange East SU</v>
      </c>
      <c r="I282"/>
      <c r="J282"/>
      <c r="K282"/>
      <c r="L282"/>
      <c r="M282"/>
      <c r="N282"/>
    </row>
    <row r="283" spans="1:14" x14ac:dyDescent="0.2">
      <c r="A283" s="358" t="s">
        <v>319</v>
      </c>
      <c r="B283" s="359" t="s">
        <v>320</v>
      </c>
      <c r="C283" s="360" t="str">
        <f t="shared" si="5"/>
        <v>U037</v>
      </c>
      <c r="D283" s="361" t="str">
        <f t="shared" si="6"/>
        <v>Millers Run UESD</v>
      </c>
      <c r="E283" s="362" t="str">
        <f t="shared" si="7"/>
        <v>U037U037</v>
      </c>
      <c r="F283" s="363" t="s">
        <v>299</v>
      </c>
      <c r="G283" s="431">
        <v>8</v>
      </c>
      <c r="H283" s="415" t="str">
        <f t="shared" si="4"/>
        <v>Caledonia North SU</v>
      </c>
      <c r="I283"/>
      <c r="J283"/>
      <c r="K283"/>
      <c r="L283"/>
      <c r="M283"/>
      <c r="N283"/>
    </row>
    <row r="284" spans="1:14" x14ac:dyDescent="0.2">
      <c r="A284" s="324" t="s">
        <v>1050</v>
      </c>
      <c r="B284" s="325" t="s">
        <v>1051</v>
      </c>
      <c r="C284" s="326" t="str">
        <f t="shared" si="5"/>
        <v>U039</v>
      </c>
      <c r="D284" s="327" t="str">
        <f t="shared" si="6"/>
        <v>Black River UHSD</v>
      </c>
      <c r="E284" s="328" t="str">
        <f t="shared" si="7"/>
        <v>U039U039</v>
      </c>
      <c r="F284" s="329" t="s">
        <v>283</v>
      </c>
      <c r="G284" s="424">
        <v>63</v>
      </c>
      <c r="H284" s="415" t="str">
        <f t="shared" si="4"/>
        <v>Two Rivers SU</v>
      </c>
      <c r="I284"/>
      <c r="J284"/>
      <c r="K284"/>
      <c r="L284"/>
      <c r="M284"/>
      <c r="N284"/>
    </row>
    <row r="285" spans="1:14" x14ac:dyDescent="0.2">
      <c r="A285" s="324" t="s">
        <v>1023</v>
      </c>
      <c r="B285" s="325" t="s">
        <v>1024</v>
      </c>
      <c r="C285" s="326" t="str">
        <f t="shared" si="5"/>
        <v>U041</v>
      </c>
      <c r="D285" s="327" t="str">
        <f t="shared" si="6"/>
        <v>Spaulding UHSD</v>
      </c>
      <c r="E285" s="328" t="str">
        <f t="shared" si="7"/>
        <v>U041U041</v>
      </c>
      <c r="F285" s="329" t="s">
        <v>571</v>
      </c>
      <c r="G285" s="424">
        <v>61</v>
      </c>
      <c r="H285" s="415" t="str">
        <f t="shared" si="4"/>
        <v>Barre UUSD</v>
      </c>
      <c r="I285"/>
      <c r="J285"/>
      <c r="K285"/>
      <c r="L285"/>
      <c r="M285"/>
      <c r="N285"/>
    </row>
    <row r="286" spans="1:14" x14ac:dyDescent="0.2">
      <c r="A286" s="341" t="s">
        <v>219</v>
      </c>
      <c r="B286" s="342" t="s">
        <v>220</v>
      </c>
      <c r="C286" s="343" t="str">
        <f t="shared" si="5"/>
        <v>U042</v>
      </c>
      <c r="D286" s="344" t="str">
        <f t="shared" si="6"/>
        <v>Castleton-Hubbardton UESD</v>
      </c>
      <c r="E286" s="345" t="str">
        <f t="shared" si="7"/>
        <v>U042U042</v>
      </c>
      <c r="F286" s="346" t="s">
        <v>201</v>
      </c>
      <c r="G286" s="432">
        <v>4</v>
      </c>
      <c r="H286" s="415" t="str">
        <f t="shared" si="4"/>
        <v>Slate Valley USD</v>
      </c>
      <c r="I286"/>
      <c r="J286"/>
      <c r="K286"/>
      <c r="L286"/>
      <c r="M286"/>
      <c r="N286"/>
    </row>
    <row r="287" spans="1:14" x14ac:dyDescent="0.2">
      <c r="A287" s="341" t="s">
        <v>761</v>
      </c>
      <c r="B287" s="342" t="s">
        <v>762</v>
      </c>
      <c r="C287" s="343" t="str">
        <f t="shared" si="5"/>
        <v>U043</v>
      </c>
      <c r="D287" s="344" t="str">
        <f t="shared" si="6"/>
        <v>Lakeview UESD</v>
      </c>
      <c r="E287" s="345" t="str">
        <f t="shared" si="7"/>
        <v>U043U043</v>
      </c>
      <c r="F287" s="346" t="s">
        <v>612</v>
      </c>
      <c r="G287" s="432">
        <v>35</v>
      </c>
      <c r="H287" s="415" t="str">
        <f t="shared" si="4"/>
        <v>Orleans Southwest SU</v>
      </c>
      <c r="I287"/>
      <c r="J287"/>
      <c r="K287"/>
      <c r="L287"/>
      <c r="M287"/>
      <c r="N287"/>
    </row>
    <row r="288" spans="1:14" x14ac:dyDescent="0.2">
      <c r="A288" s="341" t="s">
        <v>289</v>
      </c>
      <c r="B288" s="342" t="s">
        <v>1602</v>
      </c>
      <c r="C288" s="343" t="str">
        <f t="shared" si="5"/>
        <v>U047</v>
      </c>
      <c r="D288" s="344" t="str">
        <f t="shared" si="6"/>
        <v>Mettawee Community School UESD</v>
      </c>
      <c r="E288" s="345" t="str">
        <f t="shared" si="7"/>
        <v>U047U047</v>
      </c>
      <c r="F288" s="346" t="s">
        <v>201</v>
      </c>
      <c r="G288" s="432">
        <v>6</v>
      </c>
      <c r="H288" s="415" t="str">
        <f t="shared" si="4"/>
        <v>Bennington - Rutland SU</v>
      </c>
      <c r="I288" s="433">
        <v>35977</v>
      </c>
      <c r="J288"/>
      <c r="K288"/>
      <c r="L288"/>
      <c r="M288"/>
      <c r="N288"/>
    </row>
    <row r="289" spans="1:14" x14ac:dyDescent="0.2">
      <c r="A289" s="358" t="s">
        <v>786</v>
      </c>
      <c r="B289" s="359" t="s">
        <v>789</v>
      </c>
      <c r="C289" s="360" t="str">
        <f t="shared" si="5"/>
        <v>U049</v>
      </c>
      <c r="D289" s="361" t="str">
        <f t="shared" si="6"/>
        <v>Barstow USD</v>
      </c>
      <c r="E289" s="362" t="str">
        <f t="shared" si="7"/>
        <v>U049U049</v>
      </c>
      <c r="F289" s="363" t="s">
        <v>201</v>
      </c>
      <c r="G289" s="431">
        <v>36</v>
      </c>
      <c r="H289" s="415" t="str">
        <f t="shared" si="4"/>
        <v>Rutland Northeast SU</v>
      </c>
      <c r="I289" s="433">
        <v>42552</v>
      </c>
      <c r="J289"/>
      <c r="K289"/>
      <c r="L289"/>
      <c r="M289"/>
      <c r="N289"/>
    </row>
    <row r="290" spans="1:14" x14ac:dyDescent="0.2">
      <c r="A290" s="358" t="s">
        <v>534</v>
      </c>
      <c r="B290" s="359" t="s">
        <v>535</v>
      </c>
      <c r="C290" s="360" t="str">
        <f t="shared" si="5"/>
        <v>U050</v>
      </c>
      <c r="D290" s="361" t="str">
        <f t="shared" si="6"/>
        <v>Elmore-Morristown USD</v>
      </c>
      <c r="E290" s="362" t="str">
        <f t="shared" si="7"/>
        <v>U050U050</v>
      </c>
      <c r="F290" s="363" t="s">
        <v>509</v>
      </c>
      <c r="G290" s="431">
        <v>26</v>
      </c>
      <c r="H290" s="415" t="str">
        <f t="shared" si="4"/>
        <v>Lamoille South SU</v>
      </c>
      <c r="I290" s="433">
        <v>42552</v>
      </c>
      <c r="J290"/>
      <c r="K290"/>
      <c r="L290"/>
      <c r="M290"/>
      <c r="N290"/>
    </row>
    <row r="291" spans="1:14" x14ac:dyDescent="0.2">
      <c r="A291" s="438" t="s">
        <v>1216</v>
      </c>
      <c r="B291" s="485" t="s">
        <v>1264</v>
      </c>
      <c r="C291" s="471" t="str">
        <f t="shared" si="5"/>
        <v>U051</v>
      </c>
      <c r="D291" s="472" t="str">
        <f t="shared" si="6"/>
        <v>Essex-Westford EC USD</v>
      </c>
      <c r="E291" s="473" t="str">
        <f t="shared" si="7"/>
        <v>U051U051</v>
      </c>
      <c r="F291" s="434" t="s">
        <v>295</v>
      </c>
      <c r="G291" s="474">
        <v>65</v>
      </c>
      <c r="H291" s="415" t="str">
        <f t="shared" si="4"/>
        <v>Essex-Westford SD</v>
      </c>
      <c r="I291" s="433">
        <v>42917</v>
      </c>
      <c r="J291"/>
      <c r="K291"/>
      <c r="L291"/>
      <c r="M291"/>
      <c r="N291"/>
    </row>
    <row r="292" spans="1:14" x14ac:dyDescent="0.2">
      <c r="A292" s="358" t="s">
        <v>699</v>
      </c>
      <c r="B292" s="359" t="s">
        <v>1185</v>
      </c>
      <c r="C292" s="360" t="str">
        <f t="shared" si="5"/>
        <v>U052</v>
      </c>
      <c r="D292" s="361" t="str">
        <f t="shared" si="6"/>
        <v>Mill River USD</v>
      </c>
      <c r="E292" s="362" t="str">
        <f t="shared" si="7"/>
        <v>U052U052</v>
      </c>
      <c r="F292" s="363" t="s">
        <v>201</v>
      </c>
      <c r="G292" s="431">
        <v>33</v>
      </c>
      <c r="H292" s="415" t="str">
        <f t="shared" si="4"/>
        <v>Mill River UUSD</v>
      </c>
      <c r="I292" s="433">
        <v>42552</v>
      </c>
      <c r="J292"/>
      <c r="K292"/>
      <c r="L292"/>
      <c r="M292"/>
      <c r="N292"/>
    </row>
    <row r="293" spans="1:14" x14ac:dyDescent="0.2">
      <c r="A293" s="358" t="s">
        <v>791</v>
      </c>
      <c r="B293" s="359" t="s">
        <v>1186</v>
      </c>
      <c r="C293" s="360" t="str">
        <f t="shared" si="5"/>
        <v>U053</v>
      </c>
      <c r="D293" s="361" t="str">
        <f t="shared" si="6"/>
        <v>Otter Valley USD</v>
      </c>
      <c r="E293" s="362" t="str">
        <f t="shared" si="7"/>
        <v>U053U053</v>
      </c>
      <c r="F293" s="363" t="s">
        <v>201</v>
      </c>
      <c r="G293" s="431">
        <v>36</v>
      </c>
      <c r="H293" s="415" t="str">
        <f t="shared" si="4"/>
        <v>Rutland Northeast SU</v>
      </c>
      <c r="I293" s="433">
        <v>42552</v>
      </c>
      <c r="J293"/>
      <c r="K293"/>
      <c r="L293"/>
      <c r="M293"/>
      <c r="N293"/>
    </row>
    <row r="294" spans="1:14" x14ac:dyDescent="0.2">
      <c r="A294" s="438" t="s">
        <v>1217</v>
      </c>
      <c r="B294" s="485" t="s">
        <v>1317</v>
      </c>
      <c r="C294" s="471" t="str">
        <f t="shared" si="5"/>
        <v>U054</v>
      </c>
      <c r="D294" s="472" t="str">
        <f t="shared" si="6"/>
        <v>Addison Northwest SD</v>
      </c>
      <c r="E294" s="473" t="str">
        <f t="shared" si="7"/>
        <v>U054U054</v>
      </c>
      <c r="F294" s="434" t="s">
        <v>147</v>
      </c>
      <c r="G294" s="474">
        <v>2</v>
      </c>
      <c r="H294" s="415" t="str">
        <f t="shared" si="4"/>
        <v>Addison Northwest SD</v>
      </c>
      <c r="I294" s="433">
        <v>42917</v>
      </c>
      <c r="J294"/>
      <c r="K294"/>
      <c r="L294"/>
      <c r="M294"/>
      <c r="N294"/>
    </row>
    <row r="295" spans="1:14" x14ac:dyDescent="0.2">
      <c r="A295" s="438" t="s">
        <v>1218</v>
      </c>
      <c r="B295" s="485" t="s">
        <v>1318</v>
      </c>
      <c r="C295" s="471" t="str">
        <f t="shared" si="5"/>
        <v>U055</v>
      </c>
      <c r="D295" s="472" t="str">
        <f t="shared" si="6"/>
        <v>Addison Central SD</v>
      </c>
      <c r="E295" s="473" t="str">
        <f t="shared" si="7"/>
        <v>U055U055</v>
      </c>
      <c r="F295" s="434" t="s">
        <v>147</v>
      </c>
      <c r="G295" s="474">
        <v>3</v>
      </c>
      <c r="H295" s="415" t="str">
        <f t="shared" si="4"/>
        <v>Addison Central SD</v>
      </c>
      <c r="I295" s="433">
        <v>42917</v>
      </c>
      <c r="J295"/>
      <c r="K295"/>
      <c r="L295"/>
      <c r="M295"/>
      <c r="N295"/>
    </row>
    <row r="296" spans="1:14" x14ac:dyDescent="0.2">
      <c r="A296" s="438" t="s">
        <v>1219</v>
      </c>
      <c r="B296" s="485" t="s">
        <v>1319</v>
      </c>
      <c r="C296" s="471" t="str">
        <f t="shared" si="5"/>
        <v>U056</v>
      </c>
      <c r="D296" s="472" t="str">
        <f t="shared" si="6"/>
        <v>Champlain Valley SD</v>
      </c>
      <c r="E296" s="473" t="str">
        <f t="shared" si="7"/>
        <v>U056U056</v>
      </c>
      <c r="F296" s="434" t="s">
        <v>295</v>
      </c>
      <c r="G296" s="474">
        <v>14</v>
      </c>
      <c r="H296" s="415" t="str">
        <f t="shared" si="4"/>
        <v>Champlain Valley SD</v>
      </c>
      <c r="I296" s="433">
        <v>42917</v>
      </c>
      <c r="J296"/>
      <c r="K296"/>
      <c r="L296"/>
      <c r="M296"/>
      <c r="N296"/>
    </row>
    <row r="297" spans="1:14" x14ac:dyDescent="0.2">
      <c r="A297" s="438" t="s">
        <v>1220</v>
      </c>
      <c r="B297" s="485" t="s">
        <v>1261</v>
      </c>
      <c r="C297" s="471" t="str">
        <f t="shared" si="5"/>
        <v>U057</v>
      </c>
      <c r="D297" s="472" t="str">
        <f t="shared" si="6"/>
        <v>Maple Run USD</v>
      </c>
      <c r="E297" s="473" t="str">
        <f t="shared" si="7"/>
        <v>U057U057</v>
      </c>
      <c r="F297" s="434" t="s">
        <v>447</v>
      </c>
      <c r="G297" s="474">
        <v>23</v>
      </c>
      <c r="H297" s="415" t="str">
        <f t="shared" si="4"/>
        <v>Maple Run SD</v>
      </c>
      <c r="I297" s="433">
        <v>42917</v>
      </c>
      <c r="J297"/>
      <c r="K297"/>
      <c r="L297"/>
      <c r="M297"/>
      <c r="N297"/>
    </row>
    <row r="298" spans="1:14" x14ac:dyDescent="0.2">
      <c r="A298" s="475" t="s">
        <v>1259</v>
      </c>
      <c r="B298" s="485" t="s">
        <v>1323</v>
      </c>
      <c r="C298" s="477" t="str">
        <f t="shared" si="5"/>
        <v>U058A</v>
      </c>
      <c r="D298" s="478" t="str">
        <f t="shared" si="6"/>
        <v>Lamoille North MUUSD</v>
      </c>
      <c r="E298" s="479" t="str">
        <f t="shared" si="7"/>
        <v>U058AU058A</v>
      </c>
      <c r="F298" s="480" t="s">
        <v>509</v>
      </c>
      <c r="G298" s="481">
        <v>25</v>
      </c>
      <c r="H298" s="415" t="str">
        <f t="shared" si="4"/>
        <v>Lamoille North SU</v>
      </c>
      <c r="I298" s="433">
        <v>42917</v>
      </c>
      <c r="J298"/>
      <c r="K298"/>
      <c r="L298"/>
      <c r="M298"/>
      <c r="N298"/>
    </row>
    <row r="299" spans="1:14" x14ac:dyDescent="0.2">
      <c r="A299" s="475" t="s">
        <v>1258</v>
      </c>
      <c r="B299" s="485" t="s">
        <v>1323</v>
      </c>
      <c r="C299" s="477" t="str">
        <f t="shared" si="5"/>
        <v>U058B</v>
      </c>
      <c r="D299" s="478" t="str">
        <f t="shared" si="6"/>
        <v>Lamoille North MUUSD</v>
      </c>
      <c r="E299" s="479" t="str">
        <f t="shared" si="7"/>
        <v>U058BU058B</v>
      </c>
      <c r="F299" s="480" t="s">
        <v>509</v>
      </c>
      <c r="G299" s="481">
        <v>25</v>
      </c>
      <c r="H299" s="415" t="str">
        <f t="shared" si="4"/>
        <v>Lamoille North SU</v>
      </c>
      <c r="I299" s="433">
        <v>42917</v>
      </c>
      <c r="J299"/>
      <c r="K299"/>
      <c r="L299"/>
      <c r="M299"/>
      <c r="N299"/>
    </row>
    <row r="300" spans="1:14" x14ac:dyDescent="0.2">
      <c r="A300" s="438" t="s">
        <v>1221</v>
      </c>
      <c r="B300" s="485" t="s">
        <v>1298</v>
      </c>
      <c r="C300" s="471" t="str">
        <f t="shared" si="5"/>
        <v>U059</v>
      </c>
      <c r="D300" s="472" t="str">
        <f t="shared" si="6"/>
        <v>Orange Southwest UUSD</v>
      </c>
      <c r="E300" s="473" t="str">
        <f t="shared" si="7"/>
        <v>U059U059</v>
      </c>
      <c r="F300" s="434" t="s">
        <v>539</v>
      </c>
      <c r="G300" s="474">
        <v>28</v>
      </c>
      <c r="H300" s="415" t="str">
        <f t="shared" si="4"/>
        <v>Orange Southwest UUSD</v>
      </c>
      <c r="I300" s="433">
        <v>42917</v>
      </c>
      <c r="J300"/>
      <c r="K300"/>
      <c r="L300"/>
      <c r="M300"/>
      <c r="N300"/>
    </row>
    <row r="301" spans="1:14" x14ac:dyDescent="0.2">
      <c r="A301" s="438" t="s">
        <v>1222</v>
      </c>
      <c r="B301" s="485" t="s">
        <v>1224</v>
      </c>
      <c r="C301" s="471" t="str">
        <f t="shared" si="5"/>
        <v>U060</v>
      </c>
      <c r="D301" s="472" t="str">
        <f t="shared" si="6"/>
        <v>Harwood USD</v>
      </c>
      <c r="E301" s="473" t="str">
        <f t="shared" si="7"/>
        <v>U060U060</v>
      </c>
      <c r="F301" s="434" t="s">
        <v>571</v>
      </c>
      <c r="G301" s="474">
        <v>42</v>
      </c>
      <c r="H301" s="415" t="str">
        <f t="shared" si="4"/>
        <v>Harwood UUSD</v>
      </c>
      <c r="I301" s="433">
        <v>42917</v>
      </c>
      <c r="J301"/>
      <c r="K301"/>
      <c r="L301"/>
      <c r="M301"/>
      <c r="N301"/>
    </row>
    <row r="302" spans="1:14" x14ac:dyDescent="0.2">
      <c r="A302" s="324" t="s">
        <v>1061</v>
      </c>
      <c r="B302" s="325" t="s">
        <v>1066</v>
      </c>
      <c r="C302" s="326" t="str">
        <f t="shared" si="5"/>
        <v>U146</v>
      </c>
      <c r="D302" s="327" t="str">
        <f t="shared" si="6"/>
        <v>Rivendell Interstate USD</v>
      </c>
      <c r="E302" s="328" t="str">
        <f t="shared" si="7"/>
        <v>U146U146</v>
      </c>
      <c r="F302" s="329" t="s">
        <v>539</v>
      </c>
      <c r="G302" s="424">
        <v>64</v>
      </c>
      <c r="H302" s="415" t="str">
        <f t="shared" si="4"/>
        <v>Rivendell Interstate SD</v>
      </c>
      <c r="I302" s="433">
        <v>36342</v>
      </c>
      <c r="J302"/>
      <c r="K302"/>
      <c r="L302"/>
      <c r="M302"/>
      <c r="N302"/>
    </row>
    <row r="303" spans="1:14" x14ac:dyDescent="0.2">
      <c r="A303" s="358" t="s">
        <v>290</v>
      </c>
      <c r="B303" s="359" t="s">
        <v>291</v>
      </c>
      <c r="C303" s="360" t="str">
        <f t="shared" si="5"/>
        <v>U301</v>
      </c>
      <c r="D303" s="361" t="str">
        <f t="shared" si="6"/>
        <v>Mountain Towns RED</v>
      </c>
      <c r="E303" s="362" t="str">
        <f t="shared" si="7"/>
        <v>U301U301</v>
      </c>
      <c r="F303" s="363" t="s">
        <v>261</v>
      </c>
      <c r="G303" s="431">
        <v>6</v>
      </c>
      <c r="H303" s="415" t="str">
        <f t="shared" si="4"/>
        <v>Bennington - Rutland SU</v>
      </c>
      <c r="I303" s="433">
        <v>41456</v>
      </c>
      <c r="J303"/>
      <c r="K303"/>
      <c r="L303"/>
      <c r="M303"/>
      <c r="N303"/>
    </row>
    <row r="304" spans="1:14" x14ac:dyDescent="0.2">
      <c r="A304" s="482" t="s">
        <v>357</v>
      </c>
      <c r="B304" s="483" t="s">
        <v>358</v>
      </c>
      <c r="C304" s="477" t="str">
        <f t="shared" si="5"/>
        <v>U401A</v>
      </c>
      <c r="D304" s="478" t="str">
        <f t="shared" si="6"/>
        <v>Mt. Mansfield Modified USD</v>
      </c>
      <c r="E304" s="479" t="str">
        <f t="shared" si="7"/>
        <v>U401AU401A</v>
      </c>
      <c r="F304" s="480" t="s">
        <v>295</v>
      </c>
      <c r="G304" s="484">
        <v>12</v>
      </c>
      <c r="H304" s="415" t="str">
        <f t="shared" si="4"/>
        <v>Mount Mansfield UUSD</v>
      </c>
      <c r="I304" s="433">
        <v>42186</v>
      </c>
      <c r="J304"/>
      <c r="K304"/>
      <c r="L304"/>
      <c r="M304"/>
      <c r="N304"/>
    </row>
    <row r="305" spans="1:14" x14ac:dyDescent="0.2">
      <c r="A305" s="482" t="s">
        <v>359</v>
      </c>
      <c r="B305" s="483" t="s">
        <v>358</v>
      </c>
      <c r="C305" s="477" t="str">
        <f t="shared" si="5"/>
        <v>U401B</v>
      </c>
      <c r="D305" s="478" t="str">
        <f t="shared" si="6"/>
        <v>Mt. Mansfield Modified USD</v>
      </c>
      <c r="E305" s="479" t="str">
        <f t="shared" si="7"/>
        <v>U401BU401B</v>
      </c>
      <c r="F305" s="480" t="s">
        <v>295</v>
      </c>
      <c r="G305" s="484">
        <v>12</v>
      </c>
      <c r="H305" s="415" t="str">
        <f t="shared" si="4"/>
        <v>Mount Mansfield UUSD</v>
      </c>
      <c r="I305" s="433">
        <v>42186</v>
      </c>
      <c r="J305"/>
      <c r="K305"/>
      <c r="L305"/>
      <c r="M305"/>
      <c r="N305"/>
    </row>
  </sheetData>
  <autoFilter ref="A3:N305" xr:uid="{00000000-0009-0000-0000-000002000000}"/>
  <conditionalFormatting sqref="A298:B298">
    <cfRule type="expression" dxfId="3" priority="3" stopIfTrue="1">
      <formula>#REF!=1</formula>
    </cfRule>
  </conditionalFormatting>
  <conditionalFormatting sqref="A299:B299">
    <cfRule type="expression" dxfId="2" priority="4" stopIfTrue="1">
      <formula>#REF!=1</formula>
    </cfRule>
  </conditionalFormatting>
  <conditionalFormatting sqref="A300:B300">
    <cfRule type="expression" dxfId="1" priority="2" stopIfTrue="1">
      <formula>#REF!=1</formula>
    </cfRule>
  </conditionalFormatting>
  <conditionalFormatting sqref="A301:B301">
    <cfRule type="expression" dxfId="0" priority="1" stopIfTrue="1">
      <formula>#REF!=1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259"/>
  <sheetViews>
    <sheetView zoomScale="85" zoomScaleNormal="85" workbookViewId="0">
      <pane ySplit="2" topLeftCell="A223" activePane="bottomLeft" state="frozen"/>
      <selection activeCell="AM84" sqref="AM84"/>
      <selection pane="bottomLeft" activeCell="AM84" sqref="AM84"/>
    </sheetView>
  </sheetViews>
  <sheetFormatPr defaultRowHeight="12.75" x14ac:dyDescent="0.2"/>
  <cols>
    <col min="3" max="3" width="19" bestFit="1" customWidth="1"/>
    <col min="5" max="5" width="45.85546875" bestFit="1" customWidth="1"/>
    <col min="6" max="6" width="12" bestFit="1" customWidth="1"/>
    <col min="8" max="8" width="46.5703125" bestFit="1" customWidth="1"/>
    <col min="9" max="9" width="12" bestFit="1" customWidth="1"/>
    <col min="12" max="12" width="13.42578125" bestFit="1" customWidth="1"/>
  </cols>
  <sheetData>
    <row r="1" spans="1:12" x14ac:dyDescent="0.2">
      <c r="A1" s="11" t="s">
        <v>1215</v>
      </c>
      <c r="B1" s="11" t="s">
        <v>1187</v>
      </c>
      <c r="C1" s="11" t="s">
        <v>1188</v>
      </c>
      <c r="D1" s="11" t="s">
        <v>1189</v>
      </c>
      <c r="E1" s="11" t="s">
        <v>1190</v>
      </c>
      <c r="F1" s="11" t="s">
        <v>141</v>
      </c>
      <c r="G1" s="11" t="s">
        <v>1191</v>
      </c>
      <c r="H1" s="11" t="s">
        <v>1192</v>
      </c>
      <c r="I1" s="11" t="s">
        <v>141</v>
      </c>
      <c r="J1" s="11" t="s">
        <v>142</v>
      </c>
      <c r="K1" s="11" t="s">
        <v>143</v>
      </c>
      <c r="L1" s="11" t="s">
        <v>1193</v>
      </c>
    </row>
    <row r="2" spans="1:12" x14ac:dyDescent="0.2">
      <c r="B2" s="69">
        <v>1</v>
      </c>
      <c r="C2" s="69">
        <f t="shared" ref="C2:K2" si="0">B2+1</f>
        <v>2</v>
      </c>
      <c r="D2" s="69">
        <f t="shared" si="0"/>
        <v>3</v>
      </c>
      <c r="E2" s="69">
        <f t="shared" si="0"/>
        <v>4</v>
      </c>
      <c r="F2" s="69">
        <v>5</v>
      </c>
      <c r="G2" s="69">
        <f t="shared" si="0"/>
        <v>6</v>
      </c>
      <c r="H2" s="69">
        <f t="shared" si="0"/>
        <v>7</v>
      </c>
      <c r="I2" s="69">
        <v>8</v>
      </c>
      <c r="J2" s="69">
        <f t="shared" si="0"/>
        <v>9</v>
      </c>
      <c r="K2" s="69">
        <f t="shared" si="0"/>
        <v>10</v>
      </c>
    </row>
    <row r="3" spans="1:12" x14ac:dyDescent="0.2">
      <c r="A3" s="314">
        <v>1</v>
      </c>
      <c r="B3" s="397" t="s">
        <v>144</v>
      </c>
      <c r="C3" s="398" t="s">
        <v>145</v>
      </c>
      <c r="D3" s="399" t="s">
        <v>1329</v>
      </c>
      <c r="E3" s="398" t="s">
        <v>161</v>
      </c>
      <c r="F3" s="578" t="str">
        <f>D3&amp;B3</f>
        <v>U061T031</v>
      </c>
      <c r="G3" s="400"/>
      <c r="H3" s="400"/>
      <c r="I3" s="400" t="str">
        <f>G3&amp;B3</f>
        <v>T031</v>
      </c>
      <c r="J3" s="317" t="s">
        <v>147</v>
      </c>
      <c r="K3" s="314">
        <v>1</v>
      </c>
      <c r="L3" t="str">
        <f t="shared" ref="L3:L27" si="1">IF(LEFT(D3,4)="U022",D3&amp;G3,D3&amp;" "&amp;G3)</f>
        <v xml:space="preserve">U061 </v>
      </c>
    </row>
    <row r="4" spans="1:12" x14ac:dyDescent="0.2">
      <c r="A4" s="314">
        <v>1</v>
      </c>
      <c r="B4" s="397" t="s">
        <v>151</v>
      </c>
      <c r="C4" s="398" t="s">
        <v>152</v>
      </c>
      <c r="D4" s="399" t="s">
        <v>1329</v>
      </c>
      <c r="E4" s="398" t="s">
        <v>161</v>
      </c>
      <c r="F4" s="578" t="str">
        <f t="shared" ref="F4:F67" si="2">D4&amp;B4</f>
        <v>U061T127</v>
      </c>
      <c r="G4" s="400"/>
      <c r="H4" s="400"/>
      <c r="I4" s="400" t="str">
        <f t="shared" ref="I4:I67" si="3">G4&amp;B4</f>
        <v>T127</v>
      </c>
      <c r="J4" s="317" t="s">
        <v>147</v>
      </c>
      <c r="K4" s="314">
        <v>1</v>
      </c>
      <c r="L4" t="str">
        <f t="shared" si="1"/>
        <v xml:space="preserve">U061 </v>
      </c>
    </row>
    <row r="5" spans="1:12" x14ac:dyDescent="0.2">
      <c r="A5" s="314">
        <v>1</v>
      </c>
      <c r="B5" s="397" t="s">
        <v>154</v>
      </c>
      <c r="C5" s="398" t="s">
        <v>155</v>
      </c>
      <c r="D5" s="399" t="s">
        <v>1329</v>
      </c>
      <c r="E5" s="398" t="s">
        <v>161</v>
      </c>
      <c r="F5" s="578" t="str">
        <f t="shared" si="2"/>
        <v>U061T138</v>
      </c>
      <c r="G5" s="400"/>
      <c r="H5" s="400"/>
      <c r="I5" s="400" t="str">
        <f t="shared" si="3"/>
        <v>T138</v>
      </c>
      <c r="J5" s="317" t="s">
        <v>147</v>
      </c>
      <c r="K5" s="314">
        <v>1</v>
      </c>
      <c r="L5" t="str">
        <f t="shared" si="1"/>
        <v xml:space="preserve">U061 </v>
      </c>
    </row>
    <row r="6" spans="1:12" x14ac:dyDescent="0.2">
      <c r="A6" s="314">
        <v>1</v>
      </c>
      <c r="B6" s="397" t="s">
        <v>157</v>
      </c>
      <c r="C6" s="398" t="s">
        <v>158</v>
      </c>
      <c r="D6" s="399" t="s">
        <v>1329</v>
      </c>
      <c r="E6" s="398" t="s">
        <v>161</v>
      </c>
      <c r="F6" s="578" t="str">
        <f t="shared" si="2"/>
        <v>U061T196</v>
      </c>
      <c r="G6" s="400"/>
      <c r="H6" s="400"/>
      <c r="I6" s="400" t="str">
        <f t="shared" si="3"/>
        <v>T196</v>
      </c>
      <c r="J6" s="317" t="s">
        <v>147</v>
      </c>
      <c r="K6" s="314">
        <v>1</v>
      </c>
      <c r="L6" t="str">
        <f t="shared" si="1"/>
        <v xml:space="preserve">U061 </v>
      </c>
    </row>
    <row r="7" spans="1:12" x14ac:dyDescent="0.2">
      <c r="A7" s="314">
        <v>2</v>
      </c>
      <c r="B7" s="397" t="s">
        <v>163</v>
      </c>
      <c r="C7" s="398" t="s">
        <v>147</v>
      </c>
      <c r="D7" s="399" t="s">
        <v>1217</v>
      </c>
      <c r="E7" s="398" t="s">
        <v>1566</v>
      </c>
      <c r="F7" s="578" t="str">
        <f t="shared" si="2"/>
        <v>U054T001</v>
      </c>
      <c r="G7" s="400"/>
      <c r="H7" s="400"/>
      <c r="I7" s="400" t="str">
        <f t="shared" si="3"/>
        <v>T001</v>
      </c>
      <c r="J7" s="317" t="s">
        <v>147</v>
      </c>
      <c r="K7" s="314">
        <v>2</v>
      </c>
      <c r="L7" t="str">
        <f t="shared" si="1"/>
        <v xml:space="preserve">U054 </v>
      </c>
    </row>
    <row r="8" spans="1:12" x14ac:dyDescent="0.2">
      <c r="A8" s="314">
        <v>2</v>
      </c>
      <c r="B8" s="397" t="s">
        <v>165</v>
      </c>
      <c r="C8" s="398" t="s">
        <v>166</v>
      </c>
      <c r="D8" s="399" t="s">
        <v>1217</v>
      </c>
      <c r="E8" s="398" t="s">
        <v>1566</v>
      </c>
      <c r="F8" s="578" t="str">
        <f t="shared" si="2"/>
        <v>U054T076</v>
      </c>
      <c r="G8" s="400"/>
      <c r="H8" s="400"/>
      <c r="I8" s="400" t="str">
        <f t="shared" si="3"/>
        <v>T076</v>
      </c>
      <c r="J8" s="317" t="s">
        <v>147</v>
      </c>
      <c r="K8" s="314">
        <v>2</v>
      </c>
      <c r="L8" t="str">
        <f t="shared" si="1"/>
        <v xml:space="preserve">U054 </v>
      </c>
    </row>
    <row r="9" spans="1:12" x14ac:dyDescent="0.2">
      <c r="A9" s="314">
        <v>2</v>
      </c>
      <c r="B9" s="397" t="s">
        <v>168</v>
      </c>
      <c r="C9" s="398" t="s">
        <v>169</v>
      </c>
      <c r="D9" s="399" t="s">
        <v>1217</v>
      </c>
      <c r="E9" s="398" t="s">
        <v>1566</v>
      </c>
      <c r="F9" s="578" t="str">
        <f t="shared" si="2"/>
        <v>U054T149</v>
      </c>
      <c r="G9" s="400"/>
      <c r="H9" s="400"/>
      <c r="I9" s="400" t="str">
        <f t="shared" si="3"/>
        <v>T149</v>
      </c>
      <c r="J9" s="317" t="s">
        <v>147</v>
      </c>
      <c r="K9" s="314">
        <v>2</v>
      </c>
      <c r="L9" t="str">
        <f t="shared" si="1"/>
        <v xml:space="preserve">U054 </v>
      </c>
    </row>
    <row r="10" spans="1:12" x14ac:dyDescent="0.2">
      <c r="A10" s="314">
        <v>2</v>
      </c>
      <c r="B10" s="397" t="s">
        <v>171</v>
      </c>
      <c r="C10" s="398" t="s">
        <v>172</v>
      </c>
      <c r="D10" s="399" t="s">
        <v>1217</v>
      </c>
      <c r="E10" s="398" t="s">
        <v>1566</v>
      </c>
      <c r="F10" s="578" t="str">
        <f t="shared" si="2"/>
        <v>U054T213</v>
      </c>
      <c r="G10" s="400"/>
      <c r="H10" s="400"/>
      <c r="I10" s="400" t="str">
        <f t="shared" si="3"/>
        <v>T213</v>
      </c>
      <c r="J10" s="317" t="s">
        <v>147</v>
      </c>
      <c r="K10" s="314">
        <v>2</v>
      </c>
      <c r="L10" t="str">
        <f t="shared" si="1"/>
        <v xml:space="preserve">U054 </v>
      </c>
    </row>
    <row r="11" spans="1:12" x14ac:dyDescent="0.2">
      <c r="A11" s="314">
        <v>2</v>
      </c>
      <c r="B11" s="397" t="s">
        <v>174</v>
      </c>
      <c r="C11" s="398" t="s">
        <v>175</v>
      </c>
      <c r="D11" s="399" t="s">
        <v>1217</v>
      </c>
      <c r="E11" s="398" t="s">
        <v>1566</v>
      </c>
      <c r="F11" s="578" t="str">
        <f t="shared" si="2"/>
        <v>U054T220</v>
      </c>
      <c r="G11" s="400"/>
      <c r="H11" s="400"/>
      <c r="I11" s="400" t="str">
        <f t="shared" si="3"/>
        <v>T220</v>
      </c>
      <c r="J11" s="317" t="s">
        <v>147</v>
      </c>
      <c r="K11" s="314">
        <v>2</v>
      </c>
      <c r="L11" t="str">
        <f t="shared" si="1"/>
        <v xml:space="preserve">U054 </v>
      </c>
    </row>
    <row r="12" spans="1:12" x14ac:dyDescent="0.2">
      <c r="A12" s="314">
        <v>3</v>
      </c>
      <c r="B12" s="397" t="s">
        <v>177</v>
      </c>
      <c r="C12" s="398" t="s">
        <v>178</v>
      </c>
      <c r="D12" s="399" t="s">
        <v>1218</v>
      </c>
      <c r="E12" s="398" t="s">
        <v>1270</v>
      </c>
      <c r="F12" s="578" t="str">
        <f t="shared" si="2"/>
        <v>U055T029</v>
      </c>
      <c r="G12" s="400"/>
      <c r="H12" s="400"/>
      <c r="I12" s="400" t="str">
        <f t="shared" si="3"/>
        <v>T029</v>
      </c>
      <c r="J12" s="317" t="s">
        <v>147</v>
      </c>
      <c r="K12" s="314">
        <v>3</v>
      </c>
      <c r="L12" t="str">
        <f t="shared" si="1"/>
        <v xml:space="preserve">U055 </v>
      </c>
    </row>
    <row r="13" spans="1:12" x14ac:dyDescent="0.2">
      <c r="A13" s="314">
        <v>3</v>
      </c>
      <c r="B13" s="397" t="s">
        <v>180</v>
      </c>
      <c r="C13" s="398" t="s">
        <v>181</v>
      </c>
      <c r="D13" s="399" t="s">
        <v>1218</v>
      </c>
      <c r="E13" s="398" t="s">
        <v>1270</v>
      </c>
      <c r="F13" s="578" t="str">
        <f t="shared" si="2"/>
        <v>U055T053</v>
      </c>
      <c r="G13" s="400"/>
      <c r="H13" s="400"/>
      <c r="I13" s="400" t="str">
        <f t="shared" si="3"/>
        <v>T053</v>
      </c>
      <c r="J13" s="317" t="s">
        <v>147</v>
      </c>
      <c r="K13" s="314">
        <v>3</v>
      </c>
      <c r="L13" t="str">
        <f t="shared" si="1"/>
        <v xml:space="preserve">U055 </v>
      </c>
    </row>
    <row r="14" spans="1:12" x14ac:dyDescent="0.2">
      <c r="A14" s="314">
        <v>3</v>
      </c>
      <c r="B14" s="397" t="s">
        <v>183</v>
      </c>
      <c r="C14" s="398" t="s">
        <v>184</v>
      </c>
      <c r="D14" s="399" t="s">
        <v>1218</v>
      </c>
      <c r="E14" s="398" t="s">
        <v>1270</v>
      </c>
      <c r="F14" s="578" t="str">
        <f t="shared" si="2"/>
        <v>U055T123</v>
      </c>
      <c r="G14" s="400"/>
      <c r="H14" s="400"/>
      <c r="I14" s="400" t="str">
        <f t="shared" si="3"/>
        <v>T123</v>
      </c>
      <c r="J14" s="317" t="s">
        <v>147</v>
      </c>
      <c r="K14" s="314">
        <v>3</v>
      </c>
      <c r="L14" t="str">
        <f t="shared" si="1"/>
        <v xml:space="preserve">U055 </v>
      </c>
    </row>
    <row r="15" spans="1:12" x14ac:dyDescent="0.2">
      <c r="A15" s="314">
        <v>3</v>
      </c>
      <c r="B15" s="397" t="s">
        <v>186</v>
      </c>
      <c r="C15" s="398" t="s">
        <v>187</v>
      </c>
      <c r="D15" s="399" t="s">
        <v>1218</v>
      </c>
      <c r="E15" s="398" t="s">
        <v>1270</v>
      </c>
      <c r="F15" s="578" t="str">
        <f t="shared" si="2"/>
        <v>U055T167</v>
      </c>
      <c r="G15" s="400"/>
      <c r="H15" s="400"/>
      <c r="I15" s="400" t="str">
        <f t="shared" si="3"/>
        <v>T167</v>
      </c>
      <c r="J15" s="317" t="s">
        <v>147</v>
      </c>
      <c r="K15" s="314">
        <v>3</v>
      </c>
      <c r="L15" t="str">
        <f t="shared" si="1"/>
        <v xml:space="preserve">U055 </v>
      </c>
    </row>
    <row r="16" spans="1:12" x14ac:dyDescent="0.2">
      <c r="A16" s="314">
        <v>3</v>
      </c>
      <c r="B16" s="397" t="s">
        <v>189</v>
      </c>
      <c r="C16" s="398" t="s">
        <v>190</v>
      </c>
      <c r="D16" s="399" t="s">
        <v>1218</v>
      </c>
      <c r="E16" s="398" t="s">
        <v>1270</v>
      </c>
      <c r="F16" s="578" t="str">
        <f t="shared" si="2"/>
        <v>U055T180</v>
      </c>
      <c r="G16" s="400"/>
      <c r="H16" s="400"/>
      <c r="I16" s="400" t="str">
        <f t="shared" si="3"/>
        <v>T180</v>
      </c>
      <c r="J16" s="317" t="s">
        <v>147</v>
      </c>
      <c r="K16" s="314">
        <v>3</v>
      </c>
      <c r="L16" t="str">
        <f t="shared" si="1"/>
        <v xml:space="preserve">U055 </v>
      </c>
    </row>
    <row r="17" spans="1:12" x14ac:dyDescent="0.2">
      <c r="A17" s="314">
        <v>3</v>
      </c>
      <c r="B17" s="397" t="s">
        <v>192</v>
      </c>
      <c r="C17" s="398" t="s">
        <v>193</v>
      </c>
      <c r="D17" s="399" t="s">
        <v>1218</v>
      </c>
      <c r="E17" s="398" t="s">
        <v>1270</v>
      </c>
      <c r="F17" s="578" t="str">
        <f t="shared" si="2"/>
        <v>U055T189</v>
      </c>
      <c r="G17" s="400"/>
      <c r="H17" s="400"/>
      <c r="I17" s="400" t="str">
        <f t="shared" si="3"/>
        <v>T189</v>
      </c>
      <c r="J17" s="317" t="s">
        <v>147</v>
      </c>
      <c r="K17" s="314">
        <v>3</v>
      </c>
      <c r="L17" t="str">
        <f t="shared" si="1"/>
        <v xml:space="preserve">U055 </v>
      </c>
    </row>
    <row r="18" spans="1:12" x14ac:dyDescent="0.2">
      <c r="A18" s="314">
        <v>3</v>
      </c>
      <c r="B18" s="397" t="s">
        <v>195</v>
      </c>
      <c r="C18" s="398" t="s">
        <v>196</v>
      </c>
      <c r="D18" s="399" t="s">
        <v>1218</v>
      </c>
      <c r="E18" s="398" t="s">
        <v>1270</v>
      </c>
      <c r="F18" s="578" t="str">
        <f t="shared" si="2"/>
        <v>U055T239</v>
      </c>
      <c r="G18" s="400"/>
      <c r="H18" s="400"/>
      <c r="I18" s="400" t="str">
        <f t="shared" si="3"/>
        <v>T239</v>
      </c>
      <c r="J18" s="317" t="s">
        <v>147</v>
      </c>
      <c r="K18" s="314">
        <v>3</v>
      </c>
      <c r="L18" t="str">
        <f t="shared" si="1"/>
        <v xml:space="preserve">U055 </v>
      </c>
    </row>
    <row r="19" spans="1:12" x14ac:dyDescent="0.2">
      <c r="A19" s="314">
        <v>4</v>
      </c>
      <c r="B19" s="397" t="s">
        <v>198</v>
      </c>
      <c r="C19" s="398" t="s">
        <v>199</v>
      </c>
      <c r="D19" s="399" t="s">
        <v>1336</v>
      </c>
      <c r="E19" s="398" t="s">
        <v>1567</v>
      </c>
      <c r="F19" s="578" t="str">
        <f t="shared" si="2"/>
        <v>U062T017</v>
      </c>
      <c r="G19" s="400"/>
      <c r="H19" s="400"/>
      <c r="I19" s="400" t="str">
        <f t="shared" si="3"/>
        <v>T017</v>
      </c>
      <c r="J19" s="317" t="s">
        <v>201</v>
      </c>
      <c r="K19" s="314">
        <v>4</v>
      </c>
      <c r="L19" t="str">
        <f t="shared" si="1"/>
        <v xml:space="preserve">U062 </v>
      </c>
    </row>
    <row r="20" spans="1:12" x14ac:dyDescent="0.2">
      <c r="A20" s="314">
        <v>4</v>
      </c>
      <c r="B20" s="397" t="s">
        <v>202</v>
      </c>
      <c r="C20" s="398" t="s">
        <v>203</v>
      </c>
      <c r="D20" s="399" t="s">
        <v>1336</v>
      </c>
      <c r="E20" s="398" t="s">
        <v>1567</v>
      </c>
      <c r="F20" s="578" t="str">
        <f t="shared" si="2"/>
        <v>U062T042</v>
      </c>
      <c r="G20" s="316"/>
      <c r="H20" s="441"/>
      <c r="I20" s="400" t="str">
        <f t="shared" si="3"/>
        <v>T042</v>
      </c>
      <c r="J20" s="317" t="s">
        <v>201</v>
      </c>
      <c r="K20" s="314">
        <v>4</v>
      </c>
      <c r="L20" t="str">
        <f t="shared" si="1"/>
        <v xml:space="preserve">U062 </v>
      </c>
    </row>
    <row r="21" spans="1:12" x14ac:dyDescent="0.2">
      <c r="A21" s="314">
        <v>4</v>
      </c>
      <c r="B21" s="397" t="s">
        <v>205</v>
      </c>
      <c r="C21" s="398" t="s">
        <v>206</v>
      </c>
      <c r="D21" s="399" t="s">
        <v>1336</v>
      </c>
      <c r="E21" s="398" t="s">
        <v>1567</v>
      </c>
      <c r="F21" s="578" t="str">
        <f t="shared" si="2"/>
        <v>U062T073</v>
      </c>
      <c r="G21" s="400"/>
      <c r="H21" s="400"/>
      <c r="I21" s="400" t="str">
        <f t="shared" si="3"/>
        <v>T073</v>
      </c>
      <c r="J21" s="317" t="s">
        <v>201</v>
      </c>
      <c r="K21" s="314">
        <v>4</v>
      </c>
      <c r="L21" t="str">
        <f t="shared" si="1"/>
        <v xml:space="preserve">U062 </v>
      </c>
    </row>
    <row r="22" spans="1:12" x14ac:dyDescent="0.2">
      <c r="A22" s="314">
        <v>4</v>
      </c>
      <c r="B22" s="397" t="s">
        <v>211</v>
      </c>
      <c r="C22" s="398" t="s">
        <v>212</v>
      </c>
      <c r="D22" s="399" t="s">
        <v>1336</v>
      </c>
      <c r="E22" s="398" t="s">
        <v>1567</v>
      </c>
      <c r="F22" s="578" t="str">
        <f t="shared" si="2"/>
        <v>U062T148</v>
      </c>
      <c r="G22" s="400"/>
      <c r="H22" s="400"/>
      <c r="I22" s="400" t="str">
        <f t="shared" si="3"/>
        <v>T148</v>
      </c>
      <c r="J22" s="317" t="s">
        <v>147</v>
      </c>
      <c r="K22" s="314">
        <v>4</v>
      </c>
      <c r="L22" t="str">
        <f t="shared" si="1"/>
        <v xml:space="preserve">U062 </v>
      </c>
    </row>
    <row r="23" spans="1:12" x14ac:dyDescent="0.2">
      <c r="A23" s="314">
        <v>4</v>
      </c>
      <c r="B23" s="397" t="s">
        <v>214</v>
      </c>
      <c r="C23" s="398" t="s">
        <v>215</v>
      </c>
      <c r="D23" s="399" t="s">
        <v>1336</v>
      </c>
      <c r="E23" s="398" t="s">
        <v>1567</v>
      </c>
      <c r="F23" s="578" t="str">
        <f t="shared" si="2"/>
        <v>U062T233</v>
      </c>
      <c r="G23" s="400"/>
      <c r="H23" s="400"/>
      <c r="I23" s="400" t="str">
        <f t="shared" si="3"/>
        <v>T233</v>
      </c>
      <c r="J23" s="317" t="s">
        <v>201</v>
      </c>
      <c r="K23" s="314">
        <v>4</v>
      </c>
      <c r="L23" t="str">
        <f t="shared" si="1"/>
        <v xml:space="preserve">U062 </v>
      </c>
    </row>
    <row r="24" spans="1:12" x14ac:dyDescent="0.2">
      <c r="A24" s="314">
        <v>4</v>
      </c>
      <c r="B24" s="397" t="s">
        <v>208</v>
      </c>
      <c r="C24" s="398" t="s">
        <v>209</v>
      </c>
      <c r="D24" s="399" t="s">
        <v>1336</v>
      </c>
      <c r="E24" s="398" t="s">
        <v>1567</v>
      </c>
      <c r="F24" s="578" t="str">
        <f t="shared" si="2"/>
        <v>U062T098</v>
      </c>
      <c r="G24" s="316"/>
      <c r="H24" s="441"/>
      <c r="I24" s="400" t="str">
        <f t="shared" si="3"/>
        <v>T098</v>
      </c>
      <c r="J24" s="317" t="s">
        <v>201</v>
      </c>
      <c r="K24" s="314">
        <v>4</v>
      </c>
      <c r="L24" t="str">
        <f t="shared" si="1"/>
        <v xml:space="preserve">U062 </v>
      </c>
    </row>
    <row r="25" spans="1:12" x14ac:dyDescent="0.2">
      <c r="A25" s="314">
        <v>5</v>
      </c>
      <c r="B25" s="397" t="s">
        <v>1011</v>
      </c>
      <c r="C25" s="398" t="s">
        <v>1012</v>
      </c>
      <c r="D25" s="399"/>
      <c r="E25" s="398"/>
      <c r="F25" s="578" t="str">
        <f t="shared" si="2"/>
        <v>T005</v>
      </c>
      <c r="G25" s="316"/>
      <c r="H25" s="441"/>
      <c r="I25" s="400" t="str">
        <f t="shared" si="3"/>
        <v>T005</v>
      </c>
      <c r="J25" s="317"/>
      <c r="K25" s="314"/>
      <c r="L25" t="str">
        <f t="shared" si="1"/>
        <v xml:space="preserve"> </v>
      </c>
    </row>
    <row r="26" spans="1:12" x14ac:dyDescent="0.2">
      <c r="A26" s="314">
        <v>5</v>
      </c>
      <c r="B26" s="397" t="s">
        <v>221</v>
      </c>
      <c r="C26" s="398" t="s">
        <v>222</v>
      </c>
      <c r="D26" s="399" t="s">
        <v>240</v>
      </c>
      <c r="E26" s="398" t="s">
        <v>241</v>
      </c>
      <c r="F26" s="578" t="str">
        <f t="shared" si="2"/>
        <v>U014T015</v>
      </c>
      <c r="G26" s="400" t="s">
        <v>1345</v>
      </c>
      <c r="H26" s="400" t="s">
        <v>1346</v>
      </c>
      <c r="I26" s="400" t="str">
        <f t="shared" si="3"/>
        <v>U087T015</v>
      </c>
      <c r="J26" s="317" t="s">
        <v>224</v>
      </c>
      <c r="K26" s="314">
        <v>5</v>
      </c>
      <c r="L26" t="str">
        <f t="shared" si="1"/>
        <v>U014 U087</v>
      </c>
    </row>
    <row r="27" spans="1:12" x14ac:dyDescent="0.2">
      <c r="A27" s="314">
        <v>5</v>
      </c>
      <c r="B27" s="397" t="s">
        <v>225</v>
      </c>
      <c r="C27" s="398" t="s">
        <v>226</v>
      </c>
      <c r="D27" s="399" t="s">
        <v>240</v>
      </c>
      <c r="E27" s="398" t="s">
        <v>241</v>
      </c>
      <c r="F27" s="578" t="str">
        <f t="shared" si="2"/>
        <v>U014T141</v>
      </c>
      <c r="G27" s="400"/>
      <c r="H27" s="400"/>
      <c r="I27" s="400" t="str">
        <f t="shared" si="3"/>
        <v>T141</v>
      </c>
      <c r="J27" s="317" t="s">
        <v>224</v>
      </c>
      <c r="K27" s="314">
        <v>5</v>
      </c>
      <c r="L27" t="str">
        <f t="shared" si="1"/>
        <v xml:space="preserve">U014 </v>
      </c>
    </row>
    <row r="28" spans="1:12" x14ac:dyDescent="0.2">
      <c r="A28" s="314">
        <v>5</v>
      </c>
      <c r="B28" s="397" t="s">
        <v>1014</v>
      </c>
      <c r="C28" s="398" t="s">
        <v>1015</v>
      </c>
      <c r="D28" s="399"/>
      <c r="E28" s="398"/>
      <c r="F28" s="578" t="str">
        <f t="shared" si="2"/>
        <v>T181</v>
      </c>
      <c r="G28" s="400"/>
      <c r="H28" s="400"/>
      <c r="I28" s="400" t="str">
        <f t="shared" si="3"/>
        <v>T181</v>
      </c>
      <c r="J28" s="317"/>
      <c r="K28" s="314"/>
    </row>
    <row r="29" spans="1:12" x14ac:dyDescent="0.2">
      <c r="A29" s="314">
        <v>5</v>
      </c>
      <c r="B29" s="397" t="s">
        <v>228</v>
      </c>
      <c r="C29" s="398" t="s">
        <v>229</v>
      </c>
      <c r="D29" s="399" t="s">
        <v>240</v>
      </c>
      <c r="E29" s="398" t="s">
        <v>241</v>
      </c>
      <c r="F29" s="578" t="str">
        <f t="shared" si="2"/>
        <v>U014T159</v>
      </c>
      <c r="G29" s="400" t="s">
        <v>1345</v>
      </c>
      <c r="H29" s="400" t="s">
        <v>1346</v>
      </c>
      <c r="I29" s="400" t="str">
        <f t="shared" si="3"/>
        <v>U087T159</v>
      </c>
      <c r="J29" s="317" t="s">
        <v>224</v>
      </c>
      <c r="K29" s="314">
        <v>5</v>
      </c>
      <c r="L29" t="str">
        <f t="shared" ref="L29:L110" si="4">IF(LEFT(D29,4)="U022",D29&amp;G29,D29&amp;" "&amp;G29)</f>
        <v>U014 U087</v>
      </c>
    </row>
    <row r="30" spans="1:12" x14ac:dyDescent="0.2">
      <c r="A30" s="314">
        <v>5</v>
      </c>
      <c r="B30" s="397" t="s">
        <v>231</v>
      </c>
      <c r="C30" s="398" t="s">
        <v>232</v>
      </c>
      <c r="D30" s="399" t="s">
        <v>240</v>
      </c>
      <c r="E30" s="398" t="s">
        <v>241</v>
      </c>
      <c r="F30" s="578" t="str">
        <f t="shared" si="2"/>
        <v>U014T183</v>
      </c>
      <c r="G30" s="400" t="s">
        <v>1345</v>
      </c>
      <c r="H30" s="400" t="s">
        <v>1346</v>
      </c>
      <c r="I30" s="400" t="str">
        <f t="shared" si="3"/>
        <v>U087T183</v>
      </c>
      <c r="J30" s="317" t="s">
        <v>224</v>
      </c>
      <c r="K30" s="314">
        <v>5</v>
      </c>
      <c r="L30" t="str">
        <f t="shared" si="4"/>
        <v>U014 U087</v>
      </c>
    </row>
    <row r="31" spans="1:12" x14ac:dyDescent="0.2">
      <c r="A31" s="314">
        <v>5</v>
      </c>
      <c r="B31" s="397" t="s">
        <v>234</v>
      </c>
      <c r="C31" s="398" t="s">
        <v>235</v>
      </c>
      <c r="D31" s="399" t="s">
        <v>240</v>
      </c>
      <c r="E31" s="398" t="s">
        <v>241</v>
      </c>
      <c r="F31" s="578" t="str">
        <f t="shared" si="2"/>
        <v>U014T252</v>
      </c>
      <c r="G31" s="400" t="s">
        <v>1345</v>
      </c>
      <c r="H31" s="400" t="s">
        <v>1346</v>
      </c>
      <c r="I31" s="400" t="str">
        <f t="shared" si="3"/>
        <v>U087T252</v>
      </c>
      <c r="J31" s="317" t="s">
        <v>224</v>
      </c>
      <c r="K31" s="314">
        <v>5</v>
      </c>
      <c r="L31" t="str">
        <f t="shared" si="4"/>
        <v>U014 U087</v>
      </c>
    </row>
    <row r="32" spans="1:12" x14ac:dyDescent="0.2">
      <c r="A32" s="314">
        <v>6</v>
      </c>
      <c r="B32" s="397" t="s">
        <v>249</v>
      </c>
      <c r="C32" s="398" t="s">
        <v>250</v>
      </c>
      <c r="D32" s="399" t="s">
        <v>1353</v>
      </c>
      <c r="E32" s="398" t="s">
        <v>1354</v>
      </c>
      <c r="F32" s="578" t="str">
        <f t="shared" si="2"/>
        <v>U063T056</v>
      </c>
      <c r="G32" s="400"/>
      <c r="H32" s="400"/>
      <c r="I32" s="400" t="str">
        <f t="shared" si="3"/>
        <v>T056</v>
      </c>
      <c r="J32" s="317" t="s">
        <v>201</v>
      </c>
      <c r="K32" s="314">
        <v>6</v>
      </c>
      <c r="L32" t="str">
        <f t="shared" si="4"/>
        <v xml:space="preserve">U063 </v>
      </c>
    </row>
    <row r="33" spans="1:12" x14ac:dyDescent="0.2">
      <c r="A33" s="314">
        <v>6</v>
      </c>
      <c r="B33" s="397" t="s">
        <v>252</v>
      </c>
      <c r="C33" s="398" t="s">
        <v>253</v>
      </c>
      <c r="D33" s="399" t="s">
        <v>1353</v>
      </c>
      <c r="E33" s="398" t="s">
        <v>1354</v>
      </c>
      <c r="F33" s="578" t="str">
        <f t="shared" si="2"/>
        <v>U063T059</v>
      </c>
      <c r="G33" s="400"/>
      <c r="H33" s="400"/>
      <c r="I33" s="400" t="str">
        <f t="shared" si="3"/>
        <v>T059</v>
      </c>
      <c r="J33" s="317" t="s">
        <v>224</v>
      </c>
      <c r="K33" s="314">
        <v>6</v>
      </c>
      <c r="L33" t="str">
        <f t="shared" si="4"/>
        <v xml:space="preserve">U063 </v>
      </c>
    </row>
    <row r="34" spans="1:12" x14ac:dyDescent="0.2">
      <c r="A34" s="314">
        <v>6</v>
      </c>
      <c r="B34" s="397" t="s">
        <v>255</v>
      </c>
      <c r="C34" s="398" t="s">
        <v>256</v>
      </c>
      <c r="D34" s="399" t="s">
        <v>1353</v>
      </c>
      <c r="E34" s="398" t="s">
        <v>1354</v>
      </c>
      <c r="F34" s="578" t="str">
        <f t="shared" si="2"/>
        <v>U063T109</v>
      </c>
      <c r="G34" s="400"/>
      <c r="H34" s="400"/>
      <c r="I34" s="400" t="str">
        <f t="shared" si="3"/>
        <v>T109</v>
      </c>
      <c r="J34" s="317" t="s">
        <v>224</v>
      </c>
      <c r="K34" s="314">
        <v>6</v>
      </c>
      <c r="L34" t="str">
        <f t="shared" si="4"/>
        <v xml:space="preserve">U063 </v>
      </c>
    </row>
    <row r="35" spans="1:12" x14ac:dyDescent="0.2">
      <c r="A35" s="314">
        <v>6</v>
      </c>
      <c r="B35" s="397" t="s">
        <v>258</v>
      </c>
      <c r="C35" s="398" t="s">
        <v>259</v>
      </c>
      <c r="D35" s="399" t="s">
        <v>1353</v>
      </c>
      <c r="E35" s="398" t="s">
        <v>1354</v>
      </c>
      <c r="F35" s="578" t="str">
        <f t="shared" si="2"/>
        <v>U063T113</v>
      </c>
      <c r="G35" s="400"/>
      <c r="H35" s="400"/>
      <c r="I35" s="400" t="str">
        <f t="shared" si="3"/>
        <v>T113</v>
      </c>
      <c r="J35" s="317" t="s">
        <v>261</v>
      </c>
      <c r="K35" s="314">
        <v>6</v>
      </c>
      <c r="L35" t="str">
        <f t="shared" si="4"/>
        <v xml:space="preserve">U063 </v>
      </c>
    </row>
    <row r="36" spans="1:12" x14ac:dyDescent="0.2">
      <c r="A36" s="314">
        <v>6</v>
      </c>
      <c r="B36" s="397" t="s">
        <v>262</v>
      </c>
      <c r="C36" s="398" t="s">
        <v>263</v>
      </c>
      <c r="D36" s="399" t="s">
        <v>1353</v>
      </c>
      <c r="E36" s="398" t="s">
        <v>1354</v>
      </c>
      <c r="F36" s="578" t="str">
        <f t="shared" si="2"/>
        <v>U063T119</v>
      </c>
      <c r="G36" s="400"/>
      <c r="H36" s="400"/>
      <c r="I36" s="400" t="str">
        <f t="shared" si="3"/>
        <v>T119</v>
      </c>
      <c r="J36" s="317" t="s">
        <v>224</v>
      </c>
      <c r="K36" s="314">
        <v>6</v>
      </c>
      <c r="L36" t="str">
        <f t="shared" si="4"/>
        <v xml:space="preserve">U063 </v>
      </c>
    </row>
    <row r="37" spans="1:12" x14ac:dyDescent="0.2">
      <c r="A37" s="314">
        <v>6</v>
      </c>
      <c r="B37" s="397" t="s">
        <v>265</v>
      </c>
      <c r="C37" s="398" t="s">
        <v>266</v>
      </c>
      <c r="D37" s="399" t="s">
        <v>1353</v>
      </c>
      <c r="E37" s="398" t="s">
        <v>1354</v>
      </c>
      <c r="F37" s="578" t="str">
        <f t="shared" si="2"/>
        <v>U063T134</v>
      </c>
      <c r="G37" s="400"/>
      <c r="H37" s="400"/>
      <c r="I37" s="400" t="str">
        <f t="shared" si="3"/>
        <v>T134</v>
      </c>
      <c r="J37" s="317" t="s">
        <v>201</v>
      </c>
      <c r="K37" s="314">
        <v>6</v>
      </c>
      <c r="L37" t="str">
        <f t="shared" si="4"/>
        <v xml:space="preserve">U063 </v>
      </c>
    </row>
    <row r="38" spans="1:12" x14ac:dyDescent="0.2">
      <c r="A38" s="314">
        <v>6</v>
      </c>
      <c r="B38" s="397" t="s">
        <v>271</v>
      </c>
      <c r="C38" s="398" t="s">
        <v>272</v>
      </c>
      <c r="D38" s="399" t="s">
        <v>1353</v>
      </c>
      <c r="E38" s="398" t="s">
        <v>1354</v>
      </c>
      <c r="F38" s="578" t="str">
        <f t="shared" si="2"/>
        <v>U063T152</v>
      </c>
      <c r="G38" s="400"/>
      <c r="H38" s="400"/>
      <c r="I38" s="400" t="str">
        <f t="shared" si="3"/>
        <v>T152</v>
      </c>
      <c r="J38" s="317" t="s">
        <v>224</v>
      </c>
      <c r="K38" s="314">
        <v>6</v>
      </c>
      <c r="L38" t="str">
        <f t="shared" si="4"/>
        <v xml:space="preserve">U063 </v>
      </c>
    </row>
    <row r="39" spans="1:12" x14ac:dyDescent="0.2">
      <c r="A39" s="314">
        <v>6</v>
      </c>
      <c r="B39" s="397" t="s">
        <v>277</v>
      </c>
      <c r="C39" s="398" t="s">
        <v>278</v>
      </c>
      <c r="D39" s="399" t="s">
        <v>1353</v>
      </c>
      <c r="E39" s="398" t="s">
        <v>1354</v>
      </c>
      <c r="F39" s="578" t="str">
        <f t="shared" si="2"/>
        <v>U063T202</v>
      </c>
      <c r="G39" s="400"/>
      <c r="H39" s="400"/>
      <c r="I39" s="400" t="str">
        <f t="shared" si="3"/>
        <v>T202</v>
      </c>
      <c r="J39" s="317" t="s">
        <v>224</v>
      </c>
      <c r="K39" s="314">
        <v>6</v>
      </c>
      <c r="L39" t="str">
        <f t="shared" si="4"/>
        <v xml:space="preserve">U063 </v>
      </c>
    </row>
    <row r="40" spans="1:12" x14ac:dyDescent="0.2">
      <c r="A40" s="314">
        <v>6</v>
      </c>
      <c r="B40" s="397" t="s">
        <v>280</v>
      </c>
      <c r="C40" s="398" t="s">
        <v>281</v>
      </c>
      <c r="D40" s="399" t="s">
        <v>1353</v>
      </c>
      <c r="E40" s="398" t="s">
        <v>1354</v>
      </c>
      <c r="F40" s="578" t="str">
        <f t="shared" si="2"/>
        <v>U063T236</v>
      </c>
      <c r="G40" s="400"/>
      <c r="H40" s="400"/>
      <c r="I40" s="400" t="str">
        <f t="shared" si="3"/>
        <v>T236</v>
      </c>
      <c r="J40" s="317" t="s">
        <v>283</v>
      </c>
      <c r="K40" s="314">
        <v>6</v>
      </c>
      <c r="L40" t="str">
        <f t="shared" si="4"/>
        <v xml:space="preserve">U063 </v>
      </c>
    </row>
    <row r="41" spans="1:12" x14ac:dyDescent="0.2">
      <c r="A41" s="314">
        <v>6</v>
      </c>
      <c r="B41" s="397" t="s">
        <v>268</v>
      </c>
      <c r="C41" s="398" t="s">
        <v>269</v>
      </c>
      <c r="D41" s="399" t="s">
        <v>1365</v>
      </c>
      <c r="E41" s="398" t="s">
        <v>1366</v>
      </c>
      <c r="F41" s="578" t="str">
        <f t="shared" si="2"/>
        <v>U084T150</v>
      </c>
      <c r="G41" s="400"/>
      <c r="H41" s="400"/>
      <c r="I41" s="400" t="str">
        <f t="shared" si="3"/>
        <v>T150</v>
      </c>
      <c r="J41" s="317" t="s">
        <v>201</v>
      </c>
      <c r="K41" s="314">
        <v>6</v>
      </c>
      <c r="L41" t="str">
        <f t="shared" si="4"/>
        <v xml:space="preserve">U084 </v>
      </c>
    </row>
    <row r="42" spans="1:12" x14ac:dyDescent="0.2">
      <c r="A42" s="314">
        <v>6</v>
      </c>
      <c r="B42" s="397" t="s">
        <v>274</v>
      </c>
      <c r="C42" s="398" t="s">
        <v>275</v>
      </c>
      <c r="D42" s="399" t="s">
        <v>1365</v>
      </c>
      <c r="E42" s="398" t="s">
        <v>1366</v>
      </c>
      <c r="F42" s="578" t="str">
        <f t="shared" si="2"/>
        <v>U084T172</v>
      </c>
      <c r="G42" s="400"/>
      <c r="H42" s="400"/>
      <c r="I42" s="400" t="str">
        <f t="shared" si="3"/>
        <v>T172</v>
      </c>
      <c r="J42" s="317" t="s">
        <v>224</v>
      </c>
      <c r="K42" s="314">
        <v>6</v>
      </c>
      <c r="L42" t="str">
        <f t="shared" si="4"/>
        <v xml:space="preserve">U084 </v>
      </c>
    </row>
    <row r="43" spans="1:12" x14ac:dyDescent="0.2">
      <c r="A43" s="314">
        <v>7</v>
      </c>
      <c r="B43" s="397" t="s">
        <v>292</v>
      </c>
      <c r="C43" s="398" t="s">
        <v>293</v>
      </c>
      <c r="D43" s="399"/>
      <c r="E43" s="398"/>
      <c r="F43" s="578" t="str">
        <f t="shared" si="2"/>
        <v>T050</v>
      </c>
      <c r="G43" s="400"/>
      <c r="H43" s="400"/>
      <c r="I43" s="400" t="str">
        <f t="shared" si="3"/>
        <v>T050</v>
      </c>
      <c r="J43" s="317" t="s">
        <v>295</v>
      </c>
      <c r="K43" s="314">
        <v>7</v>
      </c>
      <c r="L43" t="str">
        <f t="shared" si="4"/>
        <v xml:space="preserve"> </v>
      </c>
    </row>
    <row r="44" spans="1:12" x14ac:dyDescent="0.2">
      <c r="A44" s="314">
        <v>9</v>
      </c>
      <c r="B44" s="397" t="s">
        <v>321</v>
      </c>
      <c r="C44" s="398" t="s">
        <v>322</v>
      </c>
      <c r="D44" s="399" t="s">
        <v>1370</v>
      </c>
      <c r="E44" s="398" t="s">
        <v>1371</v>
      </c>
      <c r="F44" s="578" t="str">
        <f t="shared" si="2"/>
        <v>U078T010</v>
      </c>
      <c r="G44" s="400"/>
      <c r="H44" s="400"/>
      <c r="I44" s="400" t="str">
        <f t="shared" si="3"/>
        <v>T010</v>
      </c>
      <c r="J44" s="317" t="s">
        <v>299</v>
      </c>
      <c r="K44" s="314">
        <v>9</v>
      </c>
      <c r="L44" t="str">
        <f t="shared" si="4"/>
        <v xml:space="preserve">U078 </v>
      </c>
    </row>
    <row r="45" spans="1:12" x14ac:dyDescent="0.2">
      <c r="A45" s="314">
        <v>9</v>
      </c>
      <c r="B45" s="397" t="s">
        <v>823</v>
      </c>
      <c r="C45" s="398" t="s">
        <v>824</v>
      </c>
      <c r="D45" s="399"/>
      <c r="E45" s="398"/>
      <c r="F45" s="578" t="str">
        <f t="shared" si="2"/>
        <v>T038</v>
      </c>
      <c r="G45" s="400"/>
      <c r="H45" s="400"/>
      <c r="I45" s="400" t="str">
        <f t="shared" si="3"/>
        <v>T038</v>
      </c>
      <c r="J45" s="317" t="s">
        <v>571</v>
      </c>
      <c r="K45" s="314">
        <v>9</v>
      </c>
      <c r="L45" t="str">
        <f t="shared" si="4"/>
        <v xml:space="preserve"> </v>
      </c>
    </row>
    <row r="46" spans="1:12" x14ac:dyDescent="0.2">
      <c r="A46" s="314">
        <v>9</v>
      </c>
      <c r="B46" s="397" t="s">
        <v>324</v>
      </c>
      <c r="C46" s="398" t="s">
        <v>325</v>
      </c>
      <c r="D46" s="399"/>
      <c r="E46" s="398"/>
      <c r="F46" s="578" t="str">
        <f t="shared" si="2"/>
        <v>T057</v>
      </c>
      <c r="G46" s="400"/>
      <c r="H46" s="400"/>
      <c r="I46" s="400" t="str">
        <f t="shared" si="3"/>
        <v>T057</v>
      </c>
      <c r="J46" s="317" t="s">
        <v>299</v>
      </c>
      <c r="K46" s="314">
        <v>9</v>
      </c>
      <c r="L46" t="str">
        <f t="shared" si="4"/>
        <v xml:space="preserve"> </v>
      </c>
    </row>
    <row r="47" spans="1:12" x14ac:dyDescent="0.2">
      <c r="A47" s="314">
        <v>9</v>
      </c>
      <c r="B47" s="397" t="s">
        <v>826</v>
      </c>
      <c r="C47" s="398" t="s">
        <v>827</v>
      </c>
      <c r="D47" s="399" t="s">
        <v>832</v>
      </c>
      <c r="E47" s="398" t="s">
        <v>833</v>
      </c>
      <c r="F47" s="578" t="str">
        <f t="shared" si="2"/>
        <v>U033T121</v>
      </c>
      <c r="G47" s="400"/>
      <c r="H47" s="400"/>
      <c r="I47" s="400" t="str">
        <f t="shared" si="3"/>
        <v>T121</v>
      </c>
      <c r="J47" s="317" t="s">
        <v>571</v>
      </c>
      <c r="K47" s="314">
        <v>9</v>
      </c>
      <c r="L47" t="str">
        <f t="shared" si="4"/>
        <v xml:space="preserve">U033 </v>
      </c>
    </row>
    <row r="48" spans="1:12" x14ac:dyDescent="0.2">
      <c r="A48" s="314">
        <v>9</v>
      </c>
      <c r="B48" s="397" t="s">
        <v>327</v>
      </c>
      <c r="C48" s="398" t="s">
        <v>328</v>
      </c>
      <c r="D48" s="399"/>
      <c r="E48" s="398"/>
      <c r="F48" s="578" t="str">
        <f t="shared" si="2"/>
        <v>T151</v>
      </c>
      <c r="G48" s="400"/>
      <c r="H48" s="400"/>
      <c r="I48" s="400" t="str">
        <f t="shared" si="3"/>
        <v>T151</v>
      </c>
      <c r="J48" s="317" t="s">
        <v>299</v>
      </c>
      <c r="K48" s="314">
        <v>9</v>
      </c>
      <c r="L48" t="str">
        <f t="shared" si="4"/>
        <v xml:space="preserve"> </v>
      </c>
    </row>
    <row r="49" spans="1:12" x14ac:dyDescent="0.2">
      <c r="A49" s="314">
        <v>9</v>
      </c>
      <c r="B49" s="397" t="s">
        <v>829</v>
      </c>
      <c r="C49" s="398" t="s">
        <v>830</v>
      </c>
      <c r="D49" s="399" t="s">
        <v>832</v>
      </c>
      <c r="E49" s="398" t="s">
        <v>833</v>
      </c>
      <c r="F49" s="578" t="str">
        <f t="shared" si="2"/>
        <v>U033T155</v>
      </c>
      <c r="G49" s="400"/>
      <c r="H49" s="400"/>
      <c r="I49" s="400" t="str">
        <f t="shared" si="3"/>
        <v>T155</v>
      </c>
      <c r="J49" s="317" t="s">
        <v>571</v>
      </c>
      <c r="K49" s="314">
        <v>9</v>
      </c>
      <c r="L49" t="str">
        <f t="shared" si="4"/>
        <v xml:space="preserve">U033 </v>
      </c>
    </row>
    <row r="50" spans="1:12" x14ac:dyDescent="0.2">
      <c r="A50" s="314">
        <v>9</v>
      </c>
      <c r="B50" s="397" t="s">
        <v>330</v>
      </c>
      <c r="C50" s="398" t="s">
        <v>331</v>
      </c>
      <c r="D50" s="399" t="s">
        <v>1370</v>
      </c>
      <c r="E50" s="398" t="s">
        <v>1371</v>
      </c>
      <c r="F50" s="578" t="str">
        <f t="shared" si="2"/>
        <v>U078T218</v>
      </c>
      <c r="G50" s="400"/>
      <c r="H50" s="400"/>
      <c r="I50" s="400" t="str">
        <f t="shared" si="3"/>
        <v>T218</v>
      </c>
      <c r="J50" s="317" t="s">
        <v>299</v>
      </c>
      <c r="K50" s="314">
        <v>9</v>
      </c>
      <c r="L50" t="str">
        <f t="shared" si="4"/>
        <v xml:space="preserve">U078 </v>
      </c>
    </row>
    <row r="51" spans="1:12" x14ac:dyDescent="0.2">
      <c r="A51" s="314">
        <v>9</v>
      </c>
      <c r="B51" s="397" t="s">
        <v>411</v>
      </c>
      <c r="C51" s="398" t="s">
        <v>412</v>
      </c>
      <c r="D51" s="399" t="s">
        <v>1370</v>
      </c>
      <c r="E51" s="398" t="s">
        <v>1371</v>
      </c>
      <c r="F51" s="578" t="str">
        <f t="shared" si="2"/>
        <v>U078T225</v>
      </c>
      <c r="G51" s="400"/>
      <c r="H51" s="400"/>
      <c r="I51" s="400" t="str">
        <f t="shared" si="3"/>
        <v>T225</v>
      </c>
      <c r="J51" s="317" t="s">
        <v>299</v>
      </c>
      <c r="K51" s="314">
        <v>9</v>
      </c>
      <c r="L51" t="str">
        <f t="shared" si="4"/>
        <v xml:space="preserve">U078 </v>
      </c>
    </row>
    <row r="52" spans="1:12" x14ac:dyDescent="0.2">
      <c r="A52" s="314">
        <v>10</v>
      </c>
      <c r="B52" s="397" t="s">
        <v>333</v>
      </c>
      <c r="C52" s="398" t="s">
        <v>334</v>
      </c>
      <c r="D52" s="399"/>
      <c r="E52" s="398"/>
      <c r="F52" s="578" t="str">
        <f t="shared" si="2"/>
        <v>T126</v>
      </c>
      <c r="G52" s="400"/>
      <c r="H52" s="400"/>
      <c r="I52" s="400" t="str">
        <f t="shared" si="3"/>
        <v>T126</v>
      </c>
      <c r="J52" s="317" t="s">
        <v>295</v>
      </c>
      <c r="K52" s="314">
        <v>10</v>
      </c>
      <c r="L52" t="str">
        <f t="shared" si="4"/>
        <v xml:space="preserve"> </v>
      </c>
    </row>
    <row r="53" spans="1:12" x14ac:dyDescent="0.2">
      <c r="A53" s="314">
        <v>11</v>
      </c>
      <c r="B53" s="397" t="s">
        <v>336</v>
      </c>
      <c r="C53" s="398" t="s">
        <v>337</v>
      </c>
      <c r="D53" s="399"/>
      <c r="E53" s="398"/>
      <c r="F53" s="578" t="str">
        <f t="shared" si="2"/>
        <v>T179</v>
      </c>
      <c r="G53" s="400"/>
      <c r="H53" s="400"/>
      <c r="I53" s="400" t="str">
        <f t="shared" si="3"/>
        <v>T179</v>
      </c>
      <c r="J53" s="317" t="s">
        <v>299</v>
      </c>
      <c r="K53" s="314">
        <v>11</v>
      </c>
      <c r="L53" t="str">
        <f t="shared" si="4"/>
        <v xml:space="preserve"> </v>
      </c>
    </row>
    <row r="54" spans="1:12" x14ac:dyDescent="0.2">
      <c r="A54" s="314">
        <v>12</v>
      </c>
      <c r="B54" s="397" t="s">
        <v>339</v>
      </c>
      <c r="C54" s="398" t="s">
        <v>340</v>
      </c>
      <c r="D54" s="399" t="s">
        <v>1378</v>
      </c>
      <c r="E54" s="398" t="s">
        <v>1379</v>
      </c>
      <c r="F54" s="578" t="str">
        <f t="shared" si="2"/>
        <v>U401T022</v>
      </c>
      <c r="G54" s="400"/>
      <c r="H54" s="400"/>
      <c r="I54" s="400" t="str">
        <f t="shared" si="3"/>
        <v>T022</v>
      </c>
      <c r="J54" s="317" t="s">
        <v>295</v>
      </c>
      <c r="K54" s="314">
        <v>12</v>
      </c>
      <c r="L54" t="str">
        <f t="shared" si="4"/>
        <v xml:space="preserve">U401 </v>
      </c>
    </row>
    <row r="55" spans="1:12" x14ac:dyDescent="0.2">
      <c r="A55" s="314">
        <v>12</v>
      </c>
      <c r="B55" s="397" t="s">
        <v>342</v>
      </c>
      <c r="C55" s="398" t="s">
        <v>343</v>
      </c>
      <c r="D55" s="399" t="s">
        <v>1378</v>
      </c>
      <c r="E55" s="398" t="s">
        <v>1379</v>
      </c>
      <c r="F55" s="578" t="str">
        <f t="shared" si="2"/>
        <v>U401T099</v>
      </c>
      <c r="G55" s="400"/>
      <c r="H55" s="400"/>
      <c r="I55" s="400" t="str">
        <f t="shared" si="3"/>
        <v>T099</v>
      </c>
      <c r="J55" s="317" t="s">
        <v>295</v>
      </c>
      <c r="K55" s="314">
        <v>12</v>
      </c>
      <c r="L55" t="str">
        <f t="shared" si="4"/>
        <v xml:space="preserve">U401 </v>
      </c>
    </row>
    <row r="56" spans="1:12" x14ac:dyDescent="0.2">
      <c r="A56" s="314">
        <v>12</v>
      </c>
      <c r="B56" s="397" t="s">
        <v>345</v>
      </c>
      <c r="C56" s="398" t="s">
        <v>346</v>
      </c>
      <c r="D56" s="399" t="s">
        <v>1378</v>
      </c>
      <c r="E56" s="398" t="s">
        <v>1379</v>
      </c>
      <c r="F56" s="578" t="str">
        <f t="shared" si="2"/>
        <v>U401T106</v>
      </c>
      <c r="G56" s="400"/>
      <c r="H56" s="400"/>
      <c r="I56" s="400" t="str">
        <f t="shared" si="3"/>
        <v>T106</v>
      </c>
      <c r="J56" s="317" t="s">
        <v>295</v>
      </c>
      <c r="K56" s="314">
        <v>12</v>
      </c>
      <c r="L56" t="str">
        <f t="shared" si="4"/>
        <v xml:space="preserve">U401 </v>
      </c>
    </row>
    <row r="57" spans="1:12" x14ac:dyDescent="0.2">
      <c r="A57" s="314">
        <v>12</v>
      </c>
      <c r="B57" s="397" t="s">
        <v>348</v>
      </c>
      <c r="C57" s="398" t="s">
        <v>349</v>
      </c>
      <c r="D57" s="399" t="s">
        <v>1378</v>
      </c>
      <c r="E57" s="398" t="s">
        <v>1379</v>
      </c>
      <c r="F57" s="578" t="str">
        <f t="shared" si="2"/>
        <v>U401T166</v>
      </c>
      <c r="G57" s="400"/>
      <c r="H57" s="400"/>
      <c r="I57" s="400" t="str">
        <f t="shared" si="3"/>
        <v>T166</v>
      </c>
      <c r="J57" s="317" t="s">
        <v>295</v>
      </c>
      <c r="K57" s="314">
        <v>12</v>
      </c>
      <c r="L57" t="str">
        <f t="shared" si="4"/>
        <v xml:space="preserve">U401 </v>
      </c>
    </row>
    <row r="58" spans="1:12" x14ac:dyDescent="0.2">
      <c r="A58" s="314">
        <v>12</v>
      </c>
      <c r="B58" s="397" t="s">
        <v>351</v>
      </c>
      <c r="C58" s="398" t="s">
        <v>352</v>
      </c>
      <c r="D58" s="399" t="s">
        <v>1378</v>
      </c>
      <c r="E58" s="398" t="s">
        <v>1379</v>
      </c>
      <c r="F58" s="578" t="str">
        <f t="shared" si="2"/>
        <v>U401T212</v>
      </c>
      <c r="G58" s="400"/>
      <c r="H58" s="400"/>
      <c r="I58" s="400" t="str">
        <f t="shared" si="3"/>
        <v>T212</v>
      </c>
      <c r="J58" s="317" t="s">
        <v>295</v>
      </c>
      <c r="K58" s="314">
        <v>12</v>
      </c>
      <c r="L58" t="str">
        <f t="shared" si="4"/>
        <v xml:space="preserve">U401 </v>
      </c>
    </row>
    <row r="59" spans="1:12" x14ac:dyDescent="0.2">
      <c r="A59" s="314">
        <v>12</v>
      </c>
      <c r="B59" s="397" t="s">
        <v>354</v>
      </c>
      <c r="C59" s="398" t="s">
        <v>1377</v>
      </c>
      <c r="D59" s="399"/>
      <c r="E59" s="398"/>
      <c r="F59" s="578" t="str">
        <f t="shared" si="2"/>
        <v>T255</v>
      </c>
      <c r="G59" s="400"/>
      <c r="H59" s="400"/>
      <c r="I59" s="400" t="str">
        <f t="shared" si="3"/>
        <v>T255</v>
      </c>
      <c r="J59" s="317" t="s">
        <v>295</v>
      </c>
      <c r="K59" s="314">
        <v>12</v>
      </c>
      <c r="L59" t="str">
        <f t="shared" si="4"/>
        <v xml:space="preserve"> </v>
      </c>
    </row>
    <row r="60" spans="1:12" x14ac:dyDescent="0.2">
      <c r="A60" s="314">
        <v>14</v>
      </c>
      <c r="B60" s="397" t="s">
        <v>366</v>
      </c>
      <c r="C60" s="398" t="s">
        <v>367</v>
      </c>
      <c r="D60" s="399" t="s">
        <v>1219</v>
      </c>
      <c r="E60" s="398" t="s">
        <v>1280</v>
      </c>
      <c r="F60" s="578" t="str">
        <f t="shared" si="2"/>
        <v>U056T045</v>
      </c>
      <c r="G60" s="400"/>
      <c r="H60" s="400"/>
      <c r="I60" s="400" t="str">
        <f t="shared" si="3"/>
        <v>T045</v>
      </c>
      <c r="J60" s="317" t="s">
        <v>295</v>
      </c>
      <c r="K60" s="314">
        <v>14</v>
      </c>
      <c r="L60" t="str">
        <f t="shared" si="4"/>
        <v xml:space="preserve">U056 </v>
      </c>
    </row>
    <row r="61" spans="1:12" x14ac:dyDescent="0.2">
      <c r="A61" s="314">
        <v>14</v>
      </c>
      <c r="B61" s="397" t="s">
        <v>369</v>
      </c>
      <c r="C61" s="398" t="s">
        <v>370</v>
      </c>
      <c r="D61" s="399" t="s">
        <v>1219</v>
      </c>
      <c r="E61" s="398" t="s">
        <v>1280</v>
      </c>
      <c r="F61" s="578" t="str">
        <f t="shared" si="2"/>
        <v>U056T096</v>
      </c>
      <c r="G61" s="400"/>
      <c r="H61" s="400"/>
      <c r="I61" s="400" t="str">
        <f t="shared" si="3"/>
        <v>T096</v>
      </c>
      <c r="J61" s="317" t="s">
        <v>295</v>
      </c>
      <c r="K61" s="314">
        <v>14</v>
      </c>
      <c r="L61" t="str">
        <f t="shared" si="4"/>
        <v xml:space="preserve">U056 </v>
      </c>
    </row>
    <row r="62" spans="1:12" x14ac:dyDescent="0.2">
      <c r="A62" s="314">
        <v>14</v>
      </c>
      <c r="B62" s="397" t="s">
        <v>372</v>
      </c>
      <c r="C62" s="398" t="s">
        <v>373</v>
      </c>
      <c r="D62" s="399" t="s">
        <v>1219</v>
      </c>
      <c r="E62" s="398" t="s">
        <v>1280</v>
      </c>
      <c r="F62" s="578" t="str">
        <f t="shared" si="2"/>
        <v>U056T178</v>
      </c>
      <c r="G62" s="400"/>
      <c r="H62" s="400"/>
      <c r="I62" s="400" t="str">
        <f t="shared" si="3"/>
        <v>T178</v>
      </c>
      <c r="J62" s="317" t="s">
        <v>295</v>
      </c>
      <c r="K62" s="314">
        <v>14</v>
      </c>
      <c r="L62" t="str">
        <f t="shared" si="4"/>
        <v xml:space="preserve">U056 </v>
      </c>
    </row>
    <row r="63" spans="1:12" x14ac:dyDescent="0.2">
      <c r="A63" s="314">
        <v>14</v>
      </c>
      <c r="B63" s="397" t="s">
        <v>375</v>
      </c>
      <c r="C63" s="398" t="s">
        <v>376</v>
      </c>
      <c r="D63" s="399" t="s">
        <v>1219</v>
      </c>
      <c r="E63" s="398" t="s">
        <v>1280</v>
      </c>
      <c r="F63" s="578" t="str">
        <f t="shared" si="2"/>
        <v>U056T186</v>
      </c>
      <c r="G63" s="400"/>
      <c r="H63" s="400"/>
      <c r="I63" s="400" t="str">
        <f t="shared" si="3"/>
        <v>T186</v>
      </c>
      <c r="J63" s="317" t="s">
        <v>295</v>
      </c>
      <c r="K63" s="314">
        <v>14</v>
      </c>
      <c r="L63" t="str">
        <f t="shared" si="4"/>
        <v xml:space="preserve">U056 </v>
      </c>
    </row>
    <row r="64" spans="1:12" x14ac:dyDescent="0.2">
      <c r="A64" s="314">
        <v>14</v>
      </c>
      <c r="B64" s="397" t="s">
        <v>378</v>
      </c>
      <c r="C64" s="398" t="s">
        <v>379</v>
      </c>
      <c r="D64" s="399" t="s">
        <v>1219</v>
      </c>
      <c r="E64" s="398" t="s">
        <v>1280</v>
      </c>
      <c r="F64" s="578" t="str">
        <f t="shared" si="2"/>
        <v>U056T244</v>
      </c>
      <c r="G64" s="400"/>
      <c r="H64" s="400"/>
      <c r="I64" s="400" t="str">
        <f t="shared" si="3"/>
        <v>T244</v>
      </c>
      <c r="J64" s="317" t="s">
        <v>295</v>
      </c>
      <c r="K64" s="314">
        <v>14</v>
      </c>
      <c r="L64" t="str">
        <f t="shared" si="4"/>
        <v xml:space="preserve">U056 </v>
      </c>
    </row>
    <row r="65" spans="1:12" x14ac:dyDescent="0.2">
      <c r="A65" s="314">
        <v>15</v>
      </c>
      <c r="B65" s="397" t="s">
        <v>381</v>
      </c>
      <c r="C65" s="398" t="s">
        <v>382</v>
      </c>
      <c r="D65" s="399"/>
      <c r="E65" s="398"/>
      <c r="F65" s="578" t="str">
        <f t="shared" si="2"/>
        <v>T037</v>
      </c>
      <c r="G65" s="400"/>
      <c r="H65" s="400"/>
      <c r="I65" s="400" t="str">
        <f t="shared" si="3"/>
        <v>T037</v>
      </c>
      <c r="J65" s="317"/>
      <c r="K65" s="314"/>
    </row>
    <row r="66" spans="1:12" x14ac:dyDescent="0.2">
      <c r="A66" s="314">
        <v>16</v>
      </c>
      <c r="B66" s="397" t="s">
        <v>384</v>
      </c>
      <c r="C66" s="398" t="s">
        <v>385</v>
      </c>
      <c r="D66" s="399"/>
      <c r="E66" s="398"/>
      <c r="F66" s="578" t="str">
        <f t="shared" si="2"/>
        <v>T191</v>
      </c>
      <c r="G66" s="400"/>
      <c r="H66" s="400"/>
      <c r="I66" s="400" t="str">
        <f t="shared" si="3"/>
        <v>T191</v>
      </c>
      <c r="J66" s="317"/>
      <c r="K66" s="314"/>
    </row>
    <row r="67" spans="1:12" x14ac:dyDescent="0.2">
      <c r="A67" s="314">
        <v>17</v>
      </c>
      <c r="B67" s="397" t="s">
        <v>387</v>
      </c>
      <c r="C67" s="398" t="s">
        <v>388</v>
      </c>
      <c r="D67" s="399"/>
      <c r="E67" s="398"/>
      <c r="F67" s="578" t="str">
        <f t="shared" si="2"/>
        <v>T249</v>
      </c>
      <c r="G67" s="400"/>
      <c r="H67" s="400"/>
      <c r="I67" s="400" t="str">
        <f t="shared" si="3"/>
        <v>T249</v>
      </c>
      <c r="J67" s="317"/>
      <c r="K67" s="314"/>
    </row>
    <row r="68" spans="1:12" x14ac:dyDescent="0.2">
      <c r="A68" s="314">
        <v>19</v>
      </c>
      <c r="B68" s="397" t="s">
        <v>414</v>
      </c>
      <c r="C68" s="398" t="s">
        <v>415</v>
      </c>
      <c r="D68" s="399" t="s">
        <v>1387</v>
      </c>
      <c r="E68" s="398" t="s">
        <v>1388</v>
      </c>
      <c r="F68" s="578" t="str">
        <f t="shared" ref="F68:F131" si="5">D68&amp;B68</f>
        <v>U065T021</v>
      </c>
      <c r="G68" s="400"/>
      <c r="H68" s="400"/>
      <c r="I68" s="400" t="str">
        <f t="shared" ref="I68:I131" si="6">G68&amp;B68</f>
        <v>T021</v>
      </c>
      <c r="J68" s="317" t="s">
        <v>303</v>
      </c>
      <c r="K68" s="314">
        <v>19</v>
      </c>
      <c r="L68" t="str">
        <f t="shared" si="4"/>
        <v xml:space="preserve">U065 </v>
      </c>
    </row>
    <row r="69" spans="1:12" x14ac:dyDescent="0.2">
      <c r="A69" s="314">
        <v>19</v>
      </c>
      <c r="B69" s="397" t="s">
        <v>417</v>
      </c>
      <c r="C69" s="398" t="s">
        <v>418</v>
      </c>
      <c r="D69" s="399" t="s">
        <v>1387</v>
      </c>
      <c r="E69" s="398" t="s">
        <v>1388</v>
      </c>
      <c r="F69" s="578" t="str">
        <f t="shared" si="5"/>
        <v>U065T035</v>
      </c>
      <c r="G69" s="400"/>
      <c r="H69" s="400"/>
      <c r="I69" s="400" t="str">
        <f t="shared" si="6"/>
        <v>T035</v>
      </c>
      <c r="J69" s="317" t="s">
        <v>303</v>
      </c>
      <c r="K69" s="314">
        <v>19</v>
      </c>
      <c r="L69" t="str">
        <f t="shared" si="4"/>
        <v xml:space="preserve">U065 </v>
      </c>
    </row>
    <row r="70" spans="1:12" x14ac:dyDescent="0.2">
      <c r="A70" s="314">
        <v>19</v>
      </c>
      <c r="B70" s="397" t="s">
        <v>420</v>
      </c>
      <c r="C70" s="398" t="s">
        <v>421</v>
      </c>
      <c r="D70" s="399"/>
      <c r="E70" s="398"/>
      <c r="F70" s="578" t="str">
        <f t="shared" si="5"/>
        <v>T041</v>
      </c>
      <c r="G70" s="400"/>
      <c r="H70" s="400"/>
      <c r="I70" s="400" t="str">
        <f t="shared" si="6"/>
        <v>T041</v>
      </c>
      <c r="J70" s="317" t="s">
        <v>303</v>
      </c>
      <c r="K70" s="314">
        <v>19</v>
      </c>
      <c r="L70" t="str">
        <f t="shared" si="4"/>
        <v xml:space="preserve"> </v>
      </c>
    </row>
    <row r="71" spans="1:12" x14ac:dyDescent="0.2">
      <c r="A71" s="314">
        <v>19</v>
      </c>
      <c r="B71" s="397" t="s">
        <v>300</v>
      </c>
      <c r="C71" s="398" t="s">
        <v>301</v>
      </c>
      <c r="D71" s="399" t="s">
        <v>1387</v>
      </c>
      <c r="E71" s="398" t="s">
        <v>1388</v>
      </c>
      <c r="F71" s="578" t="str">
        <f t="shared" si="5"/>
        <v>U065T064</v>
      </c>
      <c r="G71" s="400"/>
      <c r="H71" s="400"/>
      <c r="I71" s="400" t="str">
        <f t="shared" si="6"/>
        <v>T064</v>
      </c>
      <c r="J71" s="317" t="s">
        <v>303</v>
      </c>
      <c r="K71" s="314">
        <v>19</v>
      </c>
      <c r="L71" t="str">
        <f t="shared" si="4"/>
        <v xml:space="preserve">U065 </v>
      </c>
    </row>
    <row r="72" spans="1:12" x14ac:dyDescent="0.2">
      <c r="A72" s="314">
        <v>19</v>
      </c>
      <c r="B72" s="397" t="s">
        <v>393</v>
      </c>
      <c r="C72" s="398" t="s">
        <v>394</v>
      </c>
      <c r="D72" s="399" t="s">
        <v>1387</v>
      </c>
      <c r="E72" s="398" t="s">
        <v>1388</v>
      </c>
      <c r="F72" s="578" t="str">
        <f t="shared" si="5"/>
        <v>U065T083</v>
      </c>
      <c r="G72" s="400"/>
      <c r="H72" s="400"/>
      <c r="I72" s="400" t="str">
        <f t="shared" si="6"/>
        <v>T083</v>
      </c>
      <c r="J72" s="317" t="s">
        <v>303</v>
      </c>
      <c r="K72" s="314">
        <v>19</v>
      </c>
      <c r="L72" t="str">
        <f t="shared" si="4"/>
        <v xml:space="preserve">U065 </v>
      </c>
    </row>
    <row r="73" spans="1:12" x14ac:dyDescent="0.2">
      <c r="A73" s="314">
        <v>19</v>
      </c>
      <c r="B73" s="397" t="s">
        <v>396</v>
      </c>
      <c r="C73" s="398" t="s">
        <v>397</v>
      </c>
      <c r="D73" s="399" t="s">
        <v>1387</v>
      </c>
      <c r="E73" s="398" t="s">
        <v>1388</v>
      </c>
      <c r="F73" s="578" t="str">
        <f t="shared" si="5"/>
        <v>U065T088</v>
      </c>
      <c r="G73" s="400"/>
      <c r="H73" s="400"/>
      <c r="I73" s="400" t="str">
        <f t="shared" si="6"/>
        <v>T088</v>
      </c>
      <c r="J73" s="317" t="s">
        <v>303</v>
      </c>
      <c r="K73" s="314">
        <v>19</v>
      </c>
      <c r="L73" t="str">
        <f t="shared" si="4"/>
        <v xml:space="preserve">U065 </v>
      </c>
    </row>
    <row r="74" spans="1:12" x14ac:dyDescent="0.2">
      <c r="A74" s="314">
        <v>19</v>
      </c>
      <c r="B74" s="397" t="s">
        <v>399</v>
      </c>
      <c r="C74" s="398" t="s">
        <v>400</v>
      </c>
      <c r="D74" s="399" t="s">
        <v>1387</v>
      </c>
      <c r="E74" s="398" t="s">
        <v>1388</v>
      </c>
      <c r="F74" s="578" t="str">
        <f t="shared" si="5"/>
        <v>U065T108</v>
      </c>
      <c r="G74" s="400"/>
      <c r="H74" s="400"/>
      <c r="I74" s="400" t="str">
        <f t="shared" si="6"/>
        <v>T108</v>
      </c>
      <c r="J74" s="317" t="s">
        <v>299</v>
      </c>
      <c r="K74" s="314">
        <v>19</v>
      </c>
      <c r="L74" t="str">
        <f t="shared" si="4"/>
        <v xml:space="preserve">U065 </v>
      </c>
    </row>
    <row r="75" spans="1:12" x14ac:dyDescent="0.2">
      <c r="A75" s="314">
        <v>19</v>
      </c>
      <c r="B75" s="397" t="s">
        <v>423</v>
      </c>
      <c r="C75" s="398" t="s">
        <v>424</v>
      </c>
      <c r="D75" s="399" t="s">
        <v>1387</v>
      </c>
      <c r="E75" s="398" t="s">
        <v>1388</v>
      </c>
      <c r="F75" s="578" t="str">
        <f t="shared" si="5"/>
        <v>U065T111</v>
      </c>
      <c r="G75" s="400"/>
      <c r="H75" s="400"/>
      <c r="I75" s="400" t="str">
        <f t="shared" si="6"/>
        <v>T111</v>
      </c>
      <c r="J75" s="317" t="s">
        <v>303</v>
      </c>
      <c r="K75" s="314">
        <v>19</v>
      </c>
      <c r="L75" t="str">
        <f t="shared" si="4"/>
        <v xml:space="preserve">U065 </v>
      </c>
    </row>
    <row r="76" spans="1:12" x14ac:dyDescent="0.2">
      <c r="A76" s="314">
        <v>19</v>
      </c>
      <c r="B76" s="397" t="s">
        <v>405</v>
      </c>
      <c r="C76" s="398" t="s">
        <v>406</v>
      </c>
      <c r="D76" s="399" t="s">
        <v>1387</v>
      </c>
      <c r="E76" s="398" t="s">
        <v>1388</v>
      </c>
      <c r="F76" s="578" t="str">
        <f t="shared" si="5"/>
        <v>U065T118</v>
      </c>
      <c r="G76" s="400"/>
      <c r="H76" s="400"/>
      <c r="I76" s="400" t="str">
        <f t="shared" si="6"/>
        <v>T118</v>
      </c>
      <c r="J76" s="317" t="s">
        <v>303</v>
      </c>
      <c r="K76" s="314">
        <v>19</v>
      </c>
      <c r="L76" t="str">
        <f t="shared" si="4"/>
        <v xml:space="preserve">U065 </v>
      </c>
    </row>
    <row r="77" spans="1:12" x14ac:dyDescent="0.2">
      <c r="A77" s="314">
        <v>19</v>
      </c>
      <c r="B77" s="397" t="s">
        <v>426</v>
      </c>
      <c r="C77" s="398" t="s">
        <v>427</v>
      </c>
      <c r="D77" s="399" t="s">
        <v>1387</v>
      </c>
      <c r="E77" s="398" t="s">
        <v>1388</v>
      </c>
      <c r="F77" s="578" t="str">
        <f t="shared" si="5"/>
        <v>U065T144</v>
      </c>
      <c r="G77" s="400"/>
      <c r="H77" s="400"/>
      <c r="I77" s="400" t="str">
        <f t="shared" si="6"/>
        <v>T144</v>
      </c>
      <c r="J77" s="317" t="s">
        <v>303</v>
      </c>
      <c r="K77" s="314">
        <v>19</v>
      </c>
      <c r="L77" t="str">
        <f t="shared" si="4"/>
        <v xml:space="preserve">U065 </v>
      </c>
    </row>
    <row r="78" spans="1:12" x14ac:dyDescent="0.2">
      <c r="A78" s="314">
        <v>19</v>
      </c>
      <c r="B78" s="397" t="s">
        <v>408</v>
      </c>
      <c r="C78" s="398" t="s">
        <v>409</v>
      </c>
      <c r="D78" s="399" t="s">
        <v>1387</v>
      </c>
      <c r="E78" s="398" t="s">
        <v>1388</v>
      </c>
      <c r="F78" s="578" t="str">
        <f t="shared" si="5"/>
        <v>U065T216</v>
      </c>
      <c r="G78" s="400"/>
      <c r="H78" s="400"/>
      <c r="I78" s="400" t="str">
        <f t="shared" si="6"/>
        <v>T216</v>
      </c>
      <c r="J78" s="317" t="s">
        <v>303</v>
      </c>
      <c r="K78" s="314">
        <v>19</v>
      </c>
      <c r="L78" t="str">
        <f t="shared" si="4"/>
        <v xml:space="preserve">U065 </v>
      </c>
    </row>
    <row r="79" spans="1:12" x14ac:dyDescent="0.2">
      <c r="A79" s="314">
        <v>19</v>
      </c>
      <c r="B79" s="397" t="s">
        <v>429</v>
      </c>
      <c r="C79" s="398" t="s">
        <v>430</v>
      </c>
      <c r="D79" s="399"/>
      <c r="E79" s="398"/>
      <c r="F79" s="578" t="str">
        <f t="shared" si="5"/>
        <v>T256</v>
      </c>
      <c r="G79" s="400"/>
      <c r="H79" s="400"/>
      <c r="I79" s="400" t="str">
        <f t="shared" si="6"/>
        <v>T256</v>
      </c>
      <c r="J79" s="317" t="s">
        <v>303</v>
      </c>
      <c r="K79" s="314">
        <v>19</v>
      </c>
      <c r="L79" t="str">
        <f t="shared" si="4"/>
        <v xml:space="preserve"> </v>
      </c>
    </row>
    <row r="80" spans="1:12" x14ac:dyDescent="0.2">
      <c r="A80" s="314">
        <v>19</v>
      </c>
      <c r="B80" s="397" t="s">
        <v>432</v>
      </c>
      <c r="C80" s="398" t="s">
        <v>433</v>
      </c>
      <c r="D80" s="399"/>
      <c r="E80" s="398"/>
      <c r="F80" s="578" t="str">
        <f t="shared" si="5"/>
        <v>T257</v>
      </c>
      <c r="G80" s="400"/>
      <c r="H80" s="400"/>
      <c r="I80" s="400" t="str">
        <f t="shared" si="6"/>
        <v>T257</v>
      </c>
      <c r="J80" s="317" t="s">
        <v>303</v>
      </c>
      <c r="K80" s="314">
        <v>19</v>
      </c>
      <c r="L80" t="str">
        <f t="shared" si="4"/>
        <v xml:space="preserve"> </v>
      </c>
    </row>
    <row r="81" spans="1:12" x14ac:dyDescent="0.2">
      <c r="A81" s="314">
        <v>19</v>
      </c>
      <c r="B81" s="397" t="s">
        <v>643</v>
      </c>
      <c r="C81" s="398" t="s">
        <v>644</v>
      </c>
      <c r="D81" s="399"/>
      <c r="E81" s="398"/>
      <c r="F81" s="578" t="str">
        <f t="shared" si="5"/>
        <v>T258</v>
      </c>
      <c r="G81" s="400"/>
      <c r="H81" s="400"/>
      <c r="I81" s="400" t="str">
        <f t="shared" si="6"/>
        <v>T258</v>
      </c>
      <c r="J81" s="317" t="s">
        <v>303</v>
      </c>
      <c r="K81" s="314">
        <v>19</v>
      </c>
      <c r="L81" t="str">
        <f t="shared" si="4"/>
        <v xml:space="preserve"> </v>
      </c>
    </row>
    <row r="82" spans="1:12" x14ac:dyDescent="0.2">
      <c r="A82" s="314">
        <v>19</v>
      </c>
      <c r="B82" s="397" t="s">
        <v>435</v>
      </c>
      <c r="C82" s="398" t="s">
        <v>436</v>
      </c>
      <c r="D82" s="399"/>
      <c r="E82" s="398"/>
      <c r="F82" s="578" t="str">
        <f t="shared" si="5"/>
        <v>T260</v>
      </c>
      <c r="G82" s="400"/>
      <c r="H82" s="400"/>
      <c r="I82" s="400" t="str">
        <f t="shared" si="6"/>
        <v>T260</v>
      </c>
      <c r="J82" s="317" t="s">
        <v>303</v>
      </c>
      <c r="K82" s="314">
        <v>19</v>
      </c>
      <c r="L82" t="str">
        <f t="shared" si="4"/>
        <v xml:space="preserve"> </v>
      </c>
    </row>
    <row r="83" spans="1:12" x14ac:dyDescent="0.2">
      <c r="A83" s="314">
        <v>19</v>
      </c>
      <c r="B83" s="397" t="s">
        <v>438</v>
      </c>
      <c r="C83" s="398" t="s">
        <v>439</v>
      </c>
      <c r="D83" s="399"/>
      <c r="E83" s="398"/>
      <c r="F83" s="578" t="str">
        <f t="shared" si="5"/>
        <v>T262</v>
      </c>
      <c r="G83" s="400"/>
      <c r="H83" s="400"/>
      <c r="I83" s="400" t="str">
        <f t="shared" si="6"/>
        <v>T262</v>
      </c>
      <c r="J83" s="317" t="s">
        <v>303</v>
      </c>
      <c r="K83" s="314">
        <v>19</v>
      </c>
      <c r="L83" t="str">
        <f t="shared" si="4"/>
        <v xml:space="preserve"> </v>
      </c>
    </row>
    <row r="84" spans="1:12" x14ac:dyDescent="0.2">
      <c r="A84" s="314">
        <v>19</v>
      </c>
      <c r="B84" s="397" t="s">
        <v>441</v>
      </c>
      <c r="C84" s="398" t="s">
        <v>1386</v>
      </c>
      <c r="D84" s="399"/>
      <c r="E84" s="398"/>
      <c r="F84" s="578" t="str">
        <f t="shared" si="5"/>
        <v>T263</v>
      </c>
      <c r="G84" s="400"/>
      <c r="H84" s="400"/>
      <c r="I84" s="400" t="str">
        <f t="shared" si="6"/>
        <v>T263</v>
      </c>
      <c r="J84" s="317" t="s">
        <v>303</v>
      </c>
      <c r="K84" s="314">
        <v>19</v>
      </c>
      <c r="L84" t="str">
        <f t="shared" si="4"/>
        <v xml:space="preserve"> </v>
      </c>
    </row>
    <row r="85" spans="1:12" x14ac:dyDescent="0.2">
      <c r="A85" s="314">
        <v>20</v>
      </c>
      <c r="B85" s="397" t="s">
        <v>444</v>
      </c>
      <c r="C85" s="398" t="s">
        <v>445</v>
      </c>
      <c r="D85" s="399" t="s">
        <v>1400</v>
      </c>
      <c r="E85" s="398" t="s">
        <v>1401</v>
      </c>
      <c r="F85" s="578" t="str">
        <f t="shared" si="5"/>
        <v>U085T007</v>
      </c>
      <c r="G85" s="400"/>
      <c r="H85" s="400"/>
      <c r="I85" s="400" t="str">
        <f t="shared" si="6"/>
        <v>T007</v>
      </c>
      <c r="J85" s="317" t="s">
        <v>447</v>
      </c>
      <c r="K85" s="314">
        <v>20</v>
      </c>
      <c r="L85" t="str">
        <f t="shared" si="4"/>
        <v xml:space="preserve">U085 </v>
      </c>
    </row>
    <row r="86" spans="1:12" x14ac:dyDescent="0.2">
      <c r="A86" s="314">
        <v>20</v>
      </c>
      <c r="B86" s="397" t="s">
        <v>448</v>
      </c>
      <c r="C86" s="398" t="s">
        <v>449</v>
      </c>
      <c r="D86" s="399" t="s">
        <v>1400</v>
      </c>
      <c r="E86" s="398" t="s">
        <v>1401</v>
      </c>
      <c r="F86" s="578" t="str">
        <f t="shared" si="5"/>
        <v>U085T018</v>
      </c>
      <c r="G86" s="400"/>
      <c r="H86" s="400"/>
      <c r="I86" s="400" t="str">
        <f t="shared" si="6"/>
        <v>T018</v>
      </c>
      <c r="J86" s="317" t="s">
        <v>447</v>
      </c>
      <c r="K86" s="314">
        <v>20</v>
      </c>
      <c r="L86" t="str">
        <f t="shared" si="4"/>
        <v xml:space="preserve">U085 </v>
      </c>
    </row>
    <row r="87" spans="1:12" x14ac:dyDescent="0.2">
      <c r="A87" s="314">
        <v>20</v>
      </c>
      <c r="B87" s="397" t="s">
        <v>451</v>
      </c>
      <c r="C87" s="398" t="s">
        <v>452</v>
      </c>
      <c r="D87" s="399" t="s">
        <v>1407</v>
      </c>
      <c r="E87" s="398" t="s">
        <v>1408</v>
      </c>
      <c r="F87" s="578" t="str">
        <f t="shared" si="5"/>
        <v>U088T068</v>
      </c>
      <c r="G87" s="400"/>
      <c r="H87" s="400"/>
      <c r="I87" s="400" t="str">
        <f t="shared" si="6"/>
        <v>T068</v>
      </c>
      <c r="J87" s="317" t="s">
        <v>447</v>
      </c>
      <c r="K87" s="314">
        <v>20</v>
      </c>
      <c r="L87" t="str">
        <f t="shared" si="4"/>
        <v xml:space="preserve">U088 </v>
      </c>
    </row>
    <row r="88" spans="1:12" x14ac:dyDescent="0.2">
      <c r="A88" s="314">
        <v>20</v>
      </c>
      <c r="B88" s="397" t="s">
        <v>454</v>
      </c>
      <c r="C88" s="398" t="s">
        <v>455</v>
      </c>
      <c r="D88" s="399" t="s">
        <v>1400</v>
      </c>
      <c r="E88" s="398" t="s">
        <v>1401</v>
      </c>
      <c r="F88" s="578" t="str">
        <f t="shared" si="5"/>
        <v>U085T128</v>
      </c>
      <c r="G88" s="400"/>
      <c r="H88" s="400"/>
      <c r="I88" s="400" t="str">
        <f t="shared" si="6"/>
        <v>T128</v>
      </c>
      <c r="J88" s="317" t="s">
        <v>447</v>
      </c>
      <c r="K88" s="314">
        <v>20</v>
      </c>
      <c r="L88" t="str">
        <f t="shared" si="4"/>
        <v xml:space="preserve">U085 </v>
      </c>
    </row>
    <row r="89" spans="1:12" x14ac:dyDescent="0.2">
      <c r="A89" s="314">
        <v>20</v>
      </c>
      <c r="B89" s="397" t="s">
        <v>457</v>
      </c>
      <c r="C89" s="398" t="s">
        <v>458</v>
      </c>
      <c r="D89" s="399" t="s">
        <v>1407</v>
      </c>
      <c r="E89" s="398" t="s">
        <v>1408</v>
      </c>
      <c r="F89" s="578" t="str">
        <f t="shared" si="5"/>
        <v>U088T165</v>
      </c>
      <c r="G89" s="400"/>
      <c r="H89" s="400"/>
      <c r="I89" s="400" t="str">
        <f t="shared" si="6"/>
        <v>T165</v>
      </c>
      <c r="J89" s="317" t="s">
        <v>447</v>
      </c>
      <c r="K89" s="314">
        <v>20</v>
      </c>
      <c r="L89" t="str">
        <f t="shared" si="4"/>
        <v xml:space="preserve">U088 </v>
      </c>
    </row>
    <row r="90" spans="1:12" x14ac:dyDescent="0.2">
      <c r="A90" s="314">
        <v>20</v>
      </c>
      <c r="B90" s="397" t="s">
        <v>465</v>
      </c>
      <c r="C90" s="398" t="s">
        <v>466</v>
      </c>
      <c r="D90" s="399" t="s">
        <v>1400</v>
      </c>
      <c r="E90" s="398" t="s">
        <v>1401</v>
      </c>
      <c r="F90" s="578" t="str">
        <f t="shared" si="5"/>
        <v>U085T187</v>
      </c>
      <c r="G90" s="400"/>
      <c r="H90" s="400"/>
      <c r="I90" s="400" t="str">
        <f t="shared" si="6"/>
        <v>T187</v>
      </c>
      <c r="J90" s="317" t="s">
        <v>447</v>
      </c>
      <c r="K90" s="314">
        <v>20</v>
      </c>
      <c r="L90" t="str">
        <f t="shared" si="4"/>
        <v xml:space="preserve">U085 </v>
      </c>
    </row>
    <row r="91" spans="1:12" x14ac:dyDescent="0.2">
      <c r="A91" s="314">
        <v>21</v>
      </c>
      <c r="B91" s="397" t="s">
        <v>460</v>
      </c>
      <c r="C91" s="398" t="s">
        <v>447</v>
      </c>
      <c r="D91" s="399" t="s">
        <v>1413</v>
      </c>
      <c r="E91" s="398" t="s">
        <v>1414</v>
      </c>
      <c r="F91" s="578" t="str">
        <f t="shared" si="5"/>
        <v>U089T078</v>
      </c>
      <c r="G91" s="400"/>
      <c r="H91" s="400"/>
      <c r="I91" s="400" t="str">
        <f t="shared" si="6"/>
        <v>T078</v>
      </c>
      <c r="J91" s="317" t="s">
        <v>447</v>
      </c>
      <c r="K91" s="314">
        <v>21</v>
      </c>
      <c r="L91" t="str">
        <f t="shared" si="4"/>
        <v xml:space="preserve">U089 </v>
      </c>
    </row>
    <row r="92" spans="1:12" x14ac:dyDescent="0.2">
      <c r="A92" s="314">
        <v>21</v>
      </c>
      <c r="B92" s="397" t="s">
        <v>462</v>
      </c>
      <c r="C92" s="398" t="s">
        <v>463</v>
      </c>
      <c r="D92" s="399" t="s">
        <v>1413</v>
      </c>
      <c r="E92" s="398" t="s">
        <v>1414</v>
      </c>
      <c r="F92" s="578" t="str">
        <f t="shared" si="5"/>
        <v>U089T095</v>
      </c>
      <c r="G92" s="400"/>
      <c r="H92" s="400"/>
      <c r="I92" s="400" t="str">
        <f t="shared" si="6"/>
        <v>T095</v>
      </c>
      <c r="J92" s="317" t="s">
        <v>447</v>
      </c>
      <c r="K92" s="314">
        <v>21</v>
      </c>
      <c r="L92" t="str">
        <f t="shared" si="4"/>
        <v xml:space="preserve">U089 </v>
      </c>
    </row>
    <row r="93" spans="1:12" x14ac:dyDescent="0.2">
      <c r="A93" s="314">
        <v>21</v>
      </c>
      <c r="B93" s="397" t="s">
        <v>468</v>
      </c>
      <c r="C93" s="398" t="s">
        <v>469</v>
      </c>
      <c r="D93" s="399" t="s">
        <v>1413</v>
      </c>
      <c r="E93" s="398" t="s">
        <v>1414</v>
      </c>
      <c r="F93" s="578" t="str">
        <f t="shared" si="5"/>
        <v>U089T204</v>
      </c>
      <c r="G93" s="400"/>
      <c r="H93" s="400"/>
      <c r="I93" s="400" t="str">
        <f t="shared" si="6"/>
        <v>T204</v>
      </c>
      <c r="J93" s="317" t="s">
        <v>447</v>
      </c>
      <c r="K93" s="314">
        <v>21</v>
      </c>
      <c r="L93" t="str">
        <f t="shared" si="4"/>
        <v xml:space="preserve">U089 </v>
      </c>
    </row>
    <row r="94" spans="1:12" x14ac:dyDescent="0.2">
      <c r="A94" s="314">
        <v>22</v>
      </c>
      <c r="B94" s="397" t="s">
        <v>473</v>
      </c>
      <c r="C94" s="398" t="s">
        <v>474</v>
      </c>
      <c r="D94" s="399"/>
      <c r="E94" s="398"/>
      <c r="F94" s="578" t="str">
        <f t="shared" si="5"/>
        <v>T071</v>
      </c>
      <c r="G94" s="400"/>
      <c r="H94" s="400"/>
      <c r="I94" s="400" t="str">
        <f t="shared" si="6"/>
        <v>T071</v>
      </c>
      <c r="J94" s="317" t="s">
        <v>447</v>
      </c>
      <c r="K94" s="314">
        <v>22</v>
      </c>
    </row>
    <row r="95" spans="1:12" x14ac:dyDescent="0.2">
      <c r="A95" s="314">
        <v>22</v>
      </c>
      <c r="B95" s="397" t="s">
        <v>476</v>
      </c>
      <c r="C95" s="398" t="s">
        <v>477</v>
      </c>
      <c r="D95" s="399"/>
      <c r="E95" s="398"/>
      <c r="F95" s="578" t="str">
        <f t="shared" si="5"/>
        <v>T077</v>
      </c>
      <c r="G95" s="400"/>
      <c r="H95" s="400"/>
      <c r="I95" s="400" t="str">
        <f t="shared" si="6"/>
        <v>T077</v>
      </c>
      <c r="J95" s="317" t="s">
        <v>447</v>
      </c>
      <c r="K95" s="314">
        <v>22</v>
      </c>
    </row>
    <row r="96" spans="1:12" x14ac:dyDescent="0.2">
      <c r="A96" s="314">
        <v>22</v>
      </c>
      <c r="B96" s="397" t="s">
        <v>479</v>
      </c>
      <c r="C96" s="398" t="s">
        <v>480</v>
      </c>
      <c r="D96" s="399"/>
      <c r="E96" s="398"/>
      <c r="F96" s="578" t="str">
        <f t="shared" si="5"/>
        <v>T079</v>
      </c>
      <c r="G96" s="400"/>
      <c r="H96" s="400"/>
      <c r="I96" s="400" t="str">
        <f t="shared" si="6"/>
        <v>T079</v>
      </c>
      <c r="J96" s="317" t="s">
        <v>447</v>
      </c>
      <c r="K96" s="314">
        <v>22</v>
      </c>
    </row>
    <row r="97" spans="1:12" x14ac:dyDescent="0.2">
      <c r="A97" s="314">
        <v>23</v>
      </c>
      <c r="B97" s="397" t="s">
        <v>482</v>
      </c>
      <c r="C97" s="398" t="s">
        <v>483</v>
      </c>
      <c r="D97" s="399" t="s">
        <v>1220</v>
      </c>
      <c r="E97" s="398" t="s">
        <v>1261</v>
      </c>
      <c r="F97" s="578" t="str">
        <f t="shared" si="5"/>
        <v>U057T072</v>
      </c>
      <c r="G97" s="400"/>
      <c r="H97" s="400"/>
      <c r="I97" s="400" t="str">
        <f t="shared" si="6"/>
        <v>T072</v>
      </c>
      <c r="J97" s="317" t="s">
        <v>447</v>
      </c>
      <c r="K97" s="314">
        <v>23</v>
      </c>
      <c r="L97" t="str">
        <f t="shared" si="4"/>
        <v xml:space="preserve">U057 </v>
      </c>
    </row>
    <row r="98" spans="1:12" x14ac:dyDescent="0.2">
      <c r="A98" s="314">
        <v>23</v>
      </c>
      <c r="B98" s="397" t="s">
        <v>485</v>
      </c>
      <c r="C98" s="398" t="s">
        <v>486</v>
      </c>
      <c r="D98" s="399" t="s">
        <v>1220</v>
      </c>
      <c r="E98" s="398" t="s">
        <v>1261</v>
      </c>
      <c r="F98" s="578" t="str">
        <f t="shared" si="5"/>
        <v>U057T176</v>
      </c>
      <c r="G98" s="400"/>
      <c r="H98" s="400"/>
      <c r="I98" s="400" t="str">
        <f t="shared" si="6"/>
        <v>T176</v>
      </c>
      <c r="J98" s="317" t="s">
        <v>447</v>
      </c>
      <c r="K98" s="314">
        <v>23</v>
      </c>
      <c r="L98" t="str">
        <f t="shared" si="4"/>
        <v xml:space="preserve">U057 </v>
      </c>
    </row>
    <row r="99" spans="1:12" x14ac:dyDescent="0.2">
      <c r="A99" s="314">
        <v>23</v>
      </c>
      <c r="B99" s="397" t="s">
        <v>488</v>
      </c>
      <c r="C99" s="398" t="s">
        <v>489</v>
      </c>
      <c r="D99" s="399" t="s">
        <v>1220</v>
      </c>
      <c r="E99" s="398" t="s">
        <v>1261</v>
      </c>
      <c r="F99" s="578" t="str">
        <f t="shared" si="5"/>
        <v>U057T177</v>
      </c>
      <c r="G99" s="400"/>
      <c r="H99" s="400"/>
      <c r="I99" s="400" t="str">
        <f t="shared" si="6"/>
        <v>T177</v>
      </c>
      <c r="J99" s="317" t="s">
        <v>447</v>
      </c>
      <c r="K99" s="314">
        <v>23</v>
      </c>
      <c r="L99" t="str">
        <f t="shared" si="4"/>
        <v xml:space="preserve">U057 </v>
      </c>
    </row>
    <row r="100" spans="1:12" x14ac:dyDescent="0.2">
      <c r="A100" s="314">
        <v>24</v>
      </c>
      <c r="B100" s="397" t="s">
        <v>491</v>
      </c>
      <c r="C100" s="398" t="s">
        <v>492</v>
      </c>
      <c r="D100" s="399"/>
      <c r="E100" s="398"/>
      <c r="F100" s="578" t="str">
        <f t="shared" si="5"/>
        <v>T003</v>
      </c>
      <c r="G100" s="400"/>
      <c r="H100" s="400"/>
      <c r="I100" s="400" t="str">
        <f t="shared" si="6"/>
        <v>T003</v>
      </c>
      <c r="J100" s="317" t="s">
        <v>494</v>
      </c>
      <c r="K100" s="314">
        <v>24</v>
      </c>
      <c r="L100" t="str">
        <f t="shared" si="4"/>
        <v xml:space="preserve"> </v>
      </c>
    </row>
    <row r="101" spans="1:12" x14ac:dyDescent="0.2">
      <c r="A101" s="314">
        <v>24</v>
      </c>
      <c r="B101" s="397" t="s">
        <v>495</v>
      </c>
      <c r="C101" s="398" t="s">
        <v>494</v>
      </c>
      <c r="D101" s="399" t="s">
        <v>1419</v>
      </c>
      <c r="E101" s="398" t="s">
        <v>1420</v>
      </c>
      <c r="F101" s="578" t="str">
        <f t="shared" si="5"/>
        <v>U066T084</v>
      </c>
      <c r="G101" s="400"/>
      <c r="H101" s="400"/>
      <c r="I101" s="400" t="str">
        <f t="shared" si="6"/>
        <v>T084</v>
      </c>
      <c r="J101" s="317" t="s">
        <v>494</v>
      </c>
      <c r="K101" s="314">
        <v>24</v>
      </c>
      <c r="L101" t="str">
        <f t="shared" si="4"/>
        <v xml:space="preserve">U066 </v>
      </c>
    </row>
    <row r="102" spans="1:12" x14ac:dyDescent="0.2">
      <c r="A102" s="314">
        <v>24</v>
      </c>
      <c r="B102" s="397" t="s">
        <v>497</v>
      </c>
      <c r="C102" s="398" t="s">
        <v>498</v>
      </c>
      <c r="D102" s="399" t="s">
        <v>1419</v>
      </c>
      <c r="E102" s="398" t="s">
        <v>1420</v>
      </c>
      <c r="F102" s="578" t="str">
        <f t="shared" si="5"/>
        <v>U066T103</v>
      </c>
      <c r="G102" s="400"/>
      <c r="H102" s="400"/>
      <c r="I102" s="400" t="str">
        <f t="shared" si="6"/>
        <v>T103</v>
      </c>
      <c r="J102" s="317" t="s">
        <v>494</v>
      </c>
      <c r="K102" s="314">
        <v>24</v>
      </c>
      <c r="L102" t="str">
        <f t="shared" si="4"/>
        <v xml:space="preserve">U066 </v>
      </c>
    </row>
    <row r="103" spans="1:12" x14ac:dyDescent="0.2">
      <c r="A103" s="314">
        <v>24</v>
      </c>
      <c r="B103" s="397" t="s">
        <v>500</v>
      </c>
      <c r="C103" s="398" t="s">
        <v>501</v>
      </c>
      <c r="D103" s="399" t="s">
        <v>1419</v>
      </c>
      <c r="E103" s="398" t="s">
        <v>1420</v>
      </c>
      <c r="F103" s="578" t="str">
        <f t="shared" si="5"/>
        <v>U066T143</v>
      </c>
      <c r="G103" s="400"/>
      <c r="H103" s="400"/>
      <c r="I103" s="400" t="str">
        <f t="shared" si="6"/>
        <v>T143</v>
      </c>
      <c r="J103" s="317" t="s">
        <v>494</v>
      </c>
      <c r="K103" s="314">
        <v>24</v>
      </c>
      <c r="L103" t="str">
        <f t="shared" si="4"/>
        <v xml:space="preserve">U066 </v>
      </c>
    </row>
    <row r="104" spans="1:12" x14ac:dyDescent="0.2">
      <c r="A104" s="314">
        <v>24</v>
      </c>
      <c r="B104" s="397" t="s">
        <v>503</v>
      </c>
      <c r="C104" s="398" t="s">
        <v>504</v>
      </c>
      <c r="D104" s="399"/>
      <c r="E104" s="398"/>
      <c r="F104" s="578" t="str">
        <f t="shared" si="5"/>
        <v>T192</v>
      </c>
      <c r="G104" s="400"/>
      <c r="H104" s="400"/>
      <c r="I104" s="400" t="str">
        <f t="shared" si="6"/>
        <v>T192</v>
      </c>
      <c r="J104" s="317" t="s">
        <v>494</v>
      </c>
      <c r="K104" s="314">
        <v>24</v>
      </c>
      <c r="L104" t="str">
        <f t="shared" si="4"/>
        <v xml:space="preserve"> </v>
      </c>
    </row>
    <row r="105" spans="1:12" x14ac:dyDescent="0.2">
      <c r="A105" s="314">
        <v>25</v>
      </c>
      <c r="B105" s="397" t="s">
        <v>506</v>
      </c>
      <c r="C105" s="398" t="s">
        <v>507</v>
      </c>
      <c r="D105" s="399" t="s">
        <v>1258</v>
      </c>
      <c r="E105" s="398" t="s">
        <v>1296</v>
      </c>
      <c r="F105" s="578" t="str">
        <f t="shared" si="5"/>
        <v>U058BT014</v>
      </c>
      <c r="G105" s="400" t="s">
        <v>1259</v>
      </c>
      <c r="H105" s="400" t="s">
        <v>1297</v>
      </c>
      <c r="I105" s="400" t="str">
        <f t="shared" si="6"/>
        <v>U058AT014</v>
      </c>
      <c r="J105" s="317" t="s">
        <v>509</v>
      </c>
      <c r="K105" s="314">
        <v>25</v>
      </c>
      <c r="L105" t="str">
        <f t="shared" si="4"/>
        <v>U058B U058A</v>
      </c>
    </row>
    <row r="106" spans="1:12" x14ac:dyDescent="0.2">
      <c r="A106" s="314">
        <v>25</v>
      </c>
      <c r="B106" s="397" t="s">
        <v>510</v>
      </c>
      <c r="C106" s="398" t="s">
        <v>511</v>
      </c>
      <c r="D106" s="399" t="s">
        <v>1258</v>
      </c>
      <c r="E106" s="398" t="s">
        <v>1296</v>
      </c>
      <c r="F106" s="578" t="str">
        <f t="shared" si="5"/>
        <v>U058BT040</v>
      </c>
      <c r="G106" s="400"/>
      <c r="H106" s="400"/>
      <c r="I106" s="400" t="str">
        <f t="shared" si="6"/>
        <v>T040</v>
      </c>
      <c r="J106" s="317" t="s">
        <v>509</v>
      </c>
      <c r="K106" s="314">
        <v>25</v>
      </c>
      <c r="L106" t="str">
        <f t="shared" si="4"/>
        <v xml:space="preserve">U058B </v>
      </c>
    </row>
    <row r="107" spans="1:12" x14ac:dyDescent="0.2">
      <c r="A107" s="314">
        <v>25</v>
      </c>
      <c r="B107" s="397" t="s">
        <v>513</v>
      </c>
      <c r="C107" s="398" t="s">
        <v>514</v>
      </c>
      <c r="D107" s="399" t="s">
        <v>1258</v>
      </c>
      <c r="E107" s="398" t="s">
        <v>1296</v>
      </c>
      <c r="F107" s="578" t="str">
        <f t="shared" si="5"/>
        <v>U058BT066</v>
      </c>
      <c r="G107" s="400" t="s">
        <v>1259</v>
      </c>
      <c r="H107" s="400" t="s">
        <v>1297</v>
      </c>
      <c r="I107" s="400" t="str">
        <f t="shared" si="6"/>
        <v>U058AT066</v>
      </c>
      <c r="J107" s="317" t="s">
        <v>509</v>
      </c>
      <c r="K107" s="314">
        <v>25</v>
      </c>
      <c r="L107" t="str">
        <f t="shared" si="4"/>
        <v>U058B U058A</v>
      </c>
    </row>
    <row r="108" spans="1:12" x14ac:dyDescent="0.2">
      <c r="A108" s="314">
        <v>25</v>
      </c>
      <c r="B108" s="397" t="s">
        <v>516</v>
      </c>
      <c r="C108" s="398" t="s">
        <v>517</v>
      </c>
      <c r="D108" s="399" t="s">
        <v>1258</v>
      </c>
      <c r="E108" s="398" t="s">
        <v>1296</v>
      </c>
      <c r="F108" s="578" t="str">
        <f t="shared" si="5"/>
        <v>U058BT100</v>
      </c>
      <c r="G108" s="400" t="s">
        <v>1259</v>
      </c>
      <c r="H108" s="400" t="s">
        <v>1297</v>
      </c>
      <c r="I108" s="400" t="str">
        <f t="shared" si="6"/>
        <v>U058AT100</v>
      </c>
      <c r="J108" s="317" t="s">
        <v>509</v>
      </c>
      <c r="K108" s="314">
        <v>25</v>
      </c>
      <c r="L108" t="str">
        <f t="shared" si="4"/>
        <v>U058B U058A</v>
      </c>
    </row>
    <row r="109" spans="1:12" x14ac:dyDescent="0.2">
      <c r="A109" s="314">
        <v>25</v>
      </c>
      <c r="B109" s="397" t="s">
        <v>519</v>
      </c>
      <c r="C109" s="398" t="s">
        <v>520</v>
      </c>
      <c r="D109" s="399" t="s">
        <v>1258</v>
      </c>
      <c r="E109" s="398" t="s">
        <v>1296</v>
      </c>
      <c r="F109" s="578" t="str">
        <f t="shared" si="5"/>
        <v>U058BT107</v>
      </c>
      <c r="G109" s="400" t="s">
        <v>1259</v>
      </c>
      <c r="H109" s="400" t="s">
        <v>1297</v>
      </c>
      <c r="I109" s="400" t="str">
        <f t="shared" si="6"/>
        <v>U058AT107</v>
      </c>
      <c r="J109" s="317" t="s">
        <v>509</v>
      </c>
      <c r="K109" s="314">
        <v>25</v>
      </c>
      <c r="L109" t="str">
        <f t="shared" si="4"/>
        <v>U058B U058A</v>
      </c>
    </row>
    <row r="110" spans="1:12" x14ac:dyDescent="0.2">
      <c r="A110" s="314">
        <v>25</v>
      </c>
      <c r="B110" s="397" t="s">
        <v>522</v>
      </c>
      <c r="C110" s="398" t="s">
        <v>523</v>
      </c>
      <c r="D110" s="399" t="s">
        <v>1258</v>
      </c>
      <c r="E110" s="398" t="s">
        <v>1296</v>
      </c>
      <c r="F110" s="578" t="str">
        <f t="shared" si="5"/>
        <v>U058BT226</v>
      </c>
      <c r="G110" s="400" t="s">
        <v>1259</v>
      </c>
      <c r="H110" s="400" t="s">
        <v>1297</v>
      </c>
      <c r="I110" s="400" t="str">
        <f t="shared" si="6"/>
        <v>U058AT226</v>
      </c>
      <c r="J110" s="317" t="s">
        <v>509</v>
      </c>
      <c r="K110" s="314">
        <v>25</v>
      </c>
      <c r="L110" t="str">
        <f t="shared" si="4"/>
        <v>U058B U058A</v>
      </c>
    </row>
    <row r="111" spans="1:12" x14ac:dyDescent="0.2">
      <c r="A111" s="314">
        <v>26</v>
      </c>
      <c r="B111" s="397" t="s">
        <v>525</v>
      </c>
      <c r="C111" s="398" t="s">
        <v>526</v>
      </c>
      <c r="D111" s="399" t="s">
        <v>534</v>
      </c>
      <c r="E111" s="398" t="s">
        <v>1568</v>
      </c>
      <c r="F111" s="578" t="str">
        <f t="shared" si="5"/>
        <v>U050T067</v>
      </c>
      <c r="G111" s="400"/>
      <c r="H111" s="400"/>
      <c r="I111" s="400" t="str">
        <f t="shared" si="6"/>
        <v>T067</v>
      </c>
      <c r="J111" s="317" t="s">
        <v>509</v>
      </c>
      <c r="K111" s="314">
        <v>26</v>
      </c>
      <c r="L111" t="s">
        <v>534</v>
      </c>
    </row>
    <row r="112" spans="1:12" x14ac:dyDescent="0.2">
      <c r="A112" s="314">
        <v>26</v>
      </c>
      <c r="B112" s="397" t="s">
        <v>528</v>
      </c>
      <c r="C112" s="398" t="s">
        <v>529</v>
      </c>
      <c r="D112" s="399" t="s">
        <v>534</v>
      </c>
      <c r="E112" s="398" t="s">
        <v>1568</v>
      </c>
      <c r="F112" s="578" t="str">
        <f t="shared" si="5"/>
        <v>U050T132</v>
      </c>
      <c r="G112" s="400"/>
      <c r="H112" s="400"/>
      <c r="I112" s="400" t="str">
        <f t="shared" si="6"/>
        <v>T132</v>
      </c>
      <c r="J112" s="317" t="s">
        <v>509</v>
      </c>
      <c r="K112" s="314">
        <v>26</v>
      </c>
      <c r="L112" t="s">
        <v>534</v>
      </c>
    </row>
    <row r="113" spans="1:12" x14ac:dyDescent="0.2">
      <c r="A113" s="314">
        <v>26</v>
      </c>
      <c r="B113" s="397" t="s">
        <v>531</v>
      </c>
      <c r="C113" s="398" t="s">
        <v>532</v>
      </c>
      <c r="D113" s="399"/>
      <c r="E113" s="398"/>
      <c r="F113" s="578" t="str">
        <f t="shared" si="5"/>
        <v>T198</v>
      </c>
      <c r="G113" s="400"/>
      <c r="H113" s="400"/>
      <c r="I113" s="400" t="str">
        <f t="shared" si="6"/>
        <v>T198</v>
      </c>
      <c r="J113" s="317" t="s">
        <v>509</v>
      </c>
      <c r="K113" s="314">
        <v>26</v>
      </c>
      <c r="L113" t="s">
        <v>534</v>
      </c>
    </row>
    <row r="114" spans="1:12" x14ac:dyDescent="0.2">
      <c r="A114" s="314">
        <v>27</v>
      </c>
      <c r="B114" s="397" t="s">
        <v>536</v>
      </c>
      <c r="C114" s="398" t="s">
        <v>537</v>
      </c>
      <c r="D114" s="399" t="s">
        <v>1430</v>
      </c>
      <c r="E114" s="398" t="s">
        <v>1431</v>
      </c>
      <c r="F114" s="578" t="str">
        <f t="shared" si="5"/>
        <v>U091T023</v>
      </c>
      <c r="G114" s="400"/>
      <c r="H114" s="400"/>
      <c r="I114" s="400" t="str">
        <f t="shared" si="6"/>
        <v>T023</v>
      </c>
      <c r="J114" s="317" t="s">
        <v>539</v>
      </c>
      <c r="K114" s="314">
        <v>27</v>
      </c>
      <c r="L114" t="str">
        <f t="shared" ref="L114:L170" si="7">IF(LEFT(D114,4)="U022",D114&amp;G114,D114&amp;" "&amp;G114)</f>
        <v xml:space="preserve">U091 </v>
      </c>
    </row>
    <row r="115" spans="1:12" x14ac:dyDescent="0.2">
      <c r="A115" s="314">
        <v>27</v>
      </c>
      <c r="B115" s="397" t="s">
        <v>540</v>
      </c>
      <c r="C115" s="398" t="s">
        <v>541</v>
      </c>
      <c r="D115" s="399" t="s">
        <v>554</v>
      </c>
      <c r="E115" s="398" t="s">
        <v>1291</v>
      </c>
      <c r="F115" s="578" t="str">
        <f t="shared" si="5"/>
        <v>U036T052</v>
      </c>
      <c r="G115" s="400"/>
      <c r="H115" s="400"/>
      <c r="I115" s="400" t="str">
        <f t="shared" si="6"/>
        <v>T052</v>
      </c>
      <c r="J115" s="317" t="s">
        <v>539</v>
      </c>
      <c r="K115" s="314">
        <v>27</v>
      </c>
      <c r="L115" t="str">
        <f t="shared" si="7"/>
        <v xml:space="preserve">U036 </v>
      </c>
    </row>
    <row r="116" spans="1:12" x14ac:dyDescent="0.2">
      <c r="A116" s="314">
        <v>27</v>
      </c>
      <c r="B116" s="397" t="s">
        <v>993</v>
      </c>
      <c r="C116" s="398" t="s">
        <v>994</v>
      </c>
      <c r="D116" s="399" t="s">
        <v>1002</v>
      </c>
      <c r="E116" s="398" t="s">
        <v>1006</v>
      </c>
      <c r="F116" s="578" t="str">
        <f t="shared" si="5"/>
        <v>U021T087</v>
      </c>
      <c r="G116" s="400"/>
      <c r="H116" s="400"/>
      <c r="I116" s="400" t="str">
        <f t="shared" si="6"/>
        <v>T087</v>
      </c>
      <c r="J116" s="317" t="s">
        <v>299</v>
      </c>
      <c r="K116" s="314">
        <v>27</v>
      </c>
      <c r="L116" t="str">
        <f t="shared" si="7"/>
        <v xml:space="preserve">U021 </v>
      </c>
    </row>
    <row r="117" spans="1:12" x14ac:dyDescent="0.2">
      <c r="A117" s="314">
        <v>27</v>
      </c>
      <c r="B117" s="397" t="s">
        <v>543</v>
      </c>
      <c r="C117" s="398" t="s">
        <v>544</v>
      </c>
      <c r="D117" s="399" t="s">
        <v>1430</v>
      </c>
      <c r="E117" s="398" t="s">
        <v>1431</v>
      </c>
      <c r="F117" s="578" t="str">
        <f t="shared" si="5"/>
        <v>U091T136</v>
      </c>
      <c r="G117" s="400"/>
      <c r="H117" s="400"/>
      <c r="I117" s="400" t="str">
        <f t="shared" si="6"/>
        <v>T136</v>
      </c>
      <c r="J117" s="317" t="s">
        <v>539</v>
      </c>
      <c r="K117" s="314">
        <v>27</v>
      </c>
      <c r="L117" t="str">
        <f t="shared" si="7"/>
        <v xml:space="preserve">U091 </v>
      </c>
    </row>
    <row r="118" spans="1:12" x14ac:dyDescent="0.2">
      <c r="A118" s="314">
        <v>27</v>
      </c>
      <c r="B118" s="397" t="s">
        <v>996</v>
      </c>
      <c r="C118" s="398" t="s">
        <v>997</v>
      </c>
      <c r="D118" s="399" t="s">
        <v>1002</v>
      </c>
      <c r="E118" s="398" t="s">
        <v>1006</v>
      </c>
      <c r="F118" s="578" t="str">
        <f t="shared" si="5"/>
        <v>U021T175</v>
      </c>
      <c r="G118" s="400"/>
      <c r="H118" s="400"/>
      <c r="I118" s="400" t="str">
        <f t="shared" si="6"/>
        <v>T175</v>
      </c>
      <c r="J118" s="317" t="s">
        <v>299</v>
      </c>
      <c r="K118" s="314">
        <v>27</v>
      </c>
    </row>
    <row r="119" spans="1:12" x14ac:dyDescent="0.2">
      <c r="A119" s="314">
        <v>27</v>
      </c>
      <c r="B119" s="397" t="s">
        <v>546</v>
      </c>
      <c r="C119" s="398" t="s">
        <v>547</v>
      </c>
      <c r="D119" s="399"/>
      <c r="E119" s="398"/>
      <c r="F119" s="578" t="str">
        <f t="shared" si="5"/>
        <v>T205</v>
      </c>
      <c r="G119" s="400"/>
      <c r="H119" s="400"/>
      <c r="I119" s="400" t="str">
        <f t="shared" si="6"/>
        <v>T205</v>
      </c>
      <c r="J119" s="317" t="s">
        <v>539</v>
      </c>
      <c r="K119" s="314">
        <v>27</v>
      </c>
    </row>
    <row r="120" spans="1:12" x14ac:dyDescent="0.2">
      <c r="A120" s="314">
        <v>27</v>
      </c>
      <c r="B120" s="397" t="s">
        <v>549</v>
      </c>
      <c r="C120" s="398" t="s">
        <v>550</v>
      </c>
      <c r="D120" s="399" t="s">
        <v>554</v>
      </c>
      <c r="E120" s="398" t="s">
        <v>1291</v>
      </c>
      <c r="F120" s="578" t="str">
        <f t="shared" si="5"/>
        <v>U036T207</v>
      </c>
      <c r="G120" s="400"/>
      <c r="H120" s="400"/>
      <c r="I120" s="400" t="str">
        <f t="shared" si="6"/>
        <v>T207</v>
      </c>
      <c r="J120" s="317" t="s">
        <v>539</v>
      </c>
      <c r="K120" s="314">
        <v>27</v>
      </c>
    </row>
    <row r="121" spans="1:12" x14ac:dyDescent="0.2">
      <c r="A121" s="314">
        <v>27</v>
      </c>
      <c r="B121" s="397" t="s">
        <v>999</v>
      </c>
      <c r="C121" s="398" t="s">
        <v>1000</v>
      </c>
      <c r="D121" s="399" t="s">
        <v>1002</v>
      </c>
      <c r="E121" s="398" t="s">
        <v>1006</v>
      </c>
      <c r="F121" s="578" t="str">
        <f t="shared" si="5"/>
        <v>U021T229</v>
      </c>
      <c r="G121" s="400"/>
      <c r="H121" s="400"/>
      <c r="I121" s="400" t="str">
        <f t="shared" si="6"/>
        <v>T229</v>
      </c>
      <c r="J121" s="317" t="s">
        <v>539</v>
      </c>
      <c r="K121" s="314">
        <v>27</v>
      </c>
    </row>
    <row r="122" spans="1:12" x14ac:dyDescent="0.2">
      <c r="A122" s="314">
        <v>28</v>
      </c>
      <c r="B122" s="397" t="s">
        <v>559</v>
      </c>
      <c r="C122" s="398" t="s">
        <v>560</v>
      </c>
      <c r="D122" s="399" t="s">
        <v>1221</v>
      </c>
      <c r="E122" s="398" t="s">
        <v>1292</v>
      </c>
      <c r="F122" s="578" t="str">
        <f t="shared" si="5"/>
        <v>U059T024</v>
      </c>
      <c r="G122" s="400"/>
      <c r="H122" s="400"/>
      <c r="I122" s="400" t="str">
        <f t="shared" si="6"/>
        <v>T024</v>
      </c>
      <c r="J122" s="317" t="s">
        <v>539</v>
      </c>
      <c r="K122" s="314">
        <v>28</v>
      </c>
      <c r="L122" t="str">
        <f t="shared" si="7"/>
        <v xml:space="preserve">U059 </v>
      </c>
    </row>
    <row r="123" spans="1:12" x14ac:dyDescent="0.2">
      <c r="A123" s="314">
        <v>28</v>
      </c>
      <c r="B123" s="397" t="s">
        <v>562</v>
      </c>
      <c r="C123" s="398" t="s">
        <v>563</v>
      </c>
      <c r="D123" s="399" t="s">
        <v>1221</v>
      </c>
      <c r="E123" s="398" t="s">
        <v>1292</v>
      </c>
      <c r="F123" s="578" t="str">
        <f t="shared" si="5"/>
        <v>U059T032</v>
      </c>
      <c r="G123" s="400"/>
      <c r="H123" s="400"/>
      <c r="I123" s="400" t="str">
        <f t="shared" si="6"/>
        <v>T032</v>
      </c>
      <c r="J123" s="317" t="s">
        <v>539</v>
      </c>
      <c r="K123" s="314">
        <v>28</v>
      </c>
      <c r="L123" t="str">
        <f t="shared" si="7"/>
        <v xml:space="preserve">U059 </v>
      </c>
    </row>
    <row r="124" spans="1:12" x14ac:dyDescent="0.2">
      <c r="A124" s="314">
        <v>28</v>
      </c>
      <c r="B124" s="397" t="s">
        <v>565</v>
      </c>
      <c r="C124" s="398" t="s">
        <v>566</v>
      </c>
      <c r="D124" s="399" t="s">
        <v>1221</v>
      </c>
      <c r="E124" s="398" t="s">
        <v>1292</v>
      </c>
      <c r="F124" s="578" t="str">
        <f t="shared" si="5"/>
        <v>U059T162</v>
      </c>
      <c r="G124" s="400"/>
      <c r="H124" s="400"/>
      <c r="I124" s="400" t="str">
        <f t="shared" si="6"/>
        <v>T162</v>
      </c>
      <c r="J124" s="317" t="s">
        <v>539</v>
      </c>
      <c r="K124" s="314">
        <v>28</v>
      </c>
      <c r="L124" t="str">
        <f t="shared" si="7"/>
        <v xml:space="preserve">U059 </v>
      </c>
    </row>
    <row r="125" spans="1:12" x14ac:dyDescent="0.2">
      <c r="A125" s="314">
        <v>30</v>
      </c>
      <c r="B125" s="397" t="s">
        <v>576</v>
      </c>
      <c r="C125" s="398" t="s">
        <v>577</v>
      </c>
      <c r="D125" s="399" t="s">
        <v>1436</v>
      </c>
      <c r="E125" s="398" t="s">
        <v>1437</v>
      </c>
      <c r="F125" s="578" t="str">
        <f t="shared" si="5"/>
        <v>U079T020</v>
      </c>
      <c r="G125" s="400"/>
      <c r="H125" s="400"/>
      <c r="I125" s="400" t="str">
        <f t="shared" si="6"/>
        <v>T020</v>
      </c>
      <c r="J125" s="317" t="s">
        <v>283</v>
      </c>
      <c r="K125" s="314">
        <v>30</v>
      </c>
      <c r="L125" t="str">
        <f t="shared" si="7"/>
        <v xml:space="preserve">U079 </v>
      </c>
    </row>
    <row r="126" spans="1:12" x14ac:dyDescent="0.2">
      <c r="A126" s="314">
        <v>30</v>
      </c>
      <c r="B126" s="397" t="s">
        <v>579</v>
      </c>
      <c r="C126" s="398" t="s">
        <v>580</v>
      </c>
      <c r="D126" s="399" t="s">
        <v>1445</v>
      </c>
      <c r="E126" s="398" t="s">
        <v>1446</v>
      </c>
      <c r="F126" s="578" t="str">
        <f t="shared" si="5"/>
        <v>U082T046</v>
      </c>
      <c r="G126" s="400"/>
      <c r="H126" s="400"/>
      <c r="I126" s="400" t="str">
        <f t="shared" si="6"/>
        <v>T046</v>
      </c>
      <c r="J126" s="317" t="s">
        <v>539</v>
      </c>
      <c r="K126" s="314">
        <v>30</v>
      </c>
      <c r="L126" t="str">
        <f t="shared" si="7"/>
        <v xml:space="preserve">U082 </v>
      </c>
    </row>
    <row r="127" spans="1:12" x14ac:dyDescent="0.2">
      <c r="A127" s="314">
        <v>30</v>
      </c>
      <c r="B127" s="397" t="s">
        <v>582</v>
      </c>
      <c r="C127" s="398" t="s">
        <v>583</v>
      </c>
      <c r="D127" s="399" t="s">
        <v>1439</v>
      </c>
      <c r="E127" s="398" t="s">
        <v>1440</v>
      </c>
      <c r="F127" s="578" t="str">
        <f t="shared" si="5"/>
        <v>U080T085</v>
      </c>
      <c r="G127" s="400"/>
      <c r="H127" s="400"/>
      <c r="I127" s="400" t="str">
        <f t="shared" si="6"/>
        <v>T085</v>
      </c>
      <c r="J127" s="317" t="s">
        <v>147</v>
      </c>
      <c r="K127" s="314">
        <v>30</v>
      </c>
      <c r="L127" t="str">
        <f t="shared" si="7"/>
        <v xml:space="preserve">U080 </v>
      </c>
    </row>
    <row r="128" spans="1:12" x14ac:dyDescent="0.2">
      <c r="A128" s="314">
        <v>30</v>
      </c>
      <c r="B128" s="397" t="s">
        <v>585</v>
      </c>
      <c r="C128" s="398" t="s">
        <v>586</v>
      </c>
      <c r="D128" s="399" t="s">
        <v>1439</v>
      </c>
      <c r="E128" s="398" t="s">
        <v>1440</v>
      </c>
      <c r="F128" s="578" t="str">
        <f t="shared" si="5"/>
        <v>U080T091</v>
      </c>
      <c r="G128" s="400"/>
      <c r="H128" s="400"/>
      <c r="I128" s="400" t="str">
        <f t="shared" si="6"/>
        <v>T091</v>
      </c>
      <c r="J128" s="317" t="s">
        <v>147</v>
      </c>
      <c r="K128" s="314">
        <v>30</v>
      </c>
      <c r="L128" t="str">
        <f t="shared" si="7"/>
        <v xml:space="preserve">U080 </v>
      </c>
    </row>
    <row r="129" spans="1:12" x14ac:dyDescent="0.2">
      <c r="A129" s="314">
        <v>30</v>
      </c>
      <c r="B129" s="397" t="s">
        <v>588</v>
      </c>
      <c r="C129" s="398" t="s">
        <v>589</v>
      </c>
      <c r="D129" s="399" t="s">
        <v>1442</v>
      </c>
      <c r="E129" s="398" t="s">
        <v>1443</v>
      </c>
      <c r="F129" s="578" t="str">
        <f t="shared" si="5"/>
        <v>U081T168</v>
      </c>
      <c r="G129" s="400"/>
      <c r="H129" s="400"/>
      <c r="I129" s="400" t="str">
        <f t="shared" si="6"/>
        <v>T168</v>
      </c>
      <c r="J129" s="317" t="s">
        <v>283</v>
      </c>
      <c r="K129" s="314">
        <v>30</v>
      </c>
      <c r="L129" t="str">
        <f t="shared" si="7"/>
        <v xml:space="preserve">U081 </v>
      </c>
    </row>
    <row r="130" spans="1:12" x14ac:dyDescent="0.2">
      <c r="A130" s="314">
        <v>30</v>
      </c>
      <c r="B130" s="397" t="s">
        <v>591</v>
      </c>
      <c r="C130" s="398" t="s">
        <v>592</v>
      </c>
      <c r="D130" s="399" t="s">
        <v>1436</v>
      </c>
      <c r="E130" s="398" t="s">
        <v>1437</v>
      </c>
      <c r="F130" s="578" t="str">
        <f t="shared" si="5"/>
        <v>U079T171</v>
      </c>
      <c r="G130" s="400"/>
      <c r="H130" s="400"/>
      <c r="I130" s="400" t="str">
        <f t="shared" si="6"/>
        <v>T171</v>
      </c>
      <c r="J130" s="317" t="s">
        <v>283</v>
      </c>
      <c r="K130" s="314">
        <v>30</v>
      </c>
      <c r="L130" t="str">
        <f t="shared" si="7"/>
        <v xml:space="preserve">U079 </v>
      </c>
    </row>
    <row r="131" spans="1:12" x14ac:dyDescent="0.2">
      <c r="A131" s="314">
        <v>30</v>
      </c>
      <c r="B131" s="397" t="s">
        <v>594</v>
      </c>
      <c r="C131" s="398" t="s">
        <v>595</v>
      </c>
      <c r="D131" s="399"/>
      <c r="E131" s="398"/>
      <c r="F131" s="578" t="str">
        <f t="shared" si="5"/>
        <v>T184</v>
      </c>
      <c r="G131" s="400"/>
      <c r="H131" s="400"/>
      <c r="I131" s="400" t="str">
        <f t="shared" si="6"/>
        <v>T184</v>
      </c>
      <c r="J131" s="317" t="s">
        <v>283</v>
      </c>
      <c r="K131" s="314">
        <v>30</v>
      </c>
      <c r="L131" t="str">
        <f t="shared" si="7"/>
        <v xml:space="preserve"> </v>
      </c>
    </row>
    <row r="132" spans="1:12" x14ac:dyDescent="0.2">
      <c r="A132" s="314">
        <v>30</v>
      </c>
      <c r="B132" s="397" t="s">
        <v>597</v>
      </c>
      <c r="C132" s="398" t="s">
        <v>598</v>
      </c>
      <c r="D132" s="399" t="s">
        <v>1442</v>
      </c>
      <c r="E132" s="398" t="s">
        <v>1443</v>
      </c>
      <c r="F132" s="578" t="str">
        <f t="shared" ref="F132:F195" si="8">D132&amp;B132</f>
        <v>U081T197</v>
      </c>
      <c r="G132" s="400"/>
      <c r="H132" s="400"/>
      <c r="I132" s="400" t="str">
        <f t="shared" ref="I132:I200" si="9">G132&amp;B132</f>
        <v>T197</v>
      </c>
      <c r="J132" s="317" t="s">
        <v>283</v>
      </c>
      <c r="K132" s="314">
        <v>30</v>
      </c>
      <c r="L132" t="str">
        <f t="shared" si="7"/>
        <v xml:space="preserve">U081 </v>
      </c>
    </row>
    <row r="133" spans="1:12" x14ac:dyDescent="0.2">
      <c r="A133" s="314">
        <v>30</v>
      </c>
      <c r="B133" s="397" t="s">
        <v>600</v>
      </c>
      <c r="C133" s="398" t="s">
        <v>601</v>
      </c>
      <c r="D133" s="399"/>
      <c r="E133" s="398"/>
      <c r="F133" s="578" t="str">
        <f t="shared" si="8"/>
        <v>T199</v>
      </c>
      <c r="G133" s="400"/>
      <c r="H133" s="400"/>
      <c r="I133" s="400" t="str">
        <f t="shared" si="9"/>
        <v>T199</v>
      </c>
      <c r="J133" s="317" t="s">
        <v>539</v>
      </c>
      <c r="K133" s="314">
        <v>30</v>
      </c>
      <c r="L133" t="str">
        <f t="shared" si="7"/>
        <v xml:space="preserve"> </v>
      </c>
    </row>
    <row r="134" spans="1:12" x14ac:dyDescent="0.2">
      <c r="A134" s="314">
        <v>30</v>
      </c>
      <c r="B134" s="397" t="s">
        <v>603</v>
      </c>
      <c r="C134" s="398" t="s">
        <v>604</v>
      </c>
      <c r="D134" s="399" t="s">
        <v>1445</v>
      </c>
      <c r="E134" s="398" t="s">
        <v>1446</v>
      </c>
      <c r="F134" s="578" t="str">
        <f t="shared" si="8"/>
        <v>U082T210</v>
      </c>
      <c r="G134" s="400"/>
      <c r="H134" s="400"/>
      <c r="I134" s="400" t="str">
        <f t="shared" si="9"/>
        <v>T210</v>
      </c>
      <c r="J134" s="317" t="s">
        <v>539</v>
      </c>
      <c r="K134" s="314">
        <v>30</v>
      </c>
      <c r="L134" t="str">
        <f t="shared" si="7"/>
        <v xml:space="preserve">U082 </v>
      </c>
    </row>
    <row r="135" spans="1:12" x14ac:dyDescent="0.2">
      <c r="A135" s="314">
        <v>31</v>
      </c>
      <c r="B135" s="397" t="s">
        <v>606</v>
      </c>
      <c r="C135" s="398" t="s">
        <v>607</v>
      </c>
      <c r="D135" s="399" t="s">
        <v>655</v>
      </c>
      <c r="E135" s="398" t="s">
        <v>656</v>
      </c>
      <c r="F135" s="578" t="str">
        <f t="shared" si="8"/>
        <v>U022BT030</v>
      </c>
      <c r="G135" s="400"/>
      <c r="H135" s="400"/>
      <c r="I135" s="400" t="str">
        <f t="shared" si="9"/>
        <v>T030</v>
      </c>
      <c r="J135" s="317" t="s">
        <v>303</v>
      </c>
      <c r="K135" s="314">
        <v>31</v>
      </c>
      <c r="L135" t="str">
        <f t="shared" si="7"/>
        <v>U022B</v>
      </c>
    </row>
    <row r="136" spans="1:12" x14ac:dyDescent="0.2">
      <c r="A136" s="314">
        <v>31</v>
      </c>
      <c r="B136" s="397" t="s">
        <v>613</v>
      </c>
      <c r="C136" s="398" t="s">
        <v>614</v>
      </c>
      <c r="D136" s="399"/>
      <c r="E136" s="398"/>
      <c r="F136" s="578" t="str">
        <f t="shared" si="8"/>
        <v>T054</v>
      </c>
      <c r="G136" s="400"/>
      <c r="H136" s="400"/>
      <c r="I136" s="400" t="str">
        <f t="shared" si="9"/>
        <v>T054</v>
      </c>
      <c r="J136" s="317" t="s">
        <v>612</v>
      </c>
      <c r="K136" s="314">
        <v>31</v>
      </c>
      <c r="L136" t="str">
        <f t="shared" ref="L136" si="10">IF(LEFT(D136,4)="U022",D136&amp;G136,D136&amp;" "&amp;G136)</f>
        <v xml:space="preserve"> </v>
      </c>
    </row>
    <row r="137" spans="1:12" x14ac:dyDescent="0.2">
      <c r="A137" s="314">
        <v>31</v>
      </c>
      <c r="B137" s="397" t="s">
        <v>609</v>
      </c>
      <c r="C137" s="398" t="s">
        <v>610</v>
      </c>
      <c r="D137" s="399" t="s">
        <v>655</v>
      </c>
      <c r="E137" s="398" t="s">
        <v>656</v>
      </c>
      <c r="F137" s="578" t="str">
        <f t="shared" si="8"/>
        <v>U022BT044</v>
      </c>
      <c r="G137" s="400"/>
      <c r="H137" s="400"/>
      <c r="I137" s="400" t="str">
        <f t="shared" si="9"/>
        <v>T044</v>
      </c>
      <c r="J137" s="317" t="s">
        <v>612</v>
      </c>
      <c r="K137" s="314">
        <v>31</v>
      </c>
      <c r="L137" t="str">
        <f t="shared" si="7"/>
        <v>U022B</v>
      </c>
    </row>
    <row r="138" spans="1:12" x14ac:dyDescent="0.2">
      <c r="A138" s="314">
        <v>31</v>
      </c>
      <c r="B138" s="397" t="s">
        <v>616</v>
      </c>
      <c r="C138" s="398" t="s">
        <v>617</v>
      </c>
      <c r="D138" s="399" t="s">
        <v>655</v>
      </c>
      <c r="E138" s="398" t="s">
        <v>656</v>
      </c>
      <c r="F138" s="578" t="str">
        <f t="shared" si="8"/>
        <v>U022BT058</v>
      </c>
      <c r="G138" s="400" t="s">
        <v>646</v>
      </c>
      <c r="H138" s="400" t="s">
        <v>647</v>
      </c>
      <c r="I138" s="400" t="str">
        <f t="shared" si="9"/>
        <v>U022AT058</v>
      </c>
      <c r="J138" s="317" t="s">
        <v>612</v>
      </c>
      <c r="K138" s="314">
        <v>31</v>
      </c>
      <c r="L138" t="str">
        <f t="shared" si="7"/>
        <v>U022BU022A</v>
      </c>
    </row>
    <row r="139" spans="1:12" x14ac:dyDescent="0.2">
      <c r="A139" s="314">
        <v>31</v>
      </c>
      <c r="B139" s="397" t="s">
        <v>619</v>
      </c>
      <c r="C139" s="398" t="s">
        <v>620</v>
      </c>
      <c r="D139" s="399" t="s">
        <v>655</v>
      </c>
      <c r="E139" s="398" t="s">
        <v>656</v>
      </c>
      <c r="F139" s="578" t="str">
        <f t="shared" si="8"/>
        <v>U022BT097</v>
      </c>
      <c r="G139" s="400" t="s">
        <v>646</v>
      </c>
      <c r="H139" s="400" t="s">
        <v>647</v>
      </c>
      <c r="I139" s="400" t="str">
        <f t="shared" si="9"/>
        <v>U022AT097</v>
      </c>
      <c r="J139" s="317" t="s">
        <v>612</v>
      </c>
      <c r="K139" s="314">
        <v>31</v>
      </c>
      <c r="L139" t="str">
        <f t="shared" si="7"/>
        <v>U022BU022A</v>
      </c>
    </row>
    <row r="140" spans="1:12" x14ac:dyDescent="0.2">
      <c r="A140" s="314">
        <v>31</v>
      </c>
      <c r="B140" s="397" t="s">
        <v>622</v>
      </c>
      <c r="C140" s="398" t="s">
        <v>623</v>
      </c>
      <c r="D140" s="399" t="s">
        <v>655</v>
      </c>
      <c r="E140" s="398" t="s">
        <v>656</v>
      </c>
      <c r="F140" s="578" t="str">
        <f t="shared" si="8"/>
        <v>U022BT105</v>
      </c>
      <c r="G140" s="400" t="s">
        <v>646</v>
      </c>
      <c r="H140" s="400" t="s">
        <v>647</v>
      </c>
      <c r="I140" s="400" t="str">
        <f t="shared" si="9"/>
        <v>U022AT105</v>
      </c>
      <c r="J140" s="317" t="s">
        <v>612</v>
      </c>
      <c r="K140" s="314">
        <v>31</v>
      </c>
      <c r="L140" t="str">
        <f t="shared" si="7"/>
        <v>U022BU022A</v>
      </c>
    </row>
    <row r="141" spans="1:12" x14ac:dyDescent="0.2">
      <c r="A141" s="314">
        <v>31</v>
      </c>
      <c r="B141" s="397" t="s">
        <v>625</v>
      </c>
      <c r="C141" s="398" t="s">
        <v>626</v>
      </c>
      <c r="D141" s="399" t="s">
        <v>655</v>
      </c>
      <c r="E141" s="398" t="s">
        <v>656</v>
      </c>
      <c r="F141" s="578" t="str">
        <f t="shared" si="8"/>
        <v>U022BT114</v>
      </c>
      <c r="G141" s="400"/>
      <c r="H141" s="400"/>
      <c r="I141" s="400" t="str">
        <f t="shared" si="9"/>
        <v>T114</v>
      </c>
      <c r="J141" s="317" t="s">
        <v>612</v>
      </c>
      <c r="K141" s="314">
        <v>31</v>
      </c>
      <c r="L141" t="str">
        <f t="shared" si="7"/>
        <v>U022B</v>
      </c>
    </row>
    <row r="142" spans="1:12" x14ac:dyDescent="0.2">
      <c r="A142" s="314">
        <v>31</v>
      </c>
      <c r="B142" s="397" t="s">
        <v>628</v>
      </c>
      <c r="C142" s="398" t="s">
        <v>629</v>
      </c>
      <c r="D142" s="399" t="s">
        <v>655</v>
      </c>
      <c r="E142" s="398" t="s">
        <v>656</v>
      </c>
      <c r="F142" s="578" t="str">
        <f t="shared" si="8"/>
        <v>U022BT131</v>
      </c>
      <c r="G142" s="400" t="s">
        <v>646</v>
      </c>
      <c r="H142" s="400" t="s">
        <v>647</v>
      </c>
      <c r="I142" s="400" t="str">
        <f t="shared" si="9"/>
        <v>U022AT131</v>
      </c>
      <c r="J142" s="317" t="s">
        <v>612</v>
      </c>
      <c r="K142" s="314">
        <v>31</v>
      </c>
      <c r="L142" t="str">
        <f t="shared" si="7"/>
        <v>U022BU022A</v>
      </c>
    </row>
    <row r="143" spans="1:12" x14ac:dyDescent="0.2">
      <c r="A143" s="314">
        <v>31</v>
      </c>
      <c r="B143" s="397" t="s">
        <v>631</v>
      </c>
      <c r="C143" s="398" t="s">
        <v>632</v>
      </c>
      <c r="D143" s="399" t="s">
        <v>655</v>
      </c>
      <c r="E143" s="398" t="s">
        <v>656</v>
      </c>
      <c r="F143" s="578" t="str">
        <f t="shared" si="8"/>
        <v>U022BT139</v>
      </c>
      <c r="G143" s="400" t="s">
        <v>646</v>
      </c>
      <c r="H143" s="400" t="s">
        <v>647</v>
      </c>
      <c r="I143" s="400" t="str">
        <f t="shared" si="9"/>
        <v>U022AT139</v>
      </c>
      <c r="J143" s="317" t="s">
        <v>612</v>
      </c>
      <c r="K143" s="314">
        <v>31</v>
      </c>
      <c r="L143" t="str">
        <f t="shared" si="7"/>
        <v>U022BU022A</v>
      </c>
    </row>
    <row r="144" spans="1:12" x14ac:dyDescent="0.2">
      <c r="A144" s="314">
        <v>31</v>
      </c>
      <c r="B144" s="397" t="s">
        <v>634</v>
      </c>
      <c r="C144" s="398" t="s">
        <v>635</v>
      </c>
      <c r="D144" s="399" t="s">
        <v>655</v>
      </c>
      <c r="E144" s="398" t="s">
        <v>656</v>
      </c>
      <c r="F144" s="578" t="str">
        <f t="shared" si="8"/>
        <v>U022BT140</v>
      </c>
      <c r="G144" s="400"/>
      <c r="H144" s="400"/>
      <c r="I144" s="400" t="str">
        <f t="shared" si="9"/>
        <v>T140</v>
      </c>
      <c r="J144" s="317" t="s">
        <v>612</v>
      </c>
      <c r="K144" s="314">
        <v>31</v>
      </c>
      <c r="L144" t="str">
        <f t="shared" si="7"/>
        <v>U022B</v>
      </c>
    </row>
    <row r="145" spans="1:12" x14ac:dyDescent="0.2">
      <c r="A145" s="314">
        <v>31</v>
      </c>
      <c r="B145" s="397" t="s">
        <v>637</v>
      </c>
      <c r="C145" s="398" t="s">
        <v>638</v>
      </c>
      <c r="D145" s="399" t="s">
        <v>655</v>
      </c>
      <c r="E145" s="398" t="s">
        <v>656</v>
      </c>
      <c r="F145" s="578" t="str">
        <f t="shared" si="8"/>
        <v>U022BT209</v>
      </c>
      <c r="G145" s="400"/>
      <c r="H145" s="400"/>
      <c r="I145" s="400" t="str">
        <f t="shared" si="9"/>
        <v>T209</v>
      </c>
      <c r="J145" s="317" t="s">
        <v>612</v>
      </c>
      <c r="K145" s="314">
        <v>31</v>
      </c>
      <c r="L145" t="str">
        <f t="shared" si="7"/>
        <v>U022B</v>
      </c>
    </row>
    <row r="146" spans="1:12" x14ac:dyDescent="0.2">
      <c r="A146" s="314">
        <v>31</v>
      </c>
      <c r="B146" s="397" t="s">
        <v>640</v>
      </c>
      <c r="C146" s="398" t="s">
        <v>641</v>
      </c>
      <c r="D146" s="399" t="s">
        <v>655</v>
      </c>
      <c r="E146" s="398" t="s">
        <v>656</v>
      </c>
      <c r="F146" s="578" t="str">
        <f t="shared" si="8"/>
        <v>U022BT231</v>
      </c>
      <c r="G146" s="400" t="s">
        <v>646</v>
      </c>
      <c r="H146" s="400" t="s">
        <v>647</v>
      </c>
      <c r="I146" s="400" t="str">
        <f t="shared" si="9"/>
        <v>U022AT231</v>
      </c>
      <c r="J146" s="317" t="s">
        <v>612</v>
      </c>
      <c r="K146" s="314">
        <v>31</v>
      </c>
      <c r="L146" t="str">
        <f t="shared" si="7"/>
        <v>U022BU022A</v>
      </c>
    </row>
    <row r="147" spans="1:12" x14ac:dyDescent="0.2">
      <c r="A147" s="314">
        <v>32</v>
      </c>
      <c r="B147" s="397" t="s">
        <v>670</v>
      </c>
      <c r="C147" s="398" t="s">
        <v>671</v>
      </c>
      <c r="D147" s="399" t="s">
        <v>1449</v>
      </c>
      <c r="E147" s="398" t="s">
        <v>1450</v>
      </c>
      <c r="F147" s="578" t="str">
        <f t="shared" si="8"/>
        <v>U092T019</v>
      </c>
      <c r="G147" s="400"/>
      <c r="H147" s="400"/>
      <c r="I147" s="400" t="str">
        <f t="shared" si="9"/>
        <v>T019</v>
      </c>
      <c r="J147" s="317" t="s">
        <v>571</v>
      </c>
      <c r="K147" s="314">
        <v>32</v>
      </c>
      <c r="L147" t="str">
        <f t="shared" si="7"/>
        <v xml:space="preserve">U092 </v>
      </c>
    </row>
    <row r="148" spans="1:12" x14ac:dyDescent="0.2">
      <c r="A148" s="314">
        <v>32</v>
      </c>
      <c r="B148" s="397" t="s">
        <v>673</v>
      </c>
      <c r="C148" s="398" t="s">
        <v>674</v>
      </c>
      <c r="D148" s="399" t="s">
        <v>1449</v>
      </c>
      <c r="E148" s="398" t="s">
        <v>1450</v>
      </c>
      <c r="F148" s="578" t="str">
        <f t="shared" si="8"/>
        <v>U092T039</v>
      </c>
      <c r="G148" s="400"/>
      <c r="H148" s="400"/>
      <c r="I148" s="400" t="str">
        <f t="shared" si="9"/>
        <v>T039</v>
      </c>
      <c r="J148" s="317" t="s">
        <v>571</v>
      </c>
      <c r="K148" s="314">
        <v>32</v>
      </c>
      <c r="L148" t="str">
        <f t="shared" si="7"/>
        <v xml:space="preserve">U092 </v>
      </c>
    </row>
    <row r="149" spans="1:12" x14ac:dyDescent="0.2">
      <c r="A149" s="314">
        <v>32</v>
      </c>
      <c r="B149" s="397" t="s">
        <v>676</v>
      </c>
      <c r="C149" s="398" t="s">
        <v>677</v>
      </c>
      <c r="D149" s="399" t="s">
        <v>1449</v>
      </c>
      <c r="E149" s="398" t="s">
        <v>1450</v>
      </c>
      <c r="F149" s="578" t="str">
        <f t="shared" si="8"/>
        <v>U092T065</v>
      </c>
      <c r="G149" s="400"/>
      <c r="H149" s="400"/>
      <c r="I149" s="400" t="str">
        <f t="shared" si="9"/>
        <v>T065</v>
      </c>
      <c r="J149" s="317" t="s">
        <v>571</v>
      </c>
      <c r="K149" s="314">
        <v>32</v>
      </c>
      <c r="L149" t="str">
        <f t="shared" si="7"/>
        <v xml:space="preserve">U092 </v>
      </c>
    </row>
    <row r="150" spans="1:12" x14ac:dyDescent="0.2">
      <c r="A150" s="314">
        <v>32</v>
      </c>
      <c r="B150" s="397" t="s">
        <v>679</v>
      </c>
      <c r="C150" s="398" t="s">
        <v>680</v>
      </c>
      <c r="D150" s="399" t="s">
        <v>1449</v>
      </c>
      <c r="E150" s="398" t="s">
        <v>1450</v>
      </c>
      <c r="F150" s="578" t="str">
        <f t="shared" si="8"/>
        <v>U092T124</v>
      </c>
      <c r="G150" s="400"/>
      <c r="H150" s="400"/>
      <c r="I150" s="400" t="str">
        <f t="shared" si="9"/>
        <v>T124</v>
      </c>
      <c r="J150" s="317" t="s">
        <v>571</v>
      </c>
      <c r="K150" s="314">
        <v>32</v>
      </c>
      <c r="L150" t="str">
        <f t="shared" si="7"/>
        <v xml:space="preserve">U092 </v>
      </c>
    </row>
    <row r="151" spans="1:12" x14ac:dyDescent="0.2">
      <c r="A151" s="314">
        <v>32</v>
      </c>
      <c r="B151" s="397" t="s">
        <v>682</v>
      </c>
      <c r="C151" s="398" t="s">
        <v>683</v>
      </c>
      <c r="D151" s="399" t="s">
        <v>1449</v>
      </c>
      <c r="E151" s="398" t="s">
        <v>1450</v>
      </c>
      <c r="F151" s="578" t="str">
        <f t="shared" si="8"/>
        <v>U092T254</v>
      </c>
      <c r="G151" s="400"/>
      <c r="H151" s="400"/>
      <c r="I151" s="400" t="str">
        <f t="shared" si="9"/>
        <v>T254</v>
      </c>
      <c r="J151" s="317" t="s">
        <v>571</v>
      </c>
      <c r="K151" s="314">
        <v>32</v>
      </c>
      <c r="L151" t="str">
        <f t="shared" si="7"/>
        <v xml:space="preserve">U092 </v>
      </c>
    </row>
    <row r="152" spans="1:12" x14ac:dyDescent="0.2">
      <c r="A152" s="314">
        <v>33</v>
      </c>
      <c r="B152" s="397" t="s">
        <v>687</v>
      </c>
      <c r="C152" s="398" t="s">
        <v>688</v>
      </c>
      <c r="D152" s="399" t="s">
        <v>699</v>
      </c>
      <c r="E152" s="398" t="s">
        <v>1194</v>
      </c>
      <c r="F152" s="578" t="str">
        <f t="shared" si="8"/>
        <v>U052T049</v>
      </c>
      <c r="G152" s="400"/>
      <c r="H152" s="400"/>
      <c r="I152" s="400" t="str">
        <f t="shared" si="9"/>
        <v>T049</v>
      </c>
      <c r="J152" s="317" t="s">
        <v>201</v>
      </c>
      <c r="K152" s="314">
        <v>33</v>
      </c>
      <c r="L152" t="str">
        <f t="shared" si="7"/>
        <v xml:space="preserve">U052 </v>
      </c>
    </row>
    <row r="153" spans="1:12" x14ac:dyDescent="0.2">
      <c r="A153" s="314">
        <v>33</v>
      </c>
      <c r="B153" s="397" t="s">
        <v>690</v>
      </c>
      <c r="C153" s="398" t="s">
        <v>691</v>
      </c>
      <c r="D153" s="399" t="s">
        <v>699</v>
      </c>
      <c r="E153" s="398" t="s">
        <v>1194</v>
      </c>
      <c r="F153" s="578" t="str">
        <f t="shared" si="8"/>
        <v>U052T190</v>
      </c>
      <c r="G153" s="400"/>
      <c r="H153" s="400"/>
      <c r="I153" s="400" t="str">
        <f t="shared" si="9"/>
        <v>T190</v>
      </c>
      <c r="J153" s="317" t="s">
        <v>201</v>
      </c>
      <c r="K153" s="314">
        <v>33</v>
      </c>
      <c r="L153" t="str">
        <f t="shared" si="7"/>
        <v xml:space="preserve">U052 </v>
      </c>
    </row>
    <row r="154" spans="1:12" x14ac:dyDescent="0.2">
      <c r="A154" s="314">
        <v>33</v>
      </c>
      <c r="B154" s="397" t="s">
        <v>693</v>
      </c>
      <c r="C154" s="398" t="s">
        <v>694</v>
      </c>
      <c r="D154" s="399" t="s">
        <v>699</v>
      </c>
      <c r="E154" s="398" t="s">
        <v>1194</v>
      </c>
      <c r="F154" s="578" t="str">
        <f t="shared" si="8"/>
        <v>U052T206</v>
      </c>
      <c r="G154" s="400"/>
      <c r="H154" s="400"/>
      <c r="I154" s="400" t="str">
        <f t="shared" si="9"/>
        <v>T206</v>
      </c>
      <c r="J154" s="317" t="s">
        <v>201</v>
      </c>
      <c r="K154" s="314">
        <v>33</v>
      </c>
      <c r="L154" t="str">
        <f t="shared" si="7"/>
        <v xml:space="preserve">U052 </v>
      </c>
    </row>
    <row r="155" spans="1:12" x14ac:dyDescent="0.2">
      <c r="A155" s="314">
        <v>33</v>
      </c>
      <c r="B155" s="397" t="s">
        <v>696</v>
      </c>
      <c r="C155" s="398" t="s">
        <v>697</v>
      </c>
      <c r="D155" s="399" t="s">
        <v>699</v>
      </c>
      <c r="E155" s="398" t="s">
        <v>1194</v>
      </c>
      <c r="F155" s="578" t="str">
        <f t="shared" si="8"/>
        <v>U052T219</v>
      </c>
      <c r="G155" s="400"/>
      <c r="H155" s="400"/>
      <c r="I155" s="400" t="str">
        <f t="shared" si="9"/>
        <v>T219</v>
      </c>
      <c r="J155" s="317" t="s">
        <v>201</v>
      </c>
      <c r="K155" s="314">
        <v>33</v>
      </c>
      <c r="L155" t="str">
        <f t="shared" si="7"/>
        <v xml:space="preserve">U052 </v>
      </c>
    </row>
    <row r="156" spans="1:12" x14ac:dyDescent="0.2">
      <c r="A156" s="314">
        <v>34</v>
      </c>
      <c r="B156" s="397" t="s">
        <v>705</v>
      </c>
      <c r="C156" s="398" t="s">
        <v>706</v>
      </c>
      <c r="D156" s="399" t="s">
        <v>726</v>
      </c>
      <c r="E156" s="398" t="s">
        <v>727</v>
      </c>
      <c r="F156" s="578" t="str">
        <f t="shared" si="8"/>
        <v>U024T002</v>
      </c>
      <c r="G156" s="400" t="s">
        <v>1458</v>
      </c>
      <c r="H156" s="400" t="s">
        <v>1603</v>
      </c>
      <c r="I156" s="400" t="str">
        <f t="shared" si="9"/>
        <v>U093T002</v>
      </c>
      <c r="J156" s="317" t="s">
        <v>612</v>
      </c>
      <c r="K156" s="314">
        <v>34</v>
      </c>
      <c r="L156" t="str">
        <f t="shared" si="7"/>
        <v>U024 U093</v>
      </c>
    </row>
    <row r="157" spans="1:12" x14ac:dyDescent="0.2">
      <c r="A157" s="314">
        <v>34</v>
      </c>
      <c r="B157" s="397" t="s">
        <v>708</v>
      </c>
      <c r="C157" s="398" t="s">
        <v>709</v>
      </c>
      <c r="D157" s="399" t="s">
        <v>726</v>
      </c>
      <c r="E157" s="398" t="s">
        <v>727</v>
      </c>
      <c r="F157" s="578" t="str">
        <f t="shared" si="8"/>
        <v>U024T013</v>
      </c>
      <c r="G157" s="400" t="s">
        <v>1458</v>
      </c>
      <c r="H157" s="400" t="s">
        <v>1603</v>
      </c>
      <c r="I157" s="400" t="str">
        <f t="shared" si="9"/>
        <v>U093T013</v>
      </c>
      <c r="J157" s="317" t="s">
        <v>612</v>
      </c>
      <c r="K157" s="314">
        <v>34</v>
      </c>
      <c r="L157" t="str">
        <f t="shared" si="7"/>
        <v>U024 U093</v>
      </c>
    </row>
    <row r="158" spans="1:12" x14ac:dyDescent="0.2">
      <c r="A158" s="314">
        <v>34</v>
      </c>
      <c r="B158" s="397" t="s">
        <v>711</v>
      </c>
      <c r="C158" s="398" t="s">
        <v>712</v>
      </c>
      <c r="D158" s="399" t="s">
        <v>726</v>
      </c>
      <c r="E158" s="398" t="s">
        <v>727</v>
      </c>
      <c r="F158" s="578" t="str">
        <f t="shared" si="8"/>
        <v>U024T034</v>
      </c>
      <c r="G158" s="400" t="s">
        <v>1458</v>
      </c>
      <c r="H158" s="400" t="s">
        <v>1603</v>
      </c>
      <c r="I158" s="400" t="str">
        <f t="shared" si="9"/>
        <v>U093T034</v>
      </c>
      <c r="J158" s="317" t="s">
        <v>612</v>
      </c>
      <c r="K158" s="314">
        <v>34</v>
      </c>
      <c r="L158" t="str">
        <f t="shared" si="7"/>
        <v>U024 U093</v>
      </c>
    </row>
    <row r="159" spans="1:12" x14ac:dyDescent="0.2">
      <c r="A159" s="314">
        <v>34</v>
      </c>
      <c r="B159" s="397" t="s">
        <v>714</v>
      </c>
      <c r="C159" s="398" t="s">
        <v>715</v>
      </c>
      <c r="D159" s="399" t="s">
        <v>726</v>
      </c>
      <c r="E159" s="398" t="s">
        <v>727</v>
      </c>
      <c r="F159" s="578" t="str">
        <f t="shared" si="8"/>
        <v>U024T080</v>
      </c>
      <c r="G159" s="400" t="s">
        <v>1458</v>
      </c>
      <c r="H159" s="400" t="s">
        <v>1603</v>
      </c>
      <c r="I159" s="400" t="str">
        <f t="shared" si="9"/>
        <v>U093T080</v>
      </c>
      <c r="J159" s="317" t="s">
        <v>612</v>
      </c>
      <c r="K159" s="314">
        <v>34</v>
      </c>
      <c r="L159" t="str">
        <f t="shared" si="7"/>
        <v>U024 U093</v>
      </c>
    </row>
    <row r="160" spans="1:12" x14ac:dyDescent="0.2">
      <c r="A160" s="314">
        <v>34</v>
      </c>
      <c r="B160" s="397" t="s">
        <v>717</v>
      </c>
      <c r="C160" s="398" t="s">
        <v>718</v>
      </c>
      <c r="D160" s="399" t="s">
        <v>726</v>
      </c>
      <c r="E160" s="398" t="s">
        <v>727</v>
      </c>
      <c r="F160" s="578" t="str">
        <f t="shared" si="8"/>
        <v>U024T102</v>
      </c>
      <c r="G160" s="400" t="s">
        <v>1458</v>
      </c>
      <c r="H160" s="400" t="s">
        <v>1603</v>
      </c>
      <c r="I160" s="400" t="str">
        <f t="shared" si="9"/>
        <v>U093T102</v>
      </c>
      <c r="J160" s="317" t="s">
        <v>612</v>
      </c>
      <c r="K160" s="314">
        <v>34</v>
      </c>
      <c r="L160" t="str">
        <f t="shared" si="7"/>
        <v>U024 U093</v>
      </c>
    </row>
    <row r="161" spans="1:12" x14ac:dyDescent="0.2">
      <c r="A161" s="314">
        <v>34</v>
      </c>
      <c r="B161" s="397" t="s">
        <v>720</v>
      </c>
      <c r="C161" s="398" t="s">
        <v>721</v>
      </c>
      <c r="D161" s="399" t="s">
        <v>726</v>
      </c>
      <c r="E161" s="398" t="s">
        <v>727</v>
      </c>
      <c r="F161" s="578" t="str">
        <f t="shared" si="8"/>
        <v>U024T147</v>
      </c>
      <c r="G161" s="400" t="s">
        <v>1458</v>
      </c>
      <c r="H161" s="400" t="s">
        <v>1603</v>
      </c>
      <c r="I161" s="400" t="str">
        <f t="shared" si="9"/>
        <v>U093T147</v>
      </c>
      <c r="J161" s="317" t="s">
        <v>612</v>
      </c>
      <c r="K161" s="314">
        <v>34</v>
      </c>
      <c r="L161" t="str">
        <f t="shared" si="7"/>
        <v>U024 U093</v>
      </c>
    </row>
    <row r="162" spans="1:12" x14ac:dyDescent="0.2">
      <c r="A162" s="314">
        <v>34</v>
      </c>
      <c r="B162" s="397" t="s">
        <v>723</v>
      </c>
      <c r="C162" s="398" t="s">
        <v>724</v>
      </c>
      <c r="D162" s="316" t="s">
        <v>726</v>
      </c>
      <c r="E162" s="441" t="s">
        <v>727</v>
      </c>
      <c r="F162" s="578" t="str">
        <f t="shared" si="8"/>
        <v>U024T235</v>
      </c>
      <c r="G162" s="400" t="s">
        <v>1458</v>
      </c>
      <c r="H162" s="400" t="s">
        <v>1603</v>
      </c>
      <c r="I162" s="400" t="str">
        <f t="shared" si="9"/>
        <v>U093T235</v>
      </c>
      <c r="J162" s="317" t="s">
        <v>612</v>
      </c>
      <c r="K162" s="314">
        <v>34</v>
      </c>
      <c r="L162" t="str">
        <f t="shared" si="7"/>
        <v>U024 U093</v>
      </c>
    </row>
    <row r="163" spans="1:12" x14ac:dyDescent="0.2">
      <c r="A163" s="314">
        <v>35</v>
      </c>
      <c r="B163" s="397" t="s">
        <v>737</v>
      </c>
      <c r="C163" s="398" t="s">
        <v>738</v>
      </c>
      <c r="D163" s="316"/>
      <c r="E163" s="441"/>
      <c r="F163" s="578" t="str">
        <f t="shared" si="8"/>
        <v>T055</v>
      </c>
      <c r="G163" s="400"/>
      <c r="H163" s="400"/>
      <c r="I163" s="400" t="str">
        <f t="shared" si="9"/>
        <v>T055</v>
      </c>
      <c r="J163" s="317" t="s">
        <v>612</v>
      </c>
      <c r="K163" s="314">
        <v>35</v>
      </c>
      <c r="L163" t="str">
        <f t="shared" si="7"/>
        <v xml:space="preserve"> </v>
      </c>
    </row>
    <row r="164" spans="1:12" x14ac:dyDescent="0.2">
      <c r="A164" s="314">
        <v>35</v>
      </c>
      <c r="B164" s="397" t="s">
        <v>740</v>
      </c>
      <c r="C164" s="398" t="s">
        <v>741</v>
      </c>
      <c r="D164" s="316" t="s">
        <v>755</v>
      </c>
      <c r="E164" s="441" t="s">
        <v>759</v>
      </c>
      <c r="F164" s="578" t="str">
        <f t="shared" si="8"/>
        <v>U026T086</v>
      </c>
      <c r="G164" s="400" t="s">
        <v>1468</v>
      </c>
      <c r="H164" s="400" t="s">
        <v>1469</v>
      </c>
      <c r="I164" s="400" t="str">
        <f t="shared" si="9"/>
        <v>U094T086</v>
      </c>
      <c r="J164" s="317" t="s">
        <v>612</v>
      </c>
      <c r="K164" s="314">
        <v>35</v>
      </c>
      <c r="L164" t="str">
        <f t="shared" si="7"/>
        <v>U026 U094</v>
      </c>
    </row>
    <row r="165" spans="1:12" x14ac:dyDescent="0.2">
      <c r="A165" s="314">
        <v>35</v>
      </c>
      <c r="B165" s="397" t="s">
        <v>743</v>
      </c>
      <c r="C165" s="398" t="s">
        <v>744</v>
      </c>
      <c r="D165" s="399" t="s">
        <v>755</v>
      </c>
      <c r="E165" s="398" t="s">
        <v>759</v>
      </c>
      <c r="F165" s="578" t="str">
        <f t="shared" si="8"/>
        <v>U026T092</v>
      </c>
      <c r="G165" s="400" t="s">
        <v>1468</v>
      </c>
      <c r="H165" s="400" t="s">
        <v>1469</v>
      </c>
      <c r="I165" s="400" t="str">
        <f t="shared" si="9"/>
        <v>U094T092</v>
      </c>
      <c r="J165" s="317" t="s">
        <v>299</v>
      </c>
      <c r="K165" s="314">
        <v>35</v>
      </c>
      <c r="L165" t="str">
        <f t="shared" si="7"/>
        <v>U026 U094</v>
      </c>
    </row>
    <row r="166" spans="1:12" x14ac:dyDescent="0.2">
      <c r="A166" s="314">
        <v>35</v>
      </c>
      <c r="B166" s="397" t="s">
        <v>746</v>
      </c>
      <c r="C166" s="398" t="s">
        <v>747</v>
      </c>
      <c r="D166" s="316" t="s">
        <v>1468</v>
      </c>
      <c r="E166" s="579" t="s">
        <v>1469</v>
      </c>
      <c r="F166" s="578" t="str">
        <f t="shared" si="8"/>
        <v>U094T195</v>
      </c>
      <c r="G166" s="400"/>
      <c r="H166" s="400"/>
      <c r="I166" s="400" t="str">
        <f t="shared" si="9"/>
        <v>T195</v>
      </c>
      <c r="J166" s="317" t="s">
        <v>299</v>
      </c>
      <c r="K166" s="314">
        <v>35</v>
      </c>
      <c r="L166" t="str">
        <f t="shared" si="7"/>
        <v xml:space="preserve">U094 </v>
      </c>
    </row>
    <row r="167" spans="1:12" x14ac:dyDescent="0.2">
      <c r="A167" s="314">
        <v>35</v>
      </c>
      <c r="B167" s="397" t="s">
        <v>749</v>
      </c>
      <c r="C167" s="398" t="s">
        <v>750</v>
      </c>
      <c r="D167" s="399"/>
      <c r="E167" s="398"/>
      <c r="F167" s="578" t="str">
        <f t="shared" si="8"/>
        <v>T250</v>
      </c>
      <c r="G167" s="400"/>
      <c r="H167" s="400"/>
      <c r="I167" s="400" t="str">
        <f t="shared" si="9"/>
        <v>T250</v>
      </c>
      <c r="J167" s="317" t="s">
        <v>509</v>
      </c>
      <c r="K167" s="314">
        <v>35</v>
      </c>
      <c r="L167" t="str">
        <f t="shared" si="7"/>
        <v xml:space="preserve"> </v>
      </c>
    </row>
    <row r="168" spans="1:12" x14ac:dyDescent="0.2">
      <c r="A168" s="314">
        <v>35</v>
      </c>
      <c r="B168" s="397" t="s">
        <v>752</v>
      </c>
      <c r="C168" s="398" t="s">
        <v>753</v>
      </c>
      <c r="D168" s="399" t="s">
        <v>755</v>
      </c>
      <c r="E168" s="398" t="s">
        <v>759</v>
      </c>
      <c r="F168" s="578" t="str">
        <f t="shared" si="8"/>
        <v>U026T251</v>
      </c>
      <c r="G168" s="400" t="s">
        <v>1468</v>
      </c>
      <c r="H168" s="400" t="s">
        <v>1469</v>
      </c>
      <c r="I168" s="400" t="str">
        <f t="shared" si="9"/>
        <v>U094T251</v>
      </c>
      <c r="J168" s="317" t="s">
        <v>571</v>
      </c>
      <c r="K168" s="314">
        <v>35</v>
      </c>
      <c r="L168" t="str">
        <f t="shared" si="7"/>
        <v>U026 U094</v>
      </c>
    </row>
    <row r="169" spans="1:12" x14ac:dyDescent="0.2">
      <c r="A169" s="314">
        <v>36</v>
      </c>
      <c r="B169" s="397" t="s">
        <v>763</v>
      </c>
      <c r="C169" s="398" t="s">
        <v>764</v>
      </c>
      <c r="D169" s="316" t="s">
        <v>791</v>
      </c>
      <c r="E169" s="441" t="s">
        <v>1186</v>
      </c>
      <c r="F169" s="578" t="str">
        <f t="shared" si="8"/>
        <v>U053T026</v>
      </c>
      <c r="G169" s="400"/>
      <c r="H169" s="400"/>
      <c r="I169" s="400" t="str">
        <f t="shared" si="9"/>
        <v>T026</v>
      </c>
      <c r="J169" s="317" t="s">
        <v>201</v>
      </c>
      <c r="K169" s="314">
        <v>36</v>
      </c>
      <c r="L169" t="str">
        <f t="shared" si="7"/>
        <v xml:space="preserve">U053 </v>
      </c>
    </row>
    <row r="170" spans="1:12" x14ac:dyDescent="0.2">
      <c r="A170" s="314">
        <v>36</v>
      </c>
      <c r="B170" s="397" t="s">
        <v>766</v>
      </c>
      <c r="C170" s="398" t="s">
        <v>295</v>
      </c>
      <c r="D170" s="316" t="s">
        <v>786</v>
      </c>
      <c r="E170" s="441" t="s">
        <v>789</v>
      </c>
      <c r="F170" s="578" t="str">
        <f t="shared" si="8"/>
        <v>U049T048</v>
      </c>
      <c r="G170" s="400"/>
      <c r="H170" s="400"/>
      <c r="I170" s="400" t="str">
        <f t="shared" si="9"/>
        <v>T048</v>
      </c>
      <c r="J170" s="317" t="s">
        <v>201</v>
      </c>
      <c r="K170" s="314">
        <v>36</v>
      </c>
      <c r="L170" t="str">
        <f t="shared" si="7"/>
        <v xml:space="preserve">U049 </v>
      </c>
    </row>
    <row r="171" spans="1:12" x14ac:dyDescent="0.2">
      <c r="A171" s="314">
        <v>36</v>
      </c>
      <c r="B171" s="397" t="s">
        <v>768</v>
      </c>
      <c r="C171" s="398" t="s">
        <v>769</v>
      </c>
      <c r="D171" s="316" t="s">
        <v>791</v>
      </c>
      <c r="E171" s="441" t="s">
        <v>1186</v>
      </c>
      <c r="F171" s="578" t="str">
        <f t="shared" si="8"/>
        <v>U053T081</v>
      </c>
      <c r="G171" s="400"/>
      <c r="H171" s="400"/>
      <c r="I171" s="400" t="str">
        <f t="shared" si="9"/>
        <v>T081</v>
      </c>
      <c r="J171" s="317" t="s">
        <v>201</v>
      </c>
      <c r="K171" s="314">
        <v>36</v>
      </c>
      <c r="L171" t="str">
        <f t="shared" ref="L171:L200" si="11">IF(LEFT(D171,4)="U022",D171&amp;G171,D171&amp;" "&amp;G171)</f>
        <v xml:space="preserve">U053 </v>
      </c>
    </row>
    <row r="172" spans="1:12" x14ac:dyDescent="0.2">
      <c r="A172" s="314">
        <v>36</v>
      </c>
      <c r="B172" s="397" t="s">
        <v>771</v>
      </c>
      <c r="C172" s="398" t="s">
        <v>772</v>
      </c>
      <c r="D172" s="316" t="s">
        <v>791</v>
      </c>
      <c r="E172" s="441" t="s">
        <v>1186</v>
      </c>
      <c r="F172" s="578" t="str">
        <f t="shared" si="8"/>
        <v>U053T110</v>
      </c>
      <c r="G172" s="400"/>
      <c r="H172" s="400"/>
      <c r="I172" s="400" t="str">
        <f t="shared" si="9"/>
        <v>T110</v>
      </c>
      <c r="J172" s="317" t="s">
        <v>147</v>
      </c>
      <c r="K172" s="314">
        <v>36</v>
      </c>
      <c r="L172" t="str">
        <f t="shared" si="11"/>
        <v xml:space="preserve">U053 </v>
      </c>
    </row>
    <row r="173" spans="1:12" x14ac:dyDescent="0.2">
      <c r="A173" s="314">
        <v>36</v>
      </c>
      <c r="B173" s="397" t="s">
        <v>774</v>
      </c>
      <c r="C173" s="398" t="s">
        <v>775</v>
      </c>
      <c r="D173" s="316" t="s">
        <v>786</v>
      </c>
      <c r="E173" s="441" t="s">
        <v>789</v>
      </c>
      <c r="F173" s="578" t="str">
        <f t="shared" si="8"/>
        <v>U049T122</v>
      </c>
      <c r="G173" s="400"/>
      <c r="H173" s="400"/>
      <c r="I173" s="400" t="str">
        <f t="shared" si="9"/>
        <v>T122</v>
      </c>
      <c r="J173" s="317" t="s">
        <v>147</v>
      </c>
      <c r="K173" s="314">
        <v>36</v>
      </c>
      <c r="L173" t="str">
        <f t="shared" si="11"/>
        <v xml:space="preserve">U049 </v>
      </c>
    </row>
    <row r="174" spans="1:12" x14ac:dyDescent="0.2">
      <c r="A174" s="314">
        <v>36</v>
      </c>
      <c r="B174" s="397" t="s">
        <v>777</v>
      </c>
      <c r="C174" s="398" t="s">
        <v>778</v>
      </c>
      <c r="D174" s="316" t="s">
        <v>791</v>
      </c>
      <c r="E174" s="441" t="s">
        <v>1186</v>
      </c>
      <c r="F174" s="578" t="str">
        <f t="shared" si="8"/>
        <v>U053T154</v>
      </c>
      <c r="G174" s="400"/>
      <c r="H174" s="400"/>
      <c r="I174" s="400" t="str">
        <f t="shared" si="9"/>
        <v>T154</v>
      </c>
      <c r="J174" s="317" t="s">
        <v>201</v>
      </c>
      <c r="K174" s="314">
        <v>36</v>
      </c>
      <c r="L174" t="str">
        <f t="shared" si="11"/>
        <v xml:space="preserve">U053 </v>
      </c>
    </row>
    <row r="175" spans="1:12" x14ac:dyDescent="0.2">
      <c r="A175" s="314">
        <v>36</v>
      </c>
      <c r="B175" s="397" t="s">
        <v>780</v>
      </c>
      <c r="C175" s="398" t="s">
        <v>781</v>
      </c>
      <c r="D175" s="316" t="s">
        <v>791</v>
      </c>
      <c r="E175" s="441" t="s">
        <v>1186</v>
      </c>
      <c r="F175" s="578" t="str">
        <f t="shared" si="8"/>
        <v>U053T201</v>
      </c>
      <c r="G175" s="400"/>
      <c r="H175" s="400"/>
      <c r="I175" s="400" t="str">
        <f t="shared" si="9"/>
        <v>T201</v>
      </c>
      <c r="J175" s="317" t="s">
        <v>201</v>
      </c>
      <c r="K175" s="314">
        <v>36</v>
      </c>
      <c r="L175" t="str">
        <f t="shared" si="11"/>
        <v xml:space="preserve">U053 </v>
      </c>
    </row>
    <row r="176" spans="1:12" x14ac:dyDescent="0.2">
      <c r="A176" s="314">
        <v>36</v>
      </c>
      <c r="B176" s="397" t="s">
        <v>783</v>
      </c>
      <c r="C176" s="398" t="s">
        <v>784</v>
      </c>
      <c r="D176" s="316" t="s">
        <v>791</v>
      </c>
      <c r="E176" s="441" t="s">
        <v>1186</v>
      </c>
      <c r="F176" s="578" t="str">
        <f t="shared" si="8"/>
        <v>U053T241</v>
      </c>
      <c r="G176" s="400"/>
      <c r="H176" s="400"/>
      <c r="I176" s="400" t="str">
        <f t="shared" si="9"/>
        <v>T241</v>
      </c>
      <c r="J176" s="317" t="s">
        <v>147</v>
      </c>
      <c r="K176" s="314">
        <v>36</v>
      </c>
      <c r="L176" t="str">
        <f t="shared" si="11"/>
        <v xml:space="preserve">U053 </v>
      </c>
    </row>
    <row r="177" spans="1:12" x14ac:dyDescent="0.2">
      <c r="A177" s="314">
        <v>40</v>
      </c>
      <c r="B177" s="397" t="s">
        <v>820</v>
      </c>
      <c r="C177" s="398" t="s">
        <v>821</v>
      </c>
      <c r="D177" s="316"/>
      <c r="E177" s="441"/>
      <c r="F177" s="578" t="str">
        <f t="shared" si="8"/>
        <v>T173</v>
      </c>
      <c r="G177" s="400"/>
      <c r="H177" s="400"/>
      <c r="I177" s="400" t="str">
        <f t="shared" ref="I177" si="12">G177&amp;B177</f>
        <v>T173</v>
      </c>
      <c r="J177" s="317" t="s">
        <v>201</v>
      </c>
      <c r="K177" s="314">
        <v>40</v>
      </c>
      <c r="L177" t="str">
        <f t="shared" ref="L177" si="13">IF(LEFT(D177,4)="U022",D177&amp;G177,D177&amp;" "&amp;G177)</f>
        <v xml:space="preserve"> </v>
      </c>
    </row>
    <row r="178" spans="1:12" x14ac:dyDescent="0.2">
      <c r="A178" s="314">
        <v>42</v>
      </c>
      <c r="B178" s="397" t="s">
        <v>838</v>
      </c>
      <c r="C178" s="398" t="s">
        <v>839</v>
      </c>
      <c r="D178" s="316" t="s">
        <v>1222</v>
      </c>
      <c r="E178" s="441" t="s">
        <v>1299</v>
      </c>
      <c r="F178" s="578" t="str">
        <f t="shared" si="8"/>
        <v>U060T063</v>
      </c>
      <c r="G178" s="400"/>
      <c r="H178" s="400"/>
      <c r="I178" s="400" t="str">
        <f t="shared" si="9"/>
        <v>T063</v>
      </c>
      <c r="J178" s="317" t="s">
        <v>571</v>
      </c>
      <c r="K178" s="314">
        <v>42</v>
      </c>
      <c r="L178" t="str">
        <f t="shared" si="11"/>
        <v xml:space="preserve">U060 </v>
      </c>
    </row>
    <row r="179" spans="1:12" x14ac:dyDescent="0.2">
      <c r="A179" s="314">
        <v>42</v>
      </c>
      <c r="B179" s="397" t="s">
        <v>841</v>
      </c>
      <c r="C179" s="398" t="s">
        <v>842</v>
      </c>
      <c r="D179" s="316" t="s">
        <v>1222</v>
      </c>
      <c r="E179" s="441" t="s">
        <v>1299</v>
      </c>
      <c r="F179" s="578" t="str">
        <f t="shared" si="8"/>
        <v>U060T075</v>
      </c>
      <c r="G179" s="400"/>
      <c r="H179" s="400"/>
      <c r="I179" s="400" t="str">
        <f t="shared" si="9"/>
        <v>T075</v>
      </c>
      <c r="J179" s="317" t="s">
        <v>571</v>
      </c>
      <c r="K179" s="314">
        <v>42</v>
      </c>
      <c r="L179" t="str">
        <f t="shared" si="11"/>
        <v xml:space="preserve">U060 </v>
      </c>
    </row>
    <row r="180" spans="1:12" x14ac:dyDescent="0.2">
      <c r="A180" s="314">
        <v>42</v>
      </c>
      <c r="B180" s="397" t="s">
        <v>844</v>
      </c>
      <c r="C180" s="398" t="s">
        <v>845</v>
      </c>
      <c r="D180" s="316" t="s">
        <v>1222</v>
      </c>
      <c r="E180" s="441" t="s">
        <v>1299</v>
      </c>
      <c r="F180" s="578" t="str">
        <f t="shared" si="8"/>
        <v>U060T130</v>
      </c>
      <c r="G180" s="400"/>
      <c r="H180" s="400"/>
      <c r="I180" s="400" t="str">
        <f t="shared" si="9"/>
        <v>T130</v>
      </c>
      <c r="J180" s="317" t="s">
        <v>571</v>
      </c>
      <c r="K180" s="314">
        <v>42</v>
      </c>
      <c r="L180" t="str">
        <f t="shared" si="11"/>
        <v xml:space="preserve">U060 </v>
      </c>
    </row>
    <row r="181" spans="1:12" x14ac:dyDescent="0.2">
      <c r="A181" s="314">
        <v>42</v>
      </c>
      <c r="B181" s="397" t="s">
        <v>847</v>
      </c>
      <c r="C181" s="398" t="s">
        <v>848</v>
      </c>
      <c r="D181" s="316" t="s">
        <v>1222</v>
      </c>
      <c r="E181" s="441" t="s">
        <v>1299</v>
      </c>
      <c r="F181" s="578" t="str">
        <f t="shared" si="8"/>
        <v>U060T217</v>
      </c>
      <c r="G181" s="400"/>
      <c r="H181" s="400"/>
      <c r="I181" s="400" t="str">
        <f t="shared" si="9"/>
        <v>T217</v>
      </c>
      <c r="J181" s="317" t="s">
        <v>571</v>
      </c>
      <c r="K181" s="314">
        <v>42</v>
      </c>
      <c r="L181" t="str">
        <f t="shared" si="11"/>
        <v xml:space="preserve">U060 </v>
      </c>
    </row>
    <row r="182" spans="1:12" x14ac:dyDescent="0.2">
      <c r="A182" s="314">
        <v>42</v>
      </c>
      <c r="B182" s="397" t="s">
        <v>850</v>
      </c>
      <c r="C182" s="398" t="s">
        <v>851</v>
      </c>
      <c r="D182" s="316" t="s">
        <v>1222</v>
      </c>
      <c r="E182" s="441" t="s">
        <v>1299</v>
      </c>
      <c r="F182" s="578" t="str">
        <f t="shared" si="8"/>
        <v>U060T222</v>
      </c>
      <c r="G182" s="400"/>
      <c r="H182" s="400"/>
      <c r="I182" s="400" t="str">
        <f t="shared" si="9"/>
        <v>T222</v>
      </c>
      <c r="J182" s="317" t="s">
        <v>571</v>
      </c>
      <c r="K182" s="314">
        <v>42</v>
      </c>
      <c r="L182" t="str">
        <f t="shared" si="11"/>
        <v xml:space="preserve">U060 </v>
      </c>
    </row>
    <row r="183" spans="1:12" x14ac:dyDescent="0.2">
      <c r="A183" s="314">
        <v>42</v>
      </c>
      <c r="B183" s="397" t="s">
        <v>853</v>
      </c>
      <c r="C183" s="398" t="s">
        <v>854</v>
      </c>
      <c r="D183" s="316" t="s">
        <v>1222</v>
      </c>
      <c r="E183" s="441" t="s">
        <v>1299</v>
      </c>
      <c r="F183" s="578" t="str">
        <f t="shared" si="8"/>
        <v>U060T224</v>
      </c>
      <c r="G183" s="400"/>
      <c r="H183" s="400"/>
      <c r="I183" s="400" t="str">
        <f t="shared" si="9"/>
        <v>T224</v>
      </c>
      <c r="J183" s="317" t="s">
        <v>571</v>
      </c>
      <c r="K183" s="314">
        <v>42</v>
      </c>
      <c r="L183" t="str">
        <f t="shared" si="11"/>
        <v xml:space="preserve">U060 </v>
      </c>
    </row>
    <row r="184" spans="1:12" x14ac:dyDescent="0.2">
      <c r="A184" s="314">
        <v>46</v>
      </c>
      <c r="B184" s="397" t="s">
        <v>865</v>
      </c>
      <c r="C184" s="398" t="s">
        <v>866</v>
      </c>
      <c r="D184" s="316" t="s">
        <v>1476</v>
      </c>
      <c r="E184" s="441" t="s">
        <v>1477</v>
      </c>
      <c r="F184" s="578" t="str">
        <f t="shared" si="8"/>
        <v>U072AT033</v>
      </c>
      <c r="G184" s="400" t="s">
        <v>1484</v>
      </c>
      <c r="H184" s="400" t="s">
        <v>1485</v>
      </c>
      <c r="I184" s="400" t="str">
        <f t="shared" si="9"/>
        <v>U072BT033</v>
      </c>
      <c r="J184" s="317" t="s">
        <v>261</v>
      </c>
      <c r="K184" s="314">
        <v>46</v>
      </c>
      <c r="L184" t="str">
        <f t="shared" si="11"/>
        <v>U072A U072B</v>
      </c>
    </row>
    <row r="185" spans="1:12" x14ac:dyDescent="0.2">
      <c r="A185" s="314">
        <v>46</v>
      </c>
      <c r="B185" s="397" t="s">
        <v>868</v>
      </c>
      <c r="C185" s="398" t="s">
        <v>869</v>
      </c>
      <c r="D185" s="316" t="s">
        <v>1493</v>
      </c>
      <c r="E185" s="441" t="s">
        <v>1494</v>
      </c>
      <c r="F185" s="578" t="str">
        <f t="shared" si="8"/>
        <v>U073T060</v>
      </c>
      <c r="G185" s="400"/>
      <c r="H185" s="400"/>
      <c r="I185" s="400" t="str">
        <f t="shared" si="9"/>
        <v>T060</v>
      </c>
      <c r="J185" s="317" t="s">
        <v>261</v>
      </c>
      <c r="K185" s="314">
        <v>46</v>
      </c>
      <c r="L185" t="str">
        <f t="shared" si="11"/>
        <v xml:space="preserve">U073 </v>
      </c>
    </row>
    <row r="186" spans="1:12" x14ac:dyDescent="0.2">
      <c r="A186" s="314">
        <v>46</v>
      </c>
      <c r="B186" s="397" t="s">
        <v>871</v>
      </c>
      <c r="C186" s="398" t="s">
        <v>872</v>
      </c>
      <c r="D186" s="316" t="s">
        <v>1476</v>
      </c>
      <c r="E186" s="441" t="s">
        <v>1477</v>
      </c>
      <c r="F186" s="578" t="str">
        <f t="shared" si="8"/>
        <v>U072AT104</v>
      </c>
      <c r="G186" s="400" t="s">
        <v>1484</v>
      </c>
      <c r="H186" s="400" t="s">
        <v>1485</v>
      </c>
      <c r="I186" s="400" t="str">
        <f t="shared" si="9"/>
        <v>U072BT104</v>
      </c>
      <c r="J186" s="317" t="s">
        <v>261</v>
      </c>
      <c r="K186" s="314">
        <v>46</v>
      </c>
      <c r="L186" t="str">
        <f t="shared" si="11"/>
        <v>U072A U072B</v>
      </c>
    </row>
    <row r="187" spans="1:12" x14ac:dyDescent="0.2">
      <c r="A187" s="314">
        <v>46</v>
      </c>
      <c r="B187" s="397" t="s">
        <v>874</v>
      </c>
      <c r="C187" s="398" t="s">
        <v>875</v>
      </c>
      <c r="D187" s="316"/>
      <c r="E187" s="441"/>
      <c r="F187" s="578" t="str">
        <f t="shared" si="8"/>
        <v>T120</v>
      </c>
      <c r="G187" s="400"/>
      <c r="H187" s="400"/>
      <c r="I187" s="400" t="str">
        <f t="shared" si="9"/>
        <v>T120</v>
      </c>
      <c r="J187" s="317" t="s">
        <v>261</v>
      </c>
      <c r="K187" s="314">
        <v>46</v>
      </c>
      <c r="L187" t="str">
        <f t="shared" si="11"/>
        <v xml:space="preserve"> </v>
      </c>
    </row>
    <row r="188" spans="1:12" x14ac:dyDescent="0.2">
      <c r="A188" s="314">
        <v>46</v>
      </c>
      <c r="B188" s="397" t="s">
        <v>877</v>
      </c>
      <c r="C188" s="398" t="s">
        <v>878</v>
      </c>
      <c r="D188" s="316" t="s">
        <v>1476</v>
      </c>
      <c r="E188" s="441" t="s">
        <v>1477</v>
      </c>
      <c r="F188" s="578" t="str">
        <f t="shared" si="8"/>
        <v>U072AT137</v>
      </c>
      <c r="G188" s="400" t="s">
        <v>1484</v>
      </c>
      <c r="H188" s="400" t="s">
        <v>1485</v>
      </c>
      <c r="I188" s="400" t="str">
        <f t="shared" si="9"/>
        <v>U072BT137</v>
      </c>
      <c r="J188" s="317" t="s">
        <v>261</v>
      </c>
      <c r="K188" s="314">
        <v>46</v>
      </c>
      <c r="L188" t="str">
        <f t="shared" si="11"/>
        <v>U072A U072B</v>
      </c>
    </row>
    <row r="189" spans="1:12" x14ac:dyDescent="0.2">
      <c r="A189" s="314">
        <v>46</v>
      </c>
      <c r="B189" s="397" t="s">
        <v>880</v>
      </c>
      <c r="C189" s="398" t="s">
        <v>881</v>
      </c>
      <c r="D189" s="316"/>
      <c r="E189" s="441"/>
      <c r="F189" s="578" t="str">
        <f t="shared" si="8"/>
        <v>T200</v>
      </c>
      <c r="G189" s="400"/>
      <c r="H189" s="400"/>
      <c r="I189" s="400" t="str">
        <f t="shared" ref="I189:I195" si="14">G189&amp;B189</f>
        <v>T200</v>
      </c>
      <c r="J189" s="317" t="s">
        <v>261</v>
      </c>
      <c r="K189" s="314">
        <v>46</v>
      </c>
      <c r="L189" t="str">
        <f t="shared" si="11"/>
        <v xml:space="preserve"> </v>
      </c>
    </row>
    <row r="190" spans="1:12" x14ac:dyDescent="0.2">
      <c r="A190" s="314">
        <v>46</v>
      </c>
      <c r="B190" s="397" t="s">
        <v>883</v>
      </c>
      <c r="C190" s="398" t="s">
        <v>884</v>
      </c>
      <c r="D190" s="316" t="s">
        <v>1476</v>
      </c>
      <c r="E190" s="441" t="s">
        <v>1477</v>
      </c>
      <c r="F190" s="578" t="str">
        <f t="shared" si="8"/>
        <v>U072AT208</v>
      </c>
      <c r="G190" s="400" t="s">
        <v>1484</v>
      </c>
      <c r="H190" s="400" t="s">
        <v>1485</v>
      </c>
      <c r="I190" s="400" t="str">
        <f t="shared" si="14"/>
        <v>U072BT208</v>
      </c>
      <c r="J190" s="317" t="s">
        <v>261</v>
      </c>
      <c r="K190" s="314">
        <v>46</v>
      </c>
      <c r="L190" t="str">
        <f t="shared" si="11"/>
        <v>U072A U072B</v>
      </c>
    </row>
    <row r="191" spans="1:12" x14ac:dyDescent="0.2">
      <c r="A191" s="314">
        <v>46</v>
      </c>
      <c r="B191" s="397" t="s">
        <v>886</v>
      </c>
      <c r="C191" s="398" t="s">
        <v>887</v>
      </c>
      <c r="D191" s="316" t="s">
        <v>1493</v>
      </c>
      <c r="E191" s="441" t="s">
        <v>1494</v>
      </c>
      <c r="F191" s="578" t="str">
        <f t="shared" si="8"/>
        <v>U073T221</v>
      </c>
      <c r="G191" s="400"/>
      <c r="H191" s="400"/>
      <c r="I191" s="400" t="str">
        <f t="shared" si="14"/>
        <v>T221</v>
      </c>
      <c r="J191" s="317" t="s">
        <v>261</v>
      </c>
      <c r="K191" s="314">
        <v>46</v>
      </c>
      <c r="L191" t="str">
        <f t="shared" si="11"/>
        <v xml:space="preserve">U073 </v>
      </c>
    </row>
    <row r="192" spans="1:12" x14ac:dyDescent="0.2">
      <c r="A192" s="314">
        <v>46</v>
      </c>
      <c r="B192" s="397" t="s">
        <v>889</v>
      </c>
      <c r="C192" s="398" t="s">
        <v>261</v>
      </c>
      <c r="D192" s="579" t="s">
        <v>1484</v>
      </c>
      <c r="E192" s="579" t="s">
        <v>1485</v>
      </c>
      <c r="F192" s="578" t="str">
        <f t="shared" si="8"/>
        <v>U072BT246</v>
      </c>
      <c r="G192" s="400"/>
      <c r="H192" s="400"/>
      <c r="I192" s="400" t="str">
        <f t="shared" si="14"/>
        <v>T246</v>
      </c>
      <c r="J192" s="317" t="s">
        <v>261</v>
      </c>
      <c r="K192" s="314">
        <v>46</v>
      </c>
      <c r="L192" t="str">
        <f t="shared" si="11"/>
        <v xml:space="preserve">U072B </v>
      </c>
    </row>
    <row r="193" spans="1:12" x14ac:dyDescent="0.2">
      <c r="A193" s="314">
        <v>47</v>
      </c>
      <c r="B193" s="397" t="s">
        <v>893</v>
      </c>
      <c r="C193" s="398" t="s">
        <v>894</v>
      </c>
      <c r="D193" s="316" t="s">
        <v>905</v>
      </c>
      <c r="E193" s="441" t="s">
        <v>910</v>
      </c>
      <c r="F193" s="578" t="str">
        <f t="shared" si="8"/>
        <v>U027T006</v>
      </c>
      <c r="G193" s="400" t="s">
        <v>1498</v>
      </c>
      <c r="H193" s="400" t="s">
        <v>1501</v>
      </c>
      <c r="I193" s="400" t="str">
        <f t="shared" si="14"/>
        <v>U095T006</v>
      </c>
      <c r="J193" s="317" t="s">
        <v>261</v>
      </c>
      <c r="K193" s="314">
        <v>47</v>
      </c>
      <c r="L193" t="str">
        <f t="shared" si="11"/>
        <v>U027 U095</v>
      </c>
    </row>
    <row r="194" spans="1:12" x14ac:dyDescent="0.2">
      <c r="A194" s="314">
        <v>47</v>
      </c>
      <c r="B194" s="397" t="s">
        <v>896</v>
      </c>
      <c r="C194" s="398" t="s">
        <v>897</v>
      </c>
      <c r="D194" s="316" t="s">
        <v>905</v>
      </c>
      <c r="E194" s="441" t="s">
        <v>910</v>
      </c>
      <c r="F194" s="578" t="str">
        <f t="shared" si="8"/>
        <v>U027T082</v>
      </c>
      <c r="G194" s="400" t="s">
        <v>1498</v>
      </c>
      <c r="H194" s="400" t="s">
        <v>1501</v>
      </c>
      <c r="I194" s="400" t="str">
        <f t="shared" si="14"/>
        <v>U095T082</v>
      </c>
      <c r="J194" s="317" t="s">
        <v>261</v>
      </c>
      <c r="K194" s="314">
        <v>47</v>
      </c>
      <c r="L194" t="str">
        <f t="shared" si="11"/>
        <v>U027 U095</v>
      </c>
    </row>
    <row r="195" spans="1:12" x14ac:dyDescent="0.2">
      <c r="A195" s="314">
        <v>47</v>
      </c>
      <c r="B195" s="397" t="s">
        <v>899</v>
      </c>
      <c r="C195" s="398" t="s">
        <v>900</v>
      </c>
      <c r="D195" s="316" t="s">
        <v>905</v>
      </c>
      <c r="E195" s="441" t="s">
        <v>910</v>
      </c>
      <c r="F195" s="578" t="str">
        <f t="shared" si="8"/>
        <v>U027T169</v>
      </c>
      <c r="G195" s="579"/>
      <c r="H195" s="579"/>
      <c r="I195" s="400" t="str">
        <f t="shared" si="14"/>
        <v>T169</v>
      </c>
      <c r="J195" s="317" t="s">
        <v>261</v>
      </c>
      <c r="K195" s="314">
        <v>47</v>
      </c>
      <c r="L195" t="str">
        <f t="shared" si="11"/>
        <v xml:space="preserve">U027 </v>
      </c>
    </row>
    <row r="196" spans="1:12" x14ac:dyDescent="0.2">
      <c r="A196" s="314">
        <v>47</v>
      </c>
      <c r="B196" s="397" t="s">
        <v>902</v>
      </c>
      <c r="C196" s="398" t="s">
        <v>903</v>
      </c>
      <c r="D196" s="316" t="s">
        <v>905</v>
      </c>
      <c r="E196" s="441" t="s">
        <v>910</v>
      </c>
      <c r="F196" s="578" t="str">
        <f t="shared" ref="F196:F259" si="15">D196&amp;B196</f>
        <v>U027T234</v>
      </c>
      <c r="G196" s="579"/>
      <c r="H196" s="579"/>
      <c r="I196" s="400" t="str">
        <f t="shared" si="9"/>
        <v>T234</v>
      </c>
      <c r="J196" s="317" t="s">
        <v>261</v>
      </c>
      <c r="K196" s="314">
        <v>47</v>
      </c>
      <c r="L196" t="str">
        <f t="shared" si="11"/>
        <v xml:space="preserve">U027 </v>
      </c>
    </row>
    <row r="197" spans="1:12" x14ac:dyDescent="0.2">
      <c r="A197" s="314">
        <v>48</v>
      </c>
      <c r="B197" s="397" t="s">
        <v>912</v>
      </c>
      <c r="C197" s="398" t="s">
        <v>913</v>
      </c>
      <c r="D197" s="316" t="s">
        <v>1503</v>
      </c>
      <c r="E197" s="441" t="s">
        <v>1504</v>
      </c>
      <c r="F197" s="578" t="str">
        <f t="shared" si="15"/>
        <v>U096T027</v>
      </c>
      <c r="G197" s="579"/>
      <c r="H197" s="579"/>
      <c r="I197" s="400" t="str">
        <f t="shared" si="9"/>
        <v>T027</v>
      </c>
      <c r="J197" s="317" t="s">
        <v>261</v>
      </c>
      <c r="K197" s="314">
        <v>48</v>
      </c>
      <c r="L197" t="str">
        <f t="shared" si="11"/>
        <v xml:space="preserve">U096 </v>
      </c>
    </row>
    <row r="198" spans="1:12" x14ac:dyDescent="0.2">
      <c r="A198" s="314">
        <v>48</v>
      </c>
      <c r="B198" s="397" t="s">
        <v>915</v>
      </c>
      <c r="C198" s="398" t="s">
        <v>916</v>
      </c>
      <c r="D198" s="316" t="s">
        <v>1503</v>
      </c>
      <c r="E198" s="441" t="s">
        <v>1504</v>
      </c>
      <c r="F198" s="578" t="str">
        <f t="shared" si="15"/>
        <v>U096T061</v>
      </c>
      <c r="G198" s="579"/>
      <c r="H198" s="579"/>
      <c r="I198" s="400" t="str">
        <f t="shared" si="9"/>
        <v>T061</v>
      </c>
      <c r="J198" s="317" t="s">
        <v>261</v>
      </c>
      <c r="K198" s="314">
        <v>48</v>
      </c>
      <c r="L198" t="str">
        <f t="shared" si="11"/>
        <v xml:space="preserve">U096 </v>
      </c>
    </row>
    <row r="199" spans="1:12" x14ac:dyDescent="0.2">
      <c r="A199" s="314">
        <v>48</v>
      </c>
      <c r="B199" s="397" t="s">
        <v>918</v>
      </c>
      <c r="C199" s="398" t="s">
        <v>919</v>
      </c>
      <c r="D199" s="316" t="s">
        <v>1503</v>
      </c>
      <c r="E199" s="441" t="s">
        <v>1504</v>
      </c>
      <c r="F199" s="578" t="str">
        <f t="shared" si="15"/>
        <v>U096T089</v>
      </c>
      <c r="G199" s="579"/>
      <c r="H199" s="579"/>
      <c r="I199" s="400" t="str">
        <f t="shared" si="9"/>
        <v>T089</v>
      </c>
      <c r="J199" s="317" t="s">
        <v>261</v>
      </c>
      <c r="K199" s="314">
        <v>48</v>
      </c>
      <c r="L199" t="str">
        <f t="shared" si="11"/>
        <v xml:space="preserve">U096 </v>
      </c>
    </row>
    <row r="200" spans="1:12" x14ac:dyDescent="0.2">
      <c r="A200" s="314">
        <v>48</v>
      </c>
      <c r="B200" s="397" t="s">
        <v>921</v>
      </c>
      <c r="C200" s="398" t="s">
        <v>922</v>
      </c>
      <c r="D200" s="316" t="s">
        <v>1503</v>
      </c>
      <c r="E200" s="441" t="s">
        <v>1504</v>
      </c>
      <c r="F200" s="578" t="str">
        <f t="shared" si="15"/>
        <v>U096T161</v>
      </c>
      <c r="G200" s="400"/>
      <c r="H200" s="400"/>
      <c r="I200" s="400" t="str">
        <f t="shared" si="9"/>
        <v>T161</v>
      </c>
      <c r="J200" s="317" t="s">
        <v>261</v>
      </c>
      <c r="K200" s="314">
        <v>48</v>
      </c>
      <c r="L200" t="str">
        <f t="shared" si="11"/>
        <v xml:space="preserve">U096 </v>
      </c>
    </row>
    <row r="201" spans="1:12" x14ac:dyDescent="0.2">
      <c r="A201" s="314">
        <v>48</v>
      </c>
      <c r="B201" s="397" t="s">
        <v>924</v>
      </c>
      <c r="C201" s="398" t="s">
        <v>925</v>
      </c>
      <c r="D201" s="399"/>
      <c r="E201" s="398"/>
      <c r="F201" s="578" t="str">
        <f t="shared" si="15"/>
        <v>T214</v>
      </c>
      <c r="G201" s="400"/>
      <c r="H201" s="400"/>
      <c r="I201" s="400" t="str">
        <f t="shared" ref="I201:I214" si="16">G201&amp;B201</f>
        <v>T214</v>
      </c>
      <c r="J201" s="317" t="s">
        <v>261</v>
      </c>
      <c r="K201" s="314">
        <v>48</v>
      </c>
      <c r="L201" t="str">
        <f t="shared" ref="L201:L223" si="17">IF(LEFT(D201,4)="U022",D201&amp;G201,D201&amp;" "&amp;G201)</f>
        <v xml:space="preserve"> </v>
      </c>
    </row>
    <row r="202" spans="1:12" x14ac:dyDescent="0.2">
      <c r="A202" s="314">
        <v>49</v>
      </c>
      <c r="B202" s="397" t="s">
        <v>929</v>
      </c>
      <c r="C202" s="398" t="s">
        <v>930</v>
      </c>
      <c r="D202" s="316"/>
      <c r="E202" s="441"/>
      <c r="F202" s="578" t="str">
        <f t="shared" si="15"/>
        <v>T090</v>
      </c>
      <c r="G202" s="400"/>
      <c r="H202" s="400"/>
      <c r="I202" s="400" t="str">
        <f t="shared" si="16"/>
        <v>T090</v>
      </c>
      <c r="J202" s="317" t="s">
        <v>261</v>
      </c>
      <c r="K202" s="314">
        <v>49</v>
      </c>
      <c r="L202" t="str">
        <f t="shared" si="17"/>
        <v xml:space="preserve"> </v>
      </c>
    </row>
    <row r="203" spans="1:12" x14ac:dyDescent="0.2">
      <c r="A203" s="314">
        <v>49</v>
      </c>
      <c r="B203" s="397" t="s">
        <v>932</v>
      </c>
      <c r="C203" s="398" t="s">
        <v>933</v>
      </c>
      <c r="D203" s="316"/>
      <c r="E203" s="441"/>
      <c r="F203" s="578" t="str">
        <f t="shared" si="15"/>
        <v>T164</v>
      </c>
      <c r="G203" s="400"/>
      <c r="H203" s="400"/>
      <c r="I203" s="400" t="str">
        <f t="shared" si="16"/>
        <v>T164</v>
      </c>
      <c r="J203" s="317" t="s">
        <v>261</v>
      </c>
      <c r="K203" s="314">
        <v>49</v>
      </c>
      <c r="L203" t="str">
        <f t="shared" si="17"/>
        <v xml:space="preserve"> </v>
      </c>
    </row>
    <row r="204" spans="1:12" x14ac:dyDescent="0.2">
      <c r="A204" s="314">
        <v>49</v>
      </c>
      <c r="B204" s="397" t="s">
        <v>935</v>
      </c>
      <c r="C204" s="398" t="s">
        <v>936</v>
      </c>
      <c r="D204" s="316"/>
      <c r="E204" s="441"/>
      <c r="F204" s="578" t="str">
        <f t="shared" si="15"/>
        <v>T182</v>
      </c>
      <c r="G204" s="400"/>
      <c r="H204" s="400"/>
      <c r="I204" s="400" t="str">
        <f t="shared" si="16"/>
        <v>T182</v>
      </c>
      <c r="J204" s="317" t="s">
        <v>261</v>
      </c>
      <c r="K204" s="314">
        <v>49</v>
      </c>
      <c r="L204" t="str">
        <f t="shared" si="17"/>
        <v xml:space="preserve"> </v>
      </c>
    </row>
    <row r="205" spans="1:12" x14ac:dyDescent="0.2">
      <c r="A205" s="314">
        <v>49</v>
      </c>
      <c r="B205" s="397" t="s">
        <v>938</v>
      </c>
      <c r="C205" s="398" t="s">
        <v>939</v>
      </c>
      <c r="D205" s="316"/>
      <c r="E205" s="441"/>
      <c r="F205" s="578" t="str">
        <f t="shared" si="15"/>
        <v>T194</v>
      </c>
      <c r="G205" s="400"/>
      <c r="H205" s="400"/>
      <c r="I205" s="400" t="str">
        <f t="shared" si="16"/>
        <v>T194</v>
      </c>
      <c r="J205" s="317" t="s">
        <v>261</v>
      </c>
      <c r="K205" s="314">
        <v>49</v>
      </c>
      <c r="L205" t="str">
        <f t="shared" si="17"/>
        <v xml:space="preserve"> </v>
      </c>
    </row>
    <row r="206" spans="1:12" x14ac:dyDescent="0.2">
      <c r="A206" s="314">
        <v>49</v>
      </c>
      <c r="B206" s="397" t="s">
        <v>941</v>
      </c>
      <c r="C206" s="398" t="s">
        <v>942</v>
      </c>
      <c r="D206" s="316" t="s">
        <v>1511</v>
      </c>
      <c r="E206" s="441" t="s">
        <v>1513</v>
      </c>
      <c r="F206" s="578" t="str">
        <f t="shared" si="15"/>
        <v>U075T242</v>
      </c>
      <c r="G206" s="400"/>
      <c r="H206" s="400"/>
      <c r="I206" s="400" t="str">
        <f t="shared" si="16"/>
        <v>T242</v>
      </c>
      <c r="J206" s="317" t="s">
        <v>261</v>
      </c>
      <c r="K206" s="314">
        <v>49</v>
      </c>
      <c r="L206" t="str">
        <f t="shared" si="17"/>
        <v xml:space="preserve">U075 </v>
      </c>
    </row>
    <row r="207" spans="1:12" x14ac:dyDescent="0.2">
      <c r="A207" s="314">
        <v>49</v>
      </c>
      <c r="B207" s="397" t="s">
        <v>944</v>
      </c>
      <c r="C207" s="398" t="s">
        <v>945</v>
      </c>
      <c r="D207" s="316" t="s">
        <v>1511</v>
      </c>
      <c r="E207" s="441" t="s">
        <v>1513</v>
      </c>
      <c r="F207" s="578" t="str">
        <f t="shared" si="15"/>
        <v>U075T245</v>
      </c>
      <c r="G207" s="400"/>
      <c r="H207" s="400"/>
      <c r="I207" s="400" t="str">
        <f t="shared" si="16"/>
        <v>T245</v>
      </c>
      <c r="J207" s="317" t="s">
        <v>261</v>
      </c>
      <c r="K207" s="314">
        <v>49</v>
      </c>
      <c r="L207" t="str">
        <f t="shared" si="17"/>
        <v xml:space="preserve">U075 </v>
      </c>
    </row>
    <row r="208" spans="1:12" x14ac:dyDescent="0.2">
      <c r="A208" s="314">
        <v>49</v>
      </c>
      <c r="B208" s="397" t="s">
        <v>947</v>
      </c>
      <c r="C208" s="398" t="s">
        <v>948</v>
      </c>
      <c r="D208" s="316"/>
      <c r="E208" s="441"/>
      <c r="F208" s="578" t="str">
        <f t="shared" si="15"/>
        <v>T261</v>
      </c>
      <c r="G208" s="400"/>
      <c r="H208" s="400"/>
      <c r="I208" s="400" t="str">
        <f t="shared" si="16"/>
        <v>T261</v>
      </c>
      <c r="J208" s="317" t="s">
        <v>261</v>
      </c>
      <c r="K208" s="314">
        <v>49</v>
      </c>
      <c r="L208" t="str">
        <f t="shared" si="17"/>
        <v xml:space="preserve"> </v>
      </c>
    </row>
    <row r="209" spans="1:12" x14ac:dyDescent="0.2">
      <c r="A209" s="314">
        <v>51</v>
      </c>
      <c r="B209" s="397" t="s">
        <v>950</v>
      </c>
      <c r="C209" s="398" t="s">
        <v>951</v>
      </c>
      <c r="D209" s="316" t="s">
        <v>1514</v>
      </c>
      <c r="E209" s="441" t="s">
        <v>1515</v>
      </c>
      <c r="F209" s="578" t="str">
        <f t="shared" si="15"/>
        <v>U076T009</v>
      </c>
      <c r="G209" s="400"/>
      <c r="H209" s="400"/>
      <c r="I209" s="400" t="str">
        <f t="shared" si="16"/>
        <v>T009</v>
      </c>
      <c r="J209" s="317" t="s">
        <v>261</v>
      </c>
      <c r="K209" s="314">
        <v>51</v>
      </c>
      <c r="L209" t="str">
        <f t="shared" si="17"/>
        <v xml:space="preserve">U076 </v>
      </c>
    </row>
    <row r="210" spans="1:12" x14ac:dyDescent="0.2">
      <c r="A210" s="314">
        <v>51</v>
      </c>
      <c r="B210" s="397" t="s">
        <v>953</v>
      </c>
      <c r="C210" s="398" t="s">
        <v>954</v>
      </c>
      <c r="D210" s="316" t="s">
        <v>1514</v>
      </c>
      <c r="E210" s="441" t="s">
        <v>1515</v>
      </c>
      <c r="F210" s="578" t="str">
        <f t="shared" si="15"/>
        <v>U076T028</v>
      </c>
      <c r="G210" s="400"/>
      <c r="H210" s="400"/>
      <c r="I210" s="400" t="str">
        <f t="shared" si="16"/>
        <v>T028</v>
      </c>
      <c r="J210" s="317" t="s">
        <v>261</v>
      </c>
      <c r="K210" s="314">
        <v>51</v>
      </c>
      <c r="L210" t="str">
        <f t="shared" si="17"/>
        <v xml:space="preserve">U076 </v>
      </c>
    </row>
    <row r="211" spans="1:12" x14ac:dyDescent="0.2">
      <c r="A211" s="314">
        <v>51</v>
      </c>
      <c r="B211" s="397" t="s">
        <v>956</v>
      </c>
      <c r="C211" s="398" t="s">
        <v>957</v>
      </c>
      <c r="D211" s="399"/>
      <c r="E211" s="398"/>
      <c r="F211" s="578" t="str">
        <f t="shared" si="15"/>
        <v>T153</v>
      </c>
      <c r="G211" s="400"/>
      <c r="H211" s="400"/>
      <c r="I211" s="400" t="str">
        <f t="shared" si="16"/>
        <v>T153</v>
      </c>
      <c r="J211" s="317" t="s">
        <v>261</v>
      </c>
      <c r="K211" s="314">
        <v>51</v>
      </c>
      <c r="L211" t="str">
        <f t="shared" si="17"/>
        <v xml:space="preserve"> </v>
      </c>
    </row>
    <row r="212" spans="1:12" x14ac:dyDescent="0.2">
      <c r="A212" s="314">
        <v>51</v>
      </c>
      <c r="B212" s="397" t="s">
        <v>1043</v>
      </c>
      <c r="C212" s="398" t="s">
        <v>1044</v>
      </c>
      <c r="D212" s="316" t="s">
        <v>1514</v>
      </c>
      <c r="E212" s="441" t="s">
        <v>1515</v>
      </c>
      <c r="F212" s="578" t="str">
        <f t="shared" si="15"/>
        <v>U076T156</v>
      </c>
      <c r="G212" s="400"/>
      <c r="H212" s="400"/>
      <c r="I212" s="400" t="str">
        <f t="shared" si="16"/>
        <v>T156</v>
      </c>
      <c r="J212" s="317" t="s">
        <v>261</v>
      </c>
      <c r="K212" s="314">
        <v>51</v>
      </c>
      <c r="L212" t="str">
        <f t="shared" si="17"/>
        <v xml:space="preserve">U076 </v>
      </c>
    </row>
    <row r="213" spans="1:12" x14ac:dyDescent="0.2">
      <c r="A213" s="314">
        <v>51</v>
      </c>
      <c r="B213" s="397" t="s">
        <v>959</v>
      </c>
      <c r="C213" s="398" t="s">
        <v>960</v>
      </c>
      <c r="D213" s="316" t="s">
        <v>1514</v>
      </c>
      <c r="E213" s="441" t="s">
        <v>1515</v>
      </c>
      <c r="F213" s="578" t="str">
        <f t="shared" si="15"/>
        <v>U076T157</v>
      </c>
      <c r="G213" s="400"/>
      <c r="H213" s="400"/>
      <c r="I213" s="400" t="str">
        <f t="shared" si="16"/>
        <v>T157</v>
      </c>
      <c r="J213" s="317" t="s">
        <v>261</v>
      </c>
      <c r="K213" s="314">
        <v>51</v>
      </c>
      <c r="L213" t="str">
        <f t="shared" si="17"/>
        <v xml:space="preserve">U076 </v>
      </c>
    </row>
    <row r="214" spans="1:12" x14ac:dyDescent="0.2">
      <c r="A214" s="314">
        <v>51</v>
      </c>
      <c r="B214" s="397" t="s">
        <v>962</v>
      </c>
      <c r="C214" s="398" t="s">
        <v>963</v>
      </c>
      <c r="D214" s="316" t="s">
        <v>1514</v>
      </c>
      <c r="E214" s="441" t="s">
        <v>1515</v>
      </c>
      <c r="F214" s="578" t="str">
        <f t="shared" si="15"/>
        <v>U076T163</v>
      </c>
      <c r="G214" s="400"/>
      <c r="H214" s="400"/>
      <c r="I214" s="400" t="str">
        <f t="shared" si="16"/>
        <v>T163</v>
      </c>
      <c r="J214" s="317" t="s">
        <v>261</v>
      </c>
      <c r="K214" s="314">
        <v>51</v>
      </c>
      <c r="L214" t="str">
        <f t="shared" si="17"/>
        <v xml:space="preserve">U076 </v>
      </c>
    </row>
    <row r="215" spans="1:12" x14ac:dyDescent="0.2">
      <c r="A215" s="314">
        <v>51</v>
      </c>
      <c r="B215" s="397" t="s">
        <v>965</v>
      </c>
      <c r="C215" s="398" t="s">
        <v>966</v>
      </c>
      <c r="D215" s="316" t="s">
        <v>1514</v>
      </c>
      <c r="E215" s="441" t="s">
        <v>1515</v>
      </c>
      <c r="F215" s="578" t="str">
        <f t="shared" si="15"/>
        <v>U076T188</v>
      </c>
      <c r="G215" s="400"/>
      <c r="H215" s="400"/>
      <c r="I215" s="400" t="str">
        <f t="shared" ref="I215:I224" si="18">G215&amp;B215</f>
        <v>T188</v>
      </c>
      <c r="J215" s="317" t="s">
        <v>283</v>
      </c>
      <c r="K215" s="314">
        <v>51</v>
      </c>
      <c r="L215" t="str">
        <f t="shared" si="17"/>
        <v xml:space="preserve">U076 </v>
      </c>
    </row>
    <row r="216" spans="1:12" x14ac:dyDescent="0.2">
      <c r="A216" s="314">
        <v>51</v>
      </c>
      <c r="B216" s="397" t="s">
        <v>968</v>
      </c>
      <c r="C216" s="398" t="s">
        <v>969</v>
      </c>
      <c r="D216" s="316" t="s">
        <v>1514</v>
      </c>
      <c r="E216" s="441" t="s">
        <v>1515</v>
      </c>
      <c r="F216" s="578" t="str">
        <f t="shared" si="15"/>
        <v>U076T253</v>
      </c>
      <c r="G216" s="400"/>
      <c r="H216" s="400"/>
      <c r="I216" s="400" t="str">
        <f t="shared" si="18"/>
        <v>T253</v>
      </c>
      <c r="J216" s="317" t="s">
        <v>283</v>
      </c>
      <c r="K216" s="314">
        <v>51</v>
      </c>
      <c r="L216" t="str">
        <f t="shared" si="17"/>
        <v xml:space="preserve">U076 </v>
      </c>
    </row>
    <row r="217" spans="1:12" x14ac:dyDescent="0.2">
      <c r="A217" s="314">
        <v>52</v>
      </c>
      <c r="B217" s="397" t="s">
        <v>973</v>
      </c>
      <c r="C217" s="398" t="s">
        <v>974</v>
      </c>
      <c r="D217" s="316"/>
      <c r="E217" s="441"/>
      <c r="F217" s="578" t="str">
        <f t="shared" si="15"/>
        <v>T094</v>
      </c>
      <c r="G217" s="400"/>
      <c r="H217" s="400"/>
      <c r="I217" s="400" t="str">
        <f t="shared" si="18"/>
        <v>T094</v>
      </c>
      <c r="J217" s="317" t="s">
        <v>283</v>
      </c>
      <c r="K217" s="314">
        <v>52</v>
      </c>
      <c r="L217" t="str">
        <f t="shared" si="17"/>
        <v xml:space="preserve"> </v>
      </c>
    </row>
    <row r="218" spans="1:12" x14ac:dyDescent="0.2">
      <c r="A218" s="314">
        <v>52</v>
      </c>
      <c r="B218" s="397" t="s">
        <v>976</v>
      </c>
      <c r="C218" s="398" t="s">
        <v>977</v>
      </c>
      <c r="D218" s="316"/>
      <c r="E218" s="441"/>
      <c r="F218" s="578" t="str">
        <f t="shared" si="15"/>
        <v>T227</v>
      </c>
      <c r="G218" s="400"/>
      <c r="H218" s="400"/>
      <c r="I218" s="400" t="str">
        <f t="shared" si="18"/>
        <v>T227</v>
      </c>
      <c r="J218" s="317" t="s">
        <v>283</v>
      </c>
      <c r="K218" s="314">
        <v>52</v>
      </c>
      <c r="L218" t="str">
        <f t="shared" si="17"/>
        <v xml:space="preserve"> </v>
      </c>
    </row>
    <row r="219" spans="1:12" x14ac:dyDescent="0.2">
      <c r="A219" s="314">
        <v>52</v>
      </c>
      <c r="B219" s="397" t="s">
        <v>979</v>
      </c>
      <c r="C219" s="398" t="s">
        <v>980</v>
      </c>
      <c r="D219" s="316" t="s">
        <v>1516</v>
      </c>
      <c r="E219" s="441" t="s">
        <v>1517</v>
      </c>
      <c r="F219" s="578" t="str">
        <f t="shared" si="15"/>
        <v>U086T238</v>
      </c>
      <c r="G219" s="400"/>
      <c r="H219" s="400"/>
      <c r="I219" s="400" t="str">
        <f t="shared" si="18"/>
        <v>T238</v>
      </c>
      <c r="J219" s="317" t="s">
        <v>283</v>
      </c>
      <c r="K219" s="314">
        <v>52</v>
      </c>
      <c r="L219" t="str">
        <f t="shared" si="17"/>
        <v xml:space="preserve">U086 </v>
      </c>
    </row>
    <row r="220" spans="1:12" x14ac:dyDescent="0.2">
      <c r="A220" s="314">
        <v>52</v>
      </c>
      <c r="B220" s="397" t="s">
        <v>982</v>
      </c>
      <c r="C220" s="398" t="s">
        <v>283</v>
      </c>
      <c r="D220" s="316" t="s">
        <v>1516</v>
      </c>
      <c r="E220" s="441" t="s">
        <v>1517</v>
      </c>
      <c r="F220" s="578" t="str">
        <f t="shared" si="15"/>
        <v>U086T247</v>
      </c>
      <c r="G220" s="400"/>
      <c r="H220" s="400"/>
      <c r="I220" s="400" t="str">
        <f t="shared" si="18"/>
        <v>T247</v>
      </c>
      <c r="J220" s="317" t="s">
        <v>283</v>
      </c>
      <c r="K220" s="314">
        <v>52</v>
      </c>
      <c r="L220" t="str">
        <f t="shared" si="17"/>
        <v xml:space="preserve">U086 </v>
      </c>
    </row>
    <row r="221" spans="1:12" x14ac:dyDescent="0.2">
      <c r="A221" s="314">
        <v>54</v>
      </c>
      <c r="B221" s="397" t="s">
        <v>984</v>
      </c>
      <c r="C221" s="398" t="s">
        <v>985</v>
      </c>
      <c r="D221" s="316"/>
      <c r="E221" s="441"/>
      <c r="F221" s="578" t="str">
        <f t="shared" si="15"/>
        <v>T093</v>
      </c>
      <c r="G221" s="400"/>
      <c r="H221" s="400"/>
      <c r="I221" s="400" t="str">
        <f t="shared" si="18"/>
        <v>T093</v>
      </c>
      <c r="J221" s="317" t="s">
        <v>283</v>
      </c>
      <c r="K221" s="314">
        <v>54</v>
      </c>
      <c r="L221" t="str">
        <f t="shared" si="17"/>
        <v xml:space="preserve"> </v>
      </c>
    </row>
    <row r="222" spans="1:12" x14ac:dyDescent="0.2">
      <c r="A222" s="314">
        <v>55</v>
      </c>
      <c r="B222" s="397" t="s">
        <v>987</v>
      </c>
      <c r="C222" s="398" t="s">
        <v>988</v>
      </c>
      <c r="D222" s="316"/>
      <c r="E222" s="441"/>
      <c r="F222" s="578" t="str">
        <f t="shared" si="15"/>
        <v>T145</v>
      </c>
      <c r="G222" s="400"/>
      <c r="H222" s="400"/>
      <c r="I222" s="400" t="str">
        <f t="shared" si="18"/>
        <v>T145</v>
      </c>
      <c r="J222" s="317"/>
      <c r="K222" s="314">
        <v>55</v>
      </c>
      <c r="L222" t="str">
        <f t="shared" si="17"/>
        <v xml:space="preserve"> </v>
      </c>
    </row>
    <row r="223" spans="1:12" x14ac:dyDescent="0.2">
      <c r="A223" s="314">
        <v>56</v>
      </c>
      <c r="B223" s="397" t="s">
        <v>990</v>
      </c>
      <c r="C223" s="398" t="s">
        <v>991</v>
      </c>
      <c r="D223" s="316"/>
      <c r="E223" s="441"/>
      <c r="F223" s="578" t="str">
        <f t="shared" si="15"/>
        <v>T193</v>
      </c>
      <c r="G223" s="400"/>
      <c r="H223" s="400"/>
      <c r="I223" s="400" t="str">
        <f t="shared" si="18"/>
        <v>T193</v>
      </c>
      <c r="J223" s="317"/>
      <c r="K223" s="314">
        <v>56</v>
      </c>
      <c r="L223" t="str">
        <f t="shared" si="17"/>
        <v xml:space="preserve"> </v>
      </c>
    </row>
    <row r="224" spans="1:12" x14ac:dyDescent="0.2">
      <c r="A224" s="314">
        <v>61</v>
      </c>
      <c r="B224" s="397" t="s">
        <v>1017</v>
      </c>
      <c r="C224" s="398" t="s">
        <v>1018</v>
      </c>
      <c r="D224" s="399" t="s">
        <v>1522</v>
      </c>
      <c r="E224" s="398" t="s">
        <v>1523</v>
      </c>
      <c r="F224" s="578" t="str">
        <f t="shared" si="15"/>
        <v>U097T011</v>
      </c>
      <c r="G224" s="400"/>
      <c r="H224" s="400"/>
      <c r="I224" s="400" t="str">
        <f t="shared" si="18"/>
        <v>T011</v>
      </c>
      <c r="J224" s="317" t="s">
        <v>571</v>
      </c>
      <c r="K224" s="314">
        <v>61</v>
      </c>
      <c r="L224" t="str">
        <f t="shared" ref="L224:L259" si="19">IF(LEFT(D224,4)="U022",D224&amp;G224,D224&amp;" "&amp;G224)</f>
        <v xml:space="preserve">U097 </v>
      </c>
    </row>
    <row r="225" spans="1:12" x14ac:dyDescent="0.2">
      <c r="A225" s="314">
        <v>61</v>
      </c>
      <c r="B225" s="397" t="s">
        <v>1020</v>
      </c>
      <c r="C225" s="398" t="s">
        <v>1021</v>
      </c>
      <c r="D225" s="399" t="s">
        <v>1522</v>
      </c>
      <c r="E225" s="398" t="s">
        <v>1523</v>
      </c>
      <c r="F225" s="578" t="str">
        <f t="shared" si="15"/>
        <v>U097T012</v>
      </c>
      <c r="G225" s="400"/>
      <c r="H225" s="400"/>
      <c r="I225" s="400" t="str">
        <f t="shared" ref="I225:I237" si="20">G225&amp;B225</f>
        <v>T012</v>
      </c>
      <c r="J225" s="317" t="s">
        <v>571</v>
      </c>
      <c r="K225" s="314">
        <v>61</v>
      </c>
      <c r="L225" t="str">
        <f t="shared" si="19"/>
        <v xml:space="preserve">U097 </v>
      </c>
    </row>
    <row r="226" spans="1:12" x14ac:dyDescent="0.2">
      <c r="A226" s="314">
        <v>63</v>
      </c>
      <c r="B226" s="397" t="s">
        <v>1025</v>
      </c>
      <c r="C226" s="398" t="s">
        <v>1026</v>
      </c>
      <c r="D226" s="316" t="s">
        <v>1528</v>
      </c>
      <c r="E226" s="441" t="s">
        <v>1530</v>
      </c>
      <c r="F226" s="578" t="str">
        <f t="shared" si="15"/>
        <v>U077T004</v>
      </c>
      <c r="G226" s="316"/>
      <c r="H226" s="441"/>
      <c r="I226" s="400" t="str">
        <f t="shared" si="20"/>
        <v>T004</v>
      </c>
      <c r="J226" s="317" t="s">
        <v>283</v>
      </c>
      <c r="K226" s="314">
        <v>63</v>
      </c>
      <c r="L226" t="str">
        <f t="shared" si="19"/>
        <v xml:space="preserve">U077 </v>
      </c>
    </row>
    <row r="227" spans="1:12" x14ac:dyDescent="0.2">
      <c r="A227" s="314">
        <v>63</v>
      </c>
      <c r="B227" s="397" t="s">
        <v>1028</v>
      </c>
      <c r="C227" s="398" t="s">
        <v>1029</v>
      </c>
      <c r="D227" s="316" t="s">
        <v>1528</v>
      </c>
      <c r="E227" s="441" t="s">
        <v>1530</v>
      </c>
      <c r="F227" s="578" t="str">
        <f t="shared" si="15"/>
        <v>U077T008</v>
      </c>
      <c r="G227" s="316"/>
      <c r="H227" s="441"/>
      <c r="I227" s="400"/>
      <c r="J227" s="317"/>
      <c r="K227" s="314"/>
    </row>
    <row r="228" spans="1:12" x14ac:dyDescent="0.2">
      <c r="A228" s="314">
        <v>63</v>
      </c>
      <c r="B228" s="397" t="s">
        <v>1031</v>
      </c>
      <c r="C228" s="398" t="s">
        <v>1032</v>
      </c>
      <c r="D228" s="316" t="s">
        <v>1528</v>
      </c>
      <c r="E228" s="441" t="s">
        <v>1530</v>
      </c>
      <c r="F228" s="578" t="str">
        <f t="shared" si="15"/>
        <v>U077T043</v>
      </c>
      <c r="G228" s="400"/>
      <c r="H228" s="400"/>
      <c r="I228" s="400" t="str">
        <f t="shared" si="20"/>
        <v>T043</v>
      </c>
      <c r="J228" s="317" t="s">
        <v>283</v>
      </c>
      <c r="K228" s="314">
        <v>63</v>
      </c>
      <c r="L228" t="str">
        <f t="shared" si="19"/>
        <v xml:space="preserve">U077 </v>
      </c>
    </row>
    <row r="229" spans="1:12" x14ac:dyDescent="0.2">
      <c r="A229" s="314">
        <v>63</v>
      </c>
      <c r="B229" s="397" t="s">
        <v>1034</v>
      </c>
      <c r="C229" s="398" t="s">
        <v>1035</v>
      </c>
      <c r="D229" s="399" t="s">
        <v>1528</v>
      </c>
      <c r="E229" s="398" t="s">
        <v>1530</v>
      </c>
      <c r="F229" s="578" t="str">
        <f t="shared" si="15"/>
        <v>U077T047</v>
      </c>
      <c r="G229" s="316"/>
      <c r="H229" s="441"/>
      <c r="I229" s="400" t="str">
        <f t="shared" si="20"/>
        <v>T047</v>
      </c>
      <c r="J229" s="317" t="s">
        <v>283</v>
      </c>
      <c r="K229" s="314">
        <v>63</v>
      </c>
      <c r="L229" t="str">
        <f t="shared" si="19"/>
        <v xml:space="preserve">U077 </v>
      </c>
    </row>
    <row r="230" spans="1:12" x14ac:dyDescent="0.2">
      <c r="A230" s="314">
        <v>63</v>
      </c>
      <c r="B230" s="397" t="s">
        <v>1037</v>
      </c>
      <c r="C230" s="398" t="s">
        <v>1038</v>
      </c>
      <c r="D230" s="316" t="s">
        <v>1531</v>
      </c>
      <c r="E230" s="441" t="s">
        <v>1532</v>
      </c>
      <c r="F230" s="578" t="str">
        <f t="shared" si="15"/>
        <v>U083T115</v>
      </c>
      <c r="G230" s="400"/>
      <c r="H230" s="400"/>
      <c r="I230" s="400" t="str">
        <f t="shared" si="20"/>
        <v>T115</v>
      </c>
      <c r="J230" s="317" t="s">
        <v>283</v>
      </c>
      <c r="K230" s="314">
        <v>63</v>
      </c>
      <c r="L230" t="str">
        <f t="shared" si="19"/>
        <v xml:space="preserve">U083 </v>
      </c>
    </row>
    <row r="231" spans="1:12" x14ac:dyDescent="0.2">
      <c r="A231" s="314">
        <v>63</v>
      </c>
      <c r="B231" s="397" t="s">
        <v>1040</v>
      </c>
      <c r="C231" s="398" t="s">
        <v>1041</v>
      </c>
      <c r="D231" s="316" t="s">
        <v>1531</v>
      </c>
      <c r="E231" s="441" t="s">
        <v>1532</v>
      </c>
      <c r="F231" s="578" t="str">
        <f t="shared" si="15"/>
        <v>U083T133</v>
      </c>
      <c r="G231" s="400"/>
      <c r="H231" s="400"/>
      <c r="I231" s="400" t="str">
        <f t="shared" si="20"/>
        <v>T133</v>
      </c>
      <c r="J231" s="317" t="s">
        <v>201</v>
      </c>
      <c r="K231" s="314">
        <v>63</v>
      </c>
      <c r="L231" t="str">
        <f t="shared" si="19"/>
        <v xml:space="preserve">U083 </v>
      </c>
    </row>
    <row r="232" spans="1:12" x14ac:dyDescent="0.2">
      <c r="A232" s="314">
        <v>64</v>
      </c>
      <c r="B232" s="397" t="s">
        <v>1052</v>
      </c>
      <c r="C232" s="398" t="s">
        <v>1053</v>
      </c>
      <c r="D232" s="316" t="s">
        <v>1061</v>
      </c>
      <c r="E232" s="441" t="s">
        <v>1062</v>
      </c>
      <c r="F232" s="578" t="str">
        <f t="shared" si="15"/>
        <v>U146T074</v>
      </c>
      <c r="G232" s="400"/>
      <c r="H232" s="400"/>
      <c r="I232" s="400" t="str">
        <f t="shared" si="20"/>
        <v>T074</v>
      </c>
      <c r="J232" s="317" t="s">
        <v>539</v>
      </c>
      <c r="K232" s="314">
        <v>64</v>
      </c>
      <c r="L232" t="str">
        <f t="shared" si="19"/>
        <v xml:space="preserve">U146 </v>
      </c>
    </row>
    <row r="233" spans="1:12" x14ac:dyDescent="0.2">
      <c r="A233" s="314">
        <v>64</v>
      </c>
      <c r="B233" s="397" t="s">
        <v>1055</v>
      </c>
      <c r="C233" s="398" t="s">
        <v>1056</v>
      </c>
      <c r="D233" s="316" t="s">
        <v>1061</v>
      </c>
      <c r="E233" s="441" t="s">
        <v>1062</v>
      </c>
      <c r="F233" s="578" t="str">
        <f t="shared" si="15"/>
        <v>U146T215</v>
      </c>
      <c r="G233" s="400"/>
      <c r="H233" s="400"/>
      <c r="I233" s="400" t="str">
        <f t="shared" si="20"/>
        <v>T215</v>
      </c>
      <c r="J233" s="317" t="s">
        <v>539</v>
      </c>
      <c r="K233" s="314">
        <v>64</v>
      </c>
      <c r="L233" t="str">
        <f t="shared" si="19"/>
        <v xml:space="preserve">U146 </v>
      </c>
    </row>
    <row r="234" spans="1:12" x14ac:dyDescent="0.2">
      <c r="A234" s="314">
        <v>64</v>
      </c>
      <c r="B234" s="397" t="s">
        <v>1058</v>
      </c>
      <c r="C234" s="398" t="s">
        <v>1059</v>
      </c>
      <c r="D234" s="316" t="s">
        <v>1061</v>
      </c>
      <c r="E234" s="441" t="s">
        <v>1062</v>
      </c>
      <c r="F234" s="578" t="str">
        <f t="shared" si="15"/>
        <v>U146T230</v>
      </c>
      <c r="G234" s="400"/>
      <c r="H234" s="400"/>
      <c r="I234" s="400" t="str">
        <f t="shared" si="20"/>
        <v>T230</v>
      </c>
      <c r="J234" s="317" t="s">
        <v>539</v>
      </c>
      <c r="K234" s="314">
        <v>64</v>
      </c>
      <c r="L234" t="str">
        <f t="shared" si="19"/>
        <v xml:space="preserve">U146 </v>
      </c>
    </row>
    <row r="235" spans="1:12" x14ac:dyDescent="0.2">
      <c r="A235" s="314">
        <v>65</v>
      </c>
      <c r="B235" s="397" t="s">
        <v>360</v>
      </c>
      <c r="C235" s="398" t="s">
        <v>1100</v>
      </c>
      <c r="D235" s="316" t="s">
        <v>1216</v>
      </c>
      <c r="E235" s="441" t="s">
        <v>1223</v>
      </c>
      <c r="F235" s="578" t="str">
        <f t="shared" si="15"/>
        <v>U051T069</v>
      </c>
      <c r="G235" s="400"/>
      <c r="H235" s="400"/>
      <c r="I235" s="400" t="str">
        <f t="shared" si="20"/>
        <v>T069</v>
      </c>
      <c r="J235" s="317" t="s">
        <v>295</v>
      </c>
      <c r="K235" s="314">
        <v>65</v>
      </c>
      <c r="L235" t="str">
        <f t="shared" si="19"/>
        <v xml:space="preserve">U051 </v>
      </c>
    </row>
    <row r="236" spans="1:12" x14ac:dyDescent="0.2">
      <c r="A236" s="314">
        <v>65</v>
      </c>
      <c r="B236" s="397" t="s">
        <v>1008</v>
      </c>
      <c r="C236" s="398" t="s">
        <v>1009</v>
      </c>
      <c r="D236" s="316" t="s">
        <v>1216</v>
      </c>
      <c r="E236" s="441" t="s">
        <v>1223</v>
      </c>
      <c r="F236" s="578" t="str">
        <f t="shared" si="15"/>
        <v>U051T070</v>
      </c>
      <c r="G236" s="400"/>
      <c r="H236" s="400"/>
      <c r="I236" s="400" t="str">
        <f t="shared" si="20"/>
        <v>T070</v>
      </c>
      <c r="J236" s="317" t="s">
        <v>295</v>
      </c>
      <c r="K236" s="314">
        <v>65</v>
      </c>
      <c r="L236" t="str">
        <f t="shared" si="19"/>
        <v xml:space="preserve">U051 </v>
      </c>
    </row>
    <row r="237" spans="1:12" x14ac:dyDescent="0.2">
      <c r="A237" s="314">
        <v>65</v>
      </c>
      <c r="B237" s="397" t="s">
        <v>363</v>
      </c>
      <c r="C237" s="398" t="s">
        <v>364</v>
      </c>
      <c r="D237" s="316" t="s">
        <v>1216</v>
      </c>
      <c r="E237" s="441" t="s">
        <v>1223</v>
      </c>
      <c r="F237" s="578" t="str">
        <f t="shared" si="15"/>
        <v>U051T232</v>
      </c>
      <c r="G237" s="400"/>
      <c r="H237" s="400"/>
      <c r="I237" s="400" t="str">
        <f t="shared" si="20"/>
        <v>T232</v>
      </c>
      <c r="J237" s="317" t="s">
        <v>295</v>
      </c>
      <c r="K237" s="314">
        <v>65</v>
      </c>
      <c r="L237" t="str">
        <f t="shared" si="19"/>
        <v xml:space="preserve">U051 </v>
      </c>
    </row>
    <row r="238" spans="1:12" x14ac:dyDescent="0.2">
      <c r="A238" s="314">
        <v>66</v>
      </c>
      <c r="B238" s="397" t="s">
        <v>808</v>
      </c>
      <c r="C238" s="398" t="s">
        <v>809</v>
      </c>
      <c r="D238" s="316"/>
      <c r="E238" s="441"/>
      <c r="F238" s="578" t="str">
        <f t="shared" si="15"/>
        <v>T101</v>
      </c>
      <c r="G238" s="400"/>
      <c r="H238" s="400"/>
      <c r="I238" s="400" t="str">
        <f t="shared" ref="I238:I259" si="21">G238&amp;B238</f>
        <v>T101</v>
      </c>
      <c r="J238" s="317" t="s">
        <v>201</v>
      </c>
      <c r="K238" s="314">
        <v>66</v>
      </c>
      <c r="L238" t="str">
        <f t="shared" si="19"/>
        <v xml:space="preserve"> </v>
      </c>
    </row>
    <row r="239" spans="1:12" x14ac:dyDescent="0.2">
      <c r="A239" s="314">
        <v>66</v>
      </c>
      <c r="B239" s="397" t="s">
        <v>811</v>
      </c>
      <c r="C239" s="398" t="s">
        <v>812</v>
      </c>
      <c r="D239" s="316" t="s">
        <v>1533</v>
      </c>
      <c r="E239" s="441" t="s">
        <v>1535</v>
      </c>
      <c r="F239" s="578" t="str">
        <f t="shared" si="15"/>
        <v>U069T125</v>
      </c>
      <c r="G239" s="400"/>
      <c r="H239" s="400"/>
      <c r="I239" s="400" t="str">
        <f t="shared" si="21"/>
        <v>T125</v>
      </c>
      <c r="J239" s="317" t="s">
        <v>201</v>
      </c>
      <c r="K239" s="314">
        <v>66</v>
      </c>
      <c r="L239" t="str">
        <f t="shared" si="19"/>
        <v xml:space="preserve">U069 </v>
      </c>
    </row>
    <row r="240" spans="1:12" x14ac:dyDescent="0.2">
      <c r="A240" s="314">
        <v>66</v>
      </c>
      <c r="B240" s="397" t="s">
        <v>814</v>
      </c>
      <c r="C240" s="398" t="s">
        <v>815</v>
      </c>
      <c r="D240" s="316" t="s">
        <v>1536</v>
      </c>
      <c r="E240" s="441" t="s">
        <v>1538</v>
      </c>
      <c r="F240" s="578" t="str">
        <f t="shared" si="15"/>
        <v>U070T158</v>
      </c>
      <c r="G240" s="400"/>
      <c r="H240" s="400"/>
      <c r="I240" s="400" t="str">
        <f t="shared" si="21"/>
        <v>T158</v>
      </c>
      <c r="J240" s="317" t="s">
        <v>201</v>
      </c>
      <c r="K240" s="314">
        <v>66</v>
      </c>
      <c r="L240" t="str">
        <f t="shared" si="19"/>
        <v xml:space="preserve">U070 </v>
      </c>
    </row>
    <row r="241" spans="1:12" x14ac:dyDescent="0.2">
      <c r="A241" s="314">
        <v>66</v>
      </c>
      <c r="B241" s="397" t="s">
        <v>799</v>
      </c>
      <c r="C241" s="398" t="s">
        <v>800</v>
      </c>
      <c r="D241" s="316" t="s">
        <v>1536</v>
      </c>
      <c r="E241" s="441" t="s">
        <v>1538</v>
      </c>
      <c r="F241" s="578" t="str">
        <f t="shared" si="15"/>
        <v>U070T160</v>
      </c>
      <c r="G241" s="400"/>
      <c r="H241" s="400"/>
      <c r="I241" s="400" t="str">
        <f t="shared" si="21"/>
        <v>T160</v>
      </c>
      <c r="J241" s="317" t="s">
        <v>201</v>
      </c>
      <c r="K241" s="314">
        <v>66</v>
      </c>
      <c r="L241" t="str">
        <f t="shared" si="19"/>
        <v xml:space="preserve">U070 </v>
      </c>
    </row>
    <row r="242" spans="1:12" x14ac:dyDescent="0.2">
      <c r="A242" s="314">
        <v>66</v>
      </c>
      <c r="B242" s="397" t="s">
        <v>802</v>
      </c>
      <c r="C242" s="398" t="s">
        <v>803</v>
      </c>
      <c r="D242" s="316"/>
      <c r="E242" s="441"/>
      <c r="F242" s="578" t="str">
        <f t="shared" si="15"/>
        <v>T174</v>
      </c>
      <c r="G242" s="400"/>
      <c r="H242" s="400"/>
      <c r="I242" s="400" t="str">
        <f t="shared" si="21"/>
        <v>T174</v>
      </c>
      <c r="J242" s="317" t="s">
        <v>201</v>
      </c>
      <c r="K242" s="314">
        <v>66</v>
      </c>
      <c r="L242" t="str">
        <f t="shared" si="19"/>
        <v xml:space="preserve"> </v>
      </c>
    </row>
    <row r="243" spans="1:12" x14ac:dyDescent="0.2">
      <c r="A243" s="314">
        <v>66</v>
      </c>
      <c r="B243" s="397" t="s">
        <v>817</v>
      </c>
      <c r="C243" s="398" t="s">
        <v>818</v>
      </c>
      <c r="D243" s="316" t="s">
        <v>1533</v>
      </c>
      <c r="E243" s="441" t="s">
        <v>1535</v>
      </c>
      <c r="F243" s="578" t="str">
        <f t="shared" si="15"/>
        <v>U069T228</v>
      </c>
      <c r="G243" s="400"/>
      <c r="H243" s="400"/>
      <c r="I243" s="400" t="str">
        <f t="shared" si="21"/>
        <v>T228</v>
      </c>
      <c r="J243" s="317" t="s">
        <v>201</v>
      </c>
      <c r="K243" s="314">
        <v>66</v>
      </c>
      <c r="L243" t="str">
        <f t="shared" si="19"/>
        <v xml:space="preserve">U069 </v>
      </c>
    </row>
    <row r="244" spans="1:12" x14ac:dyDescent="0.2">
      <c r="A244" s="314">
        <v>66</v>
      </c>
      <c r="B244" s="397" t="s">
        <v>805</v>
      </c>
      <c r="C244" s="398" t="s">
        <v>806</v>
      </c>
      <c r="D244" s="316" t="s">
        <v>1536</v>
      </c>
      <c r="E244" s="441" t="s">
        <v>1538</v>
      </c>
      <c r="F244" s="578" t="str">
        <f t="shared" si="15"/>
        <v>U070T237</v>
      </c>
      <c r="G244" s="400"/>
      <c r="H244" s="400"/>
      <c r="I244" s="400" t="str">
        <f t="shared" si="21"/>
        <v>T237</v>
      </c>
      <c r="J244" s="317" t="s">
        <v>201</v>
      </c>
      <c r="K244" s="314">
        <v>66</v>
      </c>
      <c r="L244" t="str">
        <f t="shared" si="19"/>
        <v xml:space="preserve">U070 </v>
      </c>
    </row>
    <row r="245" spans="1:12" x14ac:dyDescent="0.2">
      <c r="A245" s="314">
        <v>67</v>
      </c>
      <c r="B245" s="397" t="s">
        <v>296</v>
      </c>
      <c r="C245" s="398" t="s">
        <v>297</v>
      </c>
      <c r="D245" s="316" t="s">
        <v>1539</v>
      </c>
      <c r="E245" s="441" t="s">
        <v>1549</v>
      </c>
      <c r="F245" s="578" t="str">
        <f t="shared" si="15"/>
        <v>U064T036</v>
      </c>
      <c r="G245" s="400"/>
      <c r="H245" s="400"/>
      <c r="I245" s="400" t="str">
        <f t="shared" si="21"/>
        <v>T036</v>
      </c>
      <c r="J245" s="317" t="s">
        <v>299</v>
      </c>
      <c r="K245" s="314">
        <v>67</v>
      </c>
      <c r="L245" t="str">
        <f t="shared" si="19"/>
        <v xml:space="preserve">U064 </v>
      </c>
    </row>
    <row r="246" spans="1:12" x14ac:dyDescent="0.2">
      <c r="A246" s="314">
        <v>67</v>
      </c>
      <c r="B246" s="397" t="s">
        <v>390</v>
      </c>
      <c r="C246" s="398" t="s">
        <v>391</v>
      </c>
      <c r="D246" s="316" t="s">
        <v>1539</v>
      </c>
      <c r="E246" s="441" t="s">
        <v>1549</v>
      </c>
      <c r="F246" s="578" t="str">
        <f t="shared" si="15"/>
        <v>U064T051</v>
      </c>
      <c r="G246" s="400"/>
      <c r="H246" s="400"/>
      <c r="I246" s="400" t="str">
        <f t="shared" si="21"/>
        <v>T051</v>
      </c>
      <c r="J246" s="317" t="s">
        <v>303</v>
      </c>
      <c r="K246" s="314">
        <v>67</v>
      </c>
      <c r="L246" t="str">
        <f t="shared" si="19"/>
        <v xml:space="preserve">U064 </v>
      </c>
    </row>
    <row r="247" spans="1:12" x14ac:dyDescent="0.2">
      <c r="A247" s="314">
        <v>67</v>
      </c>
      <c r="B247" s="397" t="s">
        <v>402</v>
      </c>
      <c r="C247" s="398" t="s">
        <v>403</v>
      </c>
      <c r="D247" s="316" t="s">
        <v>1539</v>
      </c>
      <c r="E247" s="441" t="s">
        <v>1549</v>
      </c>
      <c r="F247" s="578" t="str">
        <f t="shared" si="15"/>
        <v>U064T116</v>
      </c>
      <c r="G247" s="400"/>
      <c r="H247" s="400"/>
      <c r="I247" s="400" t="str">
        <f t="shared" si="21"/>
        <v>T116</v>
      </c>
      <c r="J247" s="317" t="s">
        <v>303</v>
      </c>
      <c r="K247" s="314">
        <v>67</v>
      </c>
      <c r="L247" t="str">
        <f t="shared" si="19"/>
        <v xml:space="preserve">U064 </v>
      </c>
    </row>
    <row r="248" spans="1:12" x14ac:dyDescent="0.2">
      <c r="A248" s="314">
        <v>67</v>
      </c>
      <c r="B248" s="397" t="s">
        <v>304</v>
      </c>
      <c r="C248" s="398" t="s">
        <v>305</v>
      </c>
      <c r="D248" s="316" t="s">
        <v>1539</v>
      </c>
      <c r="E248" s="441" t="s">
        <v>1549</v>
      </c>
      <c r="F248" s="578" t="str">
        <f t="shared" si="15"/>
        <v>U064T117</v>
      </c>
      <c r="G248" s="400"/>
      <c r="H248" s="400"/>
      <c r="I248" s="400" t="str">
        <f t="shared" si="21"/>
        <v>T117</v>
      </c>
      <c r="J248" s="317" t="s">
        <v>299</v>
      </c>
      <c r="K248" s="314">
        <v>67</v>
      </c>
      <c r="L248" t="str">
        <f t="shared" si="19"/>
        <v xml:space="preserve">U064 </v>
      </c>
    </row>
    <row r="249" spans="1:12" x14ac:dyDescent="0.2">
      <c r="A249" s="314">
        <v>67</v>
      </c>
      <c r="B249" s="397" t="s">
        <v>307</v>
      </c>
      <c r="C249" s="398" t="s">
        <v>308</v>
      </c>
      <c r="D249" s="316" t="s">
        <v>1539</v>
      </c>
      <c r="E249" s="441" t="s">
        <v>1549</v>
      </c>
      <c r="F249" s="578" t="str">
        <f t="shared" si="15"/>
        <v>U064T135</v>
      </c>
      <c r="G249" s="400"/>
      <c r="H249" s="400"/>
      <c r="I249" s="400" t="str">
        <f t="shared" si="21"/>
        <v>T135</v>
      </c>
      <c r="J249" s="317" t="s">
        <v>299</v>
      </c>
      <c r="K249" s="314">
        <v>67</v>
      </c>
      <c r="L249" t="str">
        <f t="shared" si="19"/>
        <v xml:space="preserve">U064 </v>
      </c>
    </row>
    <row r="250" spans="1:12" x14ac:dyDescent="0.2">
      <c r="A250" s="314">
        <v>67</v>
      </c>
      <c r="B250" s="397" t="s">
        <v>310</v>
      </c>
      <c r="C250" s="398" t="s">
        <v>311</v>
      </c>
      <c r="D250" s="316" t="s">
        <v>1539</v>
      </c>
      <c r="E250" s="441" t="s">
        <v>1549</v>
      </c>
      <c r="F250" s="578" t="str">
        <f t="shared" si="15"/>
        <v>U064T185</v>
      </c>
      <c r="G250" s="400"/>
      <c r="H250" s="400"/>
      <c r="I250" s="400" t="str">
        <f t="shared" si="21"/>
        <v>T185</v>
      </c>
      <c r="J250" s="317" t="s">
        <v>299</v>
      </c>
      <c r="K250" s="314">
        <v>67</v>
      </c>
      <c r="L250" t="str">
        <f t="shared" si="19"/>
        <v xml:space="preserve">U064 </v>
      </c>
    </row>
    <row r="251" spans="1:12" x14ac:dyDescent="0.2">
      <c r="A251" s="314">
        <v>67</v>
      </c>
      <c r="B251" s="397" t="s">
        <v>313</v>
      </c>
      <c r="C251" s="398" t="s">
        <v>314</v>
      </c>
      <c r="D251" s="316" t="s">
        <v>1539</v>
      </c>
      <c r="E251" s="441" t="s">
        <v>1549</v>
      </c>
      <c r="F251" s="578" t="str">
        <f t="shared" si="15"/>
        <v>U064T203</v>
      </c>
      <c r="G251" s="400"/>
      <c r="H251" s="400"/>
      <c r="I251" s="400" t="str">
        <f t="shared" si="21"/>
        <v>T203</v>
      </c>
      <c r="J251" s="317" t="s">
        <v>299</v>
      </c>
      <c r="K251" s="314">
        <v>67</v>
      </c>
      <c r="L251" t="str">
        <f t="shared" si="19"/>
        <v xml:space="preserve">U064 </v>
      </c>
    </row>
    <row r="252" spans="1:12" x14ac:dyDescent="0.2">
      <c r="A252" s="314">
        <v>67</v>
      </c>
      <c r="B252" s="397" t="s">
        <v>316</v>
      </c>
      <c r="C252" s="398" t="s">
        <v>317</v>
      </c>
      <c r="D252" s="316" t="s">
        <v>1539</v>
      </c>
      <c r="E252" s="441" t="s">
        <v>1549</v>
      </c>
      <c r="F252" s="578" t="str">
        <f t="shared" si="15"/>
        <v>U064T240</v>
      </c>
      <c r="G252" s="400"/>
      <c r="H252" s="400"/>
      <c r="I252" s="400" t="str">
        <f t="shared" si="21"/>
        <v>T240</v>
      </c>
      <c r="J252" s="317" t="s">
        <v>299</v>
      </c>
      <c r="K252" s="314">
        <v>67</v>
      </c>
      <c r="L252" t="str">
        <f t="shared" si="19"/>
        <v xml:space="preserve">U064 </v>
      </c>
    </row>
    <row r="253" spans="1:12" x14ac:dyDescent="0.2">
      <c r="A253" s="314">
        <v>68</v>
      </c>
      <c r="B253" s="397" t="s">
        <v>856</v>
      </c>
      <c r="C253" s="398" t="s">
        <v>857</v>
      </c>
      <c r="D253" s="316" t="s">
        <v>1553</v>
      </c>
      <c r="E253" s="441" t="s">
        <v>1554</v>
      </c>
      <c r="F253" s="578" t="str">
        <f t="shared" si="15"/>
        <v>U068T142</v>
      </c>
      <c r="G253" s="400"/>
      <c r="H253" s="400"/>
      <c r="I253" s="400" t="str">
        <f t="shared" si="21"/>
        <v>T142</v>
      </c>
      <c r="J253" s="317" t="s">
        <v>571</v>
      </c>
      <c r="K253" s="314">
        <v>68</v>
      </c>
      <c r="L253" t="str">
        <f t="shared" si="19"/>
        <v xml:space="preserve">U068 </v>
      </c>
    </row>
    <row r="254" spans="1:12" x14ac:dyDescent="0.2">
      <c r="A254" s="314">
        <v>68</v>
      </c>
      <c r="B254" s="397" t="s">
        <v>568</v>
      </c>
      <c r="C254" s="398" t="s">
        <v>539</v>
      </c>
      <c r="D254" s="316" t="s">
        <v>1551</v>
      </c>
      <c r="E254" s="441" t="s">
        <v>1552</v>
      </c>
      <c r="F254" s="578" t="str">
        <f t="shared" si="15"/>
        <v>U067T146</v>
      </c>
      <c r="G254" s="400"/>
      <c r="H254" s="400"/>
      <c r="I254" s="400" t="str">
        <f t="shared" si="21"/>
        <v>T146</v>
      </c>
      <c r="J254" s="317" t="s">
        <v>539</v>
      </c>
      <c r="K254" s="314">
        <v>68</v>
      </c>
      <c r="L254" t="str">
        <f t="shared" si="19"/>
        <v xml:space="preserve">U067 </v>
      </c>
    </row>
    <row r="255" spans="1:12" x14ac:dyDescent="0.2">
      <c r="A255" s="314">
        <v>68</v>
      </c>
      <c r="B255" s="397" t="s">
        <v>570</v>
      </c>
      <c r="C255" s="398" t="s">
        <v>571</v>
      </c>
      <c r="D255" s="316" t="s">
        <v>1551</v>
      </c>
      <c r="E255" s="441" t="s">
        <v>1552</v>
      </c>
      <c r="F255" s="578" t="str">
        <f t="shared" si="15"/>
        <v>U067T223</v>
      </c>
      <c r="G255" s="400"/>
      <c r="H255" s="400"/>
      <c r="I255" s="400" t="str">
        <f t="shared" si="21"/>
        <v>T223</v>
      </c>
      <c r="J255" s="317" t="s">
        <v>539</v>
      </c>
      <c r="K255" s="314">
        <v>68</v>
      </c>
      <c r="L255" t="str">
        <f t="shared" si="19"/>
        <v xml:space="preserve">U067 </v>
      </c>
    </row>
    <row r="256" spans="1:12" x14ac:dyDescent="0.2">
      <c r="A256" s="314">
        <v>68</v>
      </c>
      <c r="B256" s="397" t="s">
        <v>573</v>
      </c>
      <c r="C256" s="398" t="s">
        <v>574</v>
      </c>
      <c r="D256" s="316" t="s">
        <v>1553</v>
      </c>
      <c r="E256" s="441" t="s">
        <v>1554</v>
      </c>
      <c r="F256" s="578" t="str">
        <f t="shared" si="15"/>
        <v>U068T243</v>
      </c>
      <c r="G256" s="400"/>
      <c r="H256" s="400"/>
      <c r="I256" s="400" t="str">
        <f t="shared" si="21"/>
        <v>T243</v>
      </c>
      <c r="J256" s="317" t="s">
        <v>539</v>
      </c>
      <c r="K256" s="314">
        <v>68</v>
      </c>
      <c r="L256" t="str">
        <f t="shared" si="19"/>
        <v xml:space="preserve">U068 </v>
      </c>
    </row>
    <row r="257" spans="1:12" x14ac:dyDescent="0.2">
      <c r="A257" s="314">
        <v>69</v>
      </c>
      <c r="B257" s="397" t="s">
        <v>862</v>
      </c>
      <c r="C257" s="398" t="s">
        <v>863</v>
      </c>
      <c r="D257" s="316" t="s">
        <v>1555</v>
      </c>
      <c r="E257" s="441" t="s">
        <v>1556</v>
      </c>
      <c r="F257" s="578" t="str">
        <f t="shared" si="15"/>
        <v>U071T129</v>
      </c>
      <c r="G257" s="400"/>
      <c r="H257" s="400"/>
      <c r="I257" s="400" t="str">
        <f t="shared" si="21"/>
        <v>T129</v>
      </c>
      <c r="J257" s="317" t="s">
        <v>571</v>
      </c>
      <c r="K257" s="314">
        <v>69</v>
      </c>
      <c r="L257" t="str">
        <f t="shared" si="19"/>
        <v xml:space="preserve">U071 </v>
      </c>
    </row>
    <row r="258" spans="1:12" x14ac:dyDescent="0.2">
      <c r="A258" s="314">
        <v>69</v>
      </c>
      <c r="B258" s="397" t="s">
        <v>859</v>
      </c>
      <c r="C258" s="398" t="s">
        <v>860</v>
      </c>
      <c r="D258" s="316" t="s">
        <v>1555</v>
      </c>
      <c r="E258" s="441" t="s">
        <v>1556</v>
      </c>
      <c r="F258" s="578" t="str">
        <f t="shared" si="15"/>
        <v>U071T170</v>
      </c>
      <c r="G258" s="400"/>
      <c r="H258" s="400"/>
      <c r="I258" s="400" t="str">
        <f t="shared" si="21"/>
        <v>T170</v>
      </c>
      <c r="J258" s="317" t="s">
        <v>571</v>
      </c>
      <c r="K258" s="314">
        <v>69</v>
      </c>
      <c r="L258" t="str">
        <f t="shared" si="19"/>
        <v xml:space="preserve">U071 </v>
      </c>
    </row>
    <row r="259" spans="1:12" x14ac:dyDescent="0.2">
      <c r="A259" s="314">
        <v>70</v>
      </c>
      <c r="B259" s="397" t="s">
        <v>148</v>
      </c>
      <c r="C259" s="398" t="s">
        <v>149</v>
      </c>
      <c r="D259" s="316" t="s">
        <v>148</v>
      </c>
      <c r="E259" s="441" t="s">
        <v>1604</v>
      </c>
      <c r="F259" s="578" t="str">
        <f t="shared" si="15"/>
        <v>T112T112</v>
      </c>
      <c r="G259" s="400"/>
      <c r="H259" s="400"/>
      <c r="I259" s="400" t="str">
        <f t="shared" si="21"/>
        <v>T112</v>
      </c>
      <c r="J259" s="317" t="s">
        <v>147</v>
      </c>
      <c r="K259" s="314">
        <v>70</v>
      </c>
      <c r="L259" t="str">
        <f t="shared" si="19"/>
        <v xml:space="preserve">T112 </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H Y c V / x M H X W k A A A A 9 g A A A B I A H A B D b 2 5 m a W c v U G F j a 2 F n Z S 5 4 b W w g o h g A K K A U A A A A A A A A A A A A A A A A A A A A A A A A A A A A h Y + 9 D o I w H M R f h X S n H 8 i g p J T B V R I T o n F t S o V G + G N o s b y b g 4 / k K 4 h R 1 M 3 x 7 n 6 X 3 N 2 v N 5 6 N b R N c d G 9 N B y l i m K J A g + p K A 1 W K B n c M l y g T f C v V S V Y 6 m G C w y W h N i m r n z g k h 3 n v s F 7 j r K x J R y s g h 3 x S q 1 q 0 M D V g n Q W n 0 a Z X / W 0 j w / W u M i D B j K x z T G F N O Z p P n B r 5 A N O 1 9 p j 8 m X w + N G 3 o t N I S 7 g p N Z c v L + I B 5 Q S w M E F A A C A A g A / H Y c 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x 2 H F c o i k e 4 D g A A A B E A A A A T A B w A R m 9 y b X V s Y X M v U 2 V j d G l v b j E u b S C i G A A o o B Q A A A A A A A A A A A A A A A A A A A A A A A A A A A A r T k 0 u y c z P U w i G 0 I b W A F B L A Q I t A B Q A A g A I A P x 2 H F f 8 T B 1 1 p A A A A P Y A A A A S A A A A A A A A A A A A A A A A A A A A A A B D b 2 5 m a W c v U G F j a 2 F n Z S 5 4 b W x Q S w E C L Q A U A A I A C A D 8 d h x X D 8 r p q 6 Q A A A D p A A A A E w A A A A A A A A A A A A A A A A D w A A A A W 0 N v b n R l b n R f V H l w Z X N d L n h t b F B L A Q I t A B Q A A g A I A P x 2 H F 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J o j h v v + k E S J W P S 8 v R y f g e A A A A A A I A A A A A A A N m A A D A A A A A E A A A A N L 6 t t q d U J X d H I q Q 1 5 o L c M I A A A A A B I A A A K A A A A A Q A A A A o k y H R 8 g j U y f r u q S G y t n 4 3 F A A A A A 4 g H 0 L L M X c P 9 e 4 z Z Y z g D 0 8 7 u h n u a b L 7 n 0 f M s E c o M P W E 5 c 9 x T Z g 5 8 J K 5 b K X R u a 4 S p C M Y c z B S K i F H T n F 2 C h s Z q s C B D L N c q C z u b 6 z h / V T k B T w t B Q A A A A J p + x v 0 e n W R d y z t Y H Q e f 7 P q c 7 7 n A = = < / D a t a M a s h u p > 
</file>

<file path=customXml/itemProps1.xml><?xml version="1.0" encoding="utf-8"?>
<ds:datastoreItem xmlns:ds="http://schemas.openxmlformats.org/officeDocument/2006/customXml" ds:itemID="{2A7DB874-4D25-45F8-9447-B3E91473508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FY24RateExplain</vt:lpstr>
      <vt:lpstr>Terms</vt:lpstr>
      <vt:lpstr>Fin24v14</vt:lpstr>
      <vt:lpstr>23 Reappraisal Towns</vt:lpstr>
      <vt:lpstr>Lists</vt:lpstr>
      <vt:lpstr>Unions</vt:lpstr>
      <vt:lpstr>FY24RateExplain!Print_Area</vt:lpstr>
    </vt:vector>
  </TitlesOfParts>
  <Company>Vermont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James</dc:creator>
  <cp:lastModifiedBy>Métraux, Angela</cp:lastModifiedBy>
  <cp:lastPrinted>2023-10-26T15:35:02Z</cp:lastPrinted>
  <dcterms:created xsi:type="dcterms:W3CDTF">2016-07-29T15:22:18Z</dcterms:created>
  <dcterms:modified xsi:type="dcterms:W3CDTF">2023-11-15T14:47:23Z</dcterms:modified>
</cp:coreProperties>
</file>