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C:\Users\ametraux\Documents\Website Documents\Municipal Officials\Subsidized Housing\"/>
    </mc:Choice>
  </mc:AlternateContent>
  <xr:revisionPtr revIDLastSave="0" documentId="8_{A8E8593C-9011-4A7D-AEBA-EBF251DE195C}" xr6:coauthVersionLast="47" xr6:coauthVersionMax="47" xr10:uidLastSave="{00000000-0000-0000-0000-000000000000}"/>
  <bookViews>
    <workbookView xWindow="2385" yWindow="690" windowWidth="21600" windowHeight="11385" xr2:uid="{00000000-000D-0000-FFFF-FFFF00000000}"/>
  </bookViews>
  <sheets>
    <sheet name="Valuation" sheetId="1" r:id="rId1"/>
    <sheet name="Link to GB-1183 Sub Hous Worksh" sheetId="7" r:id="rId2"/>
    <sheet name="lists" sheetId="2" r:id="rId3"/>
    <sheet name="Capratexcounty" sheetId="8" r:id="rId4"/>
    <sheet name="readme" sheetId="4" r:id="rId5"/>
    <sheet name="Law" sheetId="5" r:id="rId6"/>
    <sheet name="Utility Services" sheetId="6" r:id="rId7"/>
  </sheets>
  <definedNames>
    <definedName name="_xlnm._FilterDatabase" localSheetId="2" hidden="1">lists!$A$8:$P$261</definedName>
    <definedName name="and_Urban_Development" localSheetId="6">'Utility Services'!#REF!</definedName>
    <definedName name="Furnished_Utilities_and_Other_Services" localSheetId="6">'Utility Services'!#REF!</definedName>
    <definedName name="_xlnm.Print_Area" localSheetId="0">Valuation!$B$1:$O$54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2" i="1" l="1"/>
  <c r="I156" i="2"/>
  <c r="J156" i="2"/>
  <c r="K232"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6" i="2"/>
  <c r="I75"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R158"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9" i="2"/>
  <c r="I188"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8" i="2"/>
  <c r="I237"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Q2" i="2"/>
  <c r="Q3" i="2"/>
  <c r="B4" i="2"/>
  <c r="K35" i="2"/>
  <c r="K37" i="2"/>
  <c r="K60" i="2"/>
  <c r="K83" i="2"/>
  <c r="K89" i="2"/>
  <c r="K93" i="2"/>
  <c r="K99" i="2"/>
  <c r="K119" i="2"/>
  <c r="K121" i="2"/>
  <c r="K132" i="2"/>
  <c r="K136" i="2"/>
  <c r="K144" i="2"/>
  <c r="K157" i="2"/>
  <c r="K158" i="2"/>
  <c r="K176" i="2"/>
  <c r="K185" i="2"/>
  <c r="K194" i="2"/>
  <c r="K206" i="2"/>
  <c r="K222" i="2"/>
  <c r="K229" i="2"/>
  <c r="K248" i="2"/>
  <c r="K250" i="2"/>
  <c r="K13" i="2"/>
  <c r="K23" i="2"/>
  <c r="K66" i="2"/>
  <c r="K87" i="2"/>
  <c r="K118" i="2"/>
  <c r="K128" i="2"/>
  <c r="K150" i="2"/>
  <c r="K161" i="2"/>
  <c r="K168" i="2"/>
  <c r="K173" i="2"/>
  <c r="K181" i="2"/>
  <c r="K186" i="2"/>
  <c r="K187" i="2"/>
  <c r="K189" i="2"/>
  <c r="K188" i="2"/>
  <c r="K204" i="2"/>
  <c r="K212" i="2"/>
  <c r="K257" i="2"/>
  <c r="K261" i="2"/>
  <c r="K18" i="2"/>
  <c r="K43" i="2"/>
  <c r="K64" i="2"/>
  <c r="K95" i="2"/>
  <c r="K100" i="2"/>
  <c r="K117" i="2"/>
  <c r="K126" i="2"/>
  <c r="K145" i="2"/>
  <c r="K160" i="2"/>
  <c r="K184" i="2"/>
  <c r="K191" i="2"/>
  <c r="K203" i="2"/>
  <c r="K205" i="2"/>
  <c r="K213" i="2"/>
  <c r="K227" i="2"/>
  <c r="K234" i="2"/>
  <c r="K249" i="2"/>
  <c r="K29" i="2"/>
  <c r="K42" i="2"/>
  <c r="K44" i="2"/>
  <c r="K52" i="2"/>
  <c r="K57" i="2"/>
  <c r="K75" i="2"/>
  <c r="K77" i="2"/>
  <c r="K104" i="2"/>
  <c r="K107" i="2"/>
  <c r="K114" i="2"/>
  <c r="K135" i="2"/>
  <c r="K175" i="2"/>
  <c r="K192" i="2"/>
  <c r="K197" i="2"/>
  <c r="K202" i="2"/>
  <c r="K221" i="2"/>
  <c r="K244" i="2"/>
  <c r="K253" i="2"/>
  <c r="K258" i="2"/>
  <c r="K28" i="2"/>
  <c r="K36" i="2"/>
  <c r="K41" i="2"/>
  <c r="K48" i="2"/>
  <c r="K58" i="2"/>
  <c r="K70" i="2"/>
  <c r="K76" i="2"/>
  <c r="K91" i="2"/>
  <c r="K96" i="2"/>
  <c r="K120" i="2"/>
  <c r="K125" i="2"/>
  <c r="K127" i="2"/>
  <c r="K153" i="2"/>
  <c r="K225" i="2"/>
  <c r="K15" i="2"/>
  <c r="K25" i="2"/>
  <c r="K74" i="2"/>
  <c r="K79" i="2"/>
  <c r="K80" i="2"/>
  <c r="K84" i="2"/>
  <c r="K85" i="2"/>
  <c r="K86" i="2"/>
  <c r="K103" i="2"/>
  <c r="K137" i="2"/>
  <c r="K174" i="2"/>
  <c r="K193" i="2"/>
  <c r="K200" i="2"/>
  <c r="K201" i="2"/>
  <c r="K214" i="2"/>
  <c r="K11" i="2"/>
  <c r="K92" i="2"/>
  <c r="K111" i="2"/>
  <c r="K151" i="2"/>
  <c r="K198" i="2"/>
  <c r="K22" i="2"/>
  <c r="K47" i="2"/>
  <c r="K72" i="2"/>
  <c r="K73" i="2"/>
  <c r="K108" i="2"/>
  <c r="K115" i="2"/>
  <c r="K141" i="2"/>
  <c r="K208" i="2"/>
  <c r="K235" i="2"/>
  <c r="K259" i="2"/>
  <c r="K30" i="2"/>
  <c r="K31" i="2"/>
  <c r="K38" i="2"/>
  <c r="K53" i="2"/>
  <c r="K59" i="2"/>
  <c r="K81" i="2"/>
  <c r="K146" i="2"/>
  <c r="T158" i="2"/>
  <c r="K171" i="2"/>
  <c r="K209" i="2"/>
  <c r="K215" i="2"/>
  <c r="K217" i="2"/>
  <c r="K220" i="2"/>
  <c r="K224" i="2"/>
  <c r="K238" i="2"/>
  <c r="K239" i="2"/>
  <c r="K252" i="2"/>
  <c r="K10" i="2"/>
  <c r="K21" i="2"/>
  <c r="K40" i="2"/>
  <c r="K51" i="2"/>
  <c r="K61" i="2"/>
  <c r="K62" i="2"/>
  <c r="K65" i="2"/>
  <c r="K88" i="2"/>
  <c r="K94" i="2"/>
  <c r="K105" i="2"/>
  <c r="K110" i="2"/>
  <c r="K113" i="2"/>
  <c r="K123" i="2"/>
  <c r="K140" i="2"/>
  <c r="K148" i="2"/>
  <c r="K149" i="2"/>
  <c r="K155" i="2"/>
  <c r="K219" i="2"/>
  <c r="K243" i="2"/>
  <c r="K246" i="2"/>
  <c r="K24" i="2"/>
  <c r="K32" i="2"/>
  <c r="K49" i="2"/>
  <c r="K55" i="2"/>
  <c r="K56" i="2"/>
  <c r="K63" i="2"/>
  <c r="K78" i="2"/>
  <c r="K106" i="2"/>
  <c r="K109" i="2"/>
  <c r="K116" i="2"/>
  <c r="K131" i="2"/>
  <c r="K134" i="2"/>
  <c r="K142" i="2"/>
  <c r="K143" i="2"/>
  <c r="K159" i="2"/>
  <c r="K162" i="2"/>
  <c r="K163" i="2"/>
  <c r="K167" i="2"/>
  <c r="K169" i="2"/>
  <c r="K182" i="2"/>
  <c r="K183" i="2"/>
  <c r="K195" i="2"/>
  <c r="K211" i="2"/>
  <c r="K216" i="2"/>
  <c r="K228" i="2"/>
  <c r="K237" i="2"/>
  <c r="K240" i="2"/>
  <c r="K241" i="2"/>
  <c r="K19" i="2"/>
  <c r="K20" i="2"/>
  <c r="K26" i="2"/>
  <c r="K45" i="2"/>
  <c r="K46" i="2"/>
  <c r="K69" i="2"/>
  <c r="K71" i="2"/>
  <c r="K82" i="2"/>
  <c r="K130" i="2"/>
  <c r="K133" i="2"/>
  <c r="K138" i="2"/>
  <c r="K139" i="2"/>
  <c r="K152" i="2"/>
  <c r="K164" i="2"/>
  <c r="K179" i="2"/>
  <c r="K226" i="2"/>
  <c r="K231" i="2"/>
  <c r="K233" i="2"/>
  <c r="K260" i="2"/>
  <c r="K263" i="2"/>
  <c r="K14" i="2"/>
  <c r="K33" i="2"/>
  <c r="K39" i="2"/>
  <c r="K67" i="2"/>
  <c r="K68" i="2"/>
  <c r="K90" i="2"/>
  <c r="K97" i="2"/>
  <c r="K98" i="2"/>
  <c r="K112" i="2"/>
  <c r="K122" i="2"/>
  <c r="K129" i="2"/>
  <c r="K147" i="2"/>
  <c r="K170" i="2"/>
  <c r="K178" i="2"/>
  <c r="K196" i="2"/>
  <c r="K210" i="2"/>
  <c r="K218" i="2"/>
  <c r="K223" i="2"/>
  <c r="K230" i="2"/>
  <c r="K245" i="2"/>
  <c r="K251" i="2"/>
  <c r="K254" i="2"/>
  <c r="K255" i="2"/>
  <c r="K12" i="2"/>
  <c r="K16" i="2"/>
  <c r="K17" i="2"/>
  <c r="K27" i="2"/>
  <c r="K34" i="2"/>
  <c r="K50" i="2"/>
  <c r="K54" i="2"/>
  <c r="K101" i="2"/>
  <c r="K102" i="2"/>
  <c r="K124" i="2"/>
  <c r="K154" i="2"/>
  <c r="K165" i="2"/>
  <c r="K166" i="2"/>
  <c r="K172" i="2"/>
  <c r="K177" i="2"/>
  <c r="K180" i="2"/>
  <c r="K190" i="2"/>
  <c r="K199" i="2"/>
  <c r="K207" i="2"/>
  <c r="K236" i="2"/>
  <c r="K242" i="2"/>
  <c r="K247" i="2"/>
  <c r="K256" i="2"/>
  <c r="K262" i="2"/>
  <c r="K9" i="2"/>
  <c r="B3" i="2"/>
  <c r="C4" i="1"/>
  <c r="J75" i="2"/>
  <c r="J9" i="2"/>
  <c r="J28" i="2"/>
  <c r="J36" i="2"/>
  <c r="J35" i="2"/>
  <c r="J37" i="2"/>
  <c r="J60" i="2"/>
  <c r="J83" i="2"/>
  <c r="J89" i="2"/>
  <c r="J93" i="2"/>
  <c r="J99" i="2"/>
  <c r="J119" i="2"/>
  <c r="J121" i="2"/>
  <c r="J132" i="2"/>
  <c r="J136" i="2"/>
  <c r="J144" i="2"/>
  <c r="J157" i="2"/>
  <c r="J158" i="2"/>
  <c r="J176" i="2"/>
  <c r="J185" i="2"/>
  <c r="J194" i="2"/>
  <c r="J206" i="2"/>
  <c r="J222" i="2"/>
  <c r="J229" i="2"/>
  <c r="J248" i="2"/>
  <c r="J250" i="2"/>
  <c r="J13" i="2"/>
  <c r="J23" i="2"/>
  <c r="J66" i="2"/>
  <c r="J87" i="2"/>
  <c r="J118" i="2"/>
  <c r="J128" i="2"/>
  <c r="J150" i="2"/>
  <c r="J161" i="2"/>
  <c r="J168" i="2"/>
  <c r="J173" i="2"/>
  <c r="J181" i="2"/>
  <c r="J186" i="2"/>
  <c r="J187" i="2"/>
  <c r="J188" i="2"/>
  <c r="J189" i="2"/>
  <c r="J204" i="2"/>
  <c r="J212" i="2"/>
  <c r="J257" i="2"/>
  <c r="J261" i="2"/>
  <c r="J18" i="2"/>
  <c r="J43" i="2"/>
  <c r="J64" i="2"/>
  <c r="J95" i="2"/>
  <c r="J100" i="2"/>
  <c r="J117" i="2"/>
  <c r="J126" i="2"/>
  <c r="J145" i="2"/>
  <c r="J160" i="2"/>
  <c r="J184" i="2"/>
  <c r="J191" i="2"/>
  <c r="J203" i="2"/>
  <c r="J205" i="2"/>
  <c r="J213" i="2"/>
  <c r="J227" i="2"/>
  <c r="J234" i="2"/>
  <c r="J249" i="2"/>
  <c r="J29" i="2"/>
  <c r="J42" i="2"/>
  <c r="J44" i="2"/>
  <c r="J52" i="2"/>
  <c r="J57" i="2"/>
  <c r="J77" i="2"/>
  <c r="J104" i="2"/>
  <c r="J107" i="2"/>
  <c r="J114" i="2"/>
  <c r="J135" i="2"/>
  <c r="J175" i="2"/>
  <c r="J192" i="2"/>
  <c r="J197" i="2"/>
  <c r="J202" i="2"/>
  <c r="J221" i="2"/>
  <c r="J244" i="2"/>
  <c r="J253" i="2"/>
  <c r="J258" i="2"/>
  <c r="J41" i="2"/>
  <c r="J48" i="2"/>
  <c r="J58" i="2"/>
  <c r="J70" i="2"/>
  <c r="J76" i="2"/>
  <c r="J91" i="2"/>
  <c r="J96" i="2"/>
  <c r="J120" i="2"/>
  <c r="J125" i="2"/>
  <c r="J127" i="2"/>
  <c r="J153" i="2"/>
  <c r="J225" i="2"/>
  <c r="J15" i="2"/>
  <c r="J25" i="2"/>
  <c r="J74" i="2"/>
  <c r="J79" i="2"/>
  <c r="J80" i="2"/>
  <c r="J84" i="2"/>
  <c r="J85" i="2"/>
  <c r="J86" i="2"/>
  <c r="J103" i="2"/>
  <c r="J137" i="2"/>
  <c r="J174" i="2"/>
  <c r="J193" i="2"/>
  <c r="J200" i="2"/>
  <c r="J201" i="2"/>
  <c r="J214" i="2"/>
  <c r="J11" i="2"/>
  <c r="J92" i="2"/>
  <c r="J111" i="2"/>
  <c r="J151" i="2"/>
  <c r="J198" i="2"/>
  <c r="J22" i="2"/>
  <c r="J47" i="2"/>
  <c r="J72" i="2"/>
  <c r="J73" i="2"/>
  <c r="J108" i="2"/>
  <c r="J115" i="2"/>
  <c r="J141" i="2"/>
  <c r="J208" i="2"/>
  <c r="J235" i="2"/>
  <c r="J259" i="2"/>
  <c r="J30" i="2"/>
  <c r="J31" i="2"/>
  <c r="J38" i="2"/>
  <c r="J53" i="2"/>
  <c r="J59" i="2"/>
  <c r="J81" i="2"/>
  <c r="J146" i="2"/>
  <c r="S158" i="2"/>
  <c r="J171" i="2"/>
  <c r="J209" i="2"/>
  <c r="J215" i="2"/>
  <c r="J217" i="2"/>
  <c r="J220" i="2"/>
  <c r="J224" i="2"/>
  <c r="J232" i="2"/>
  <c r="J238" i="2"/>
  <c r="J239" i="2"/>
  <c r="J252" i="2"/>
  <c r="J10" i="2"/>
  <c r="J21" i="2"/>
  <c r="J40" i="2"/>
  <c r="J51" i="2"/>
  <c r="J61" i="2"/>
  <c r="J62" i="2"/>
  <c r="J65" i="2"/>
  <c r="J88" i="2"/>
  <c r="J94" i="2"/>
  <c r="J105" i="2"/>
  <c r="J110" i="2"/>
  <c r="J113" i="2"/>
  <c r="J123" i="2"/>
  <c r="J140" i="2"/>
  <c r="J148" i="2"/>
  <c r="J149" i="2"/>
  <c r="J155" i="2"/>
  <c r="J219" i="2"/>
  <c r="J243" i="2"/>
  <c r="J246" i="2"/>
  <c r="J24" i="2"/>
  <c r="J32" i="2"/>
  <c r="J49" i="2"/>
  <c r="J55" i="2"/>
  <c r="J56" i="2"/>
  <c r="J63" i="2"/>
  <c r="J78" i="2"/>
  <c r="J106" i="2"/>
  <c r="J109" i="2"/>
  <c r="J116" i="2"/>
  <c r="J131" i="2"/>
  <c r="J134" i="2"/>
  <c r="J142" i="2"/>
  <c r="J143" i="2"/>
  <c r="J159" i="2"/>
  <c r="J162" i="2"/>
  <c r="J163" i="2"/>
  <c r="J167" i="2"/>
  <c r="J169" i="2"/>
  <c r="J182" i="2"/>
  <c r="J183" i="2"/>
  <c r="J195" i="2"/>
  <c r="J211" i="2"/>
  <c r="J216" i="2"/>
  <c r="J228" i="2"/>
  <c r="J237" i="2"/>
  <c r="J240" i="2"/>
  <c r="J241" i="2"/>
  <c r="J19" i="2"/>
  <c r="J20" i="2"/>
  <c r="J26" i="2"/>
  <c r="J45" i="2"/>
  <c r="J46" i="2"/>
  <c r="J69" i="2"/>
  <c r="J71" i="2"/>
  <c r="J82" i="2"/>
  <c r="J130" i="2"/>
  <c r="J133" i="2"/>
  <c r="J138" i="2"/>
  <c r="J139" i="2"/>
  <c r="J152" i="2"/>
  <c r="J164" i="2"/>
  <c r="J179" i="2"/>
  <c r="J226" i="2"/>
  <c r="J231" i="2"/>
  <c r="J233" i="2"/>
  <c r="J260" i="2"/>
  <c r="J263" i="2"/>
  <c r="J14" i="2"/>
  <c r="J33" i="2"/>
  <c r="J39" i="2"/>
  <c r="J67" i="2"/>
  <c r="J68" i="2"/>
  <c r="J90" i="2"/>
  <c r="J97" i="2"/>
  <c r="J98" i="2"/>
  <c r="J112" i="2"/>
  <c r="J122" i="2"/>
  <c r="J129" i="2"/>
  <c r="J147" i="2"/>
  <c r="J170" i="2"/>
  <c r="J178" i="2"/>
  <c r="J196" i="2"/>
  <c r="J210" i="2"/>
  <c r="J218" i="2"/>
  <c r="J223" i="2"/>
  <c r="J230" i="2"/>
  <c r="J245" i="2"/>
  <c r="J251" i="2"/>
  <c r="J254" i="2"/>
  <c r="J255" i="2"/>
  <c r="J12" i="2"/>
  <c r="J16" i="2"/>
  <c r="J17" i="2"/>
  <c r="J27" i="2"/>
  <c r="J34" i="2"/>
  <c r="J50" i="2"/>
  <c r="J54" i="2"/>
  <c r="J101" i="2"/>
  <c r="J102" i="2"/>
  <c r="J124" i="2"/>
  <c r="J154" i="2"/>
  <c r="J165" i="2"/>
  <c r="J166" i="2"/>
  <c r="J172" i="2"/>
  <c r="J177" i="2"/>
  <c r="J180" i="2"/>
  <c r="J190" i="2"/>
  <c r="J199" i="2"/>
  <c r="J207" i="2"/>
  <c r="J236" i="2"/>
  <c r="J242" i="2"/>
  <c r="J247" i="2"/>
  <c r="J256" i="2"/>
  <c r="J262" i="2"/>
  <c r="K35" i="1"/>
  <c r="D2" i="2"/>
  <c r="D3" i="2"/>
  <c r="D4" i="2"/>
  <c r="E18" i="1"/>
  <c r="E22" i="1"/>
  <c r="F2" i="2"/>
  <c r="F3" i="2"/>
  <c r="H2" i="2"/>
  <c r="H3" i="2"/>
  <c r="J2" i="2"/>
  <c r="J4" i="2"/>
  <c r="K18" i="1"/>
  <c r="K22" i="1"/>
  <c r="L2" i="2"/>
  <c r="L4" i="2"/>
  <c r="M18" i="1"/>
  <c r="M22" i="1"/>
  <c r="O2" i="2"/>
  <c r="O3" i="2"/>
  <c r="O4" i="2"/>
  <c r="F42" i="1"/>
  <c r="M43" i="1"/>
  <c r="E13" i="1"/>
  <c r="H4" i="2"/>
  <c r="I18" i="1"/>
  <c r="I22" i="1"/>
  <c r="F4" i="2"/>
  <c r="G18" i="1"/>
  <c r="G22" i="1"/>
  <c r="Q4" i="2"/>
  <c r="G39" i="1"/>
  <c r="J3" i="2"/>
  <c r="L3" i="2"/>
  <c r="G46" i="1"/>
  <c r="I50" i="1"/>
  <c r="G24" i="1"/>
  <c r="K24" i="1"/>
  <c r="G26" i="1"/>
  <c r="K26" i="1"/>
  <c r="K30" i="1"/>
  <c r="K37" i="1"/>
  <c r="D50" i="1"/>
  <c r="M50" i="1"/>
  <c r="D53" i="1"/>
  <c r="M53" i="1"/>
</calcChain>
</file>

<file path=xl/sharedStrings.xml><?xml version="1.0" encoding="utf-8"?>
<sst xmlns="http://schemas.openxmlformats.org/spreadsheetml/2006/main" count="940" uniqueCount="636">
  <si>
    <t>For residential rental property that is subject to a housing subsidy covenant or other legal restriction, imposed by a governmental, quasi-governmental, or public purpose entity, on rents that may be charged</t>
  </si>
  <si>
    <t>32 V.S.A. §3481(1)</t>
  </si>
  <si>
    <t>Town/City:</t>
  </si>
  <si>
    <t>SPAN:</t>
  </si>
  <si>
    <t>TAX YEAR</t>
  </si>
  <si>
    <t>Assessment Date</t>
  </si>
  <si>
    <t>Property location:</t>
  </si>
  <si>
    <t xml:space="preserve"> </t>
  </si>
  <si>
    <t>Owner</t>
  </si>
  <si>
    <t>Total number of rental units.</t>
  </si>
  <si>
    <t>Studio</t>
  </si>
  <si>
    <t>1 Bdrm.</t>
  </si>
  <si>
    <t>2 Bdrm.</t>
  </si>
  <si>
    <t>3 Bdrm.</t>
  </si>
  <si>
    <t>4 Bdrm.</t>
  </si>
  <si>
    <t>Comm.</t>
  </si>
  <si>
    <t>Number of  each size unit:</t>
  </si>
  <si>
    <t>Monthly H.U.D. rents:</t>
  </si>
  <si>
    <t>(published Annually)</t>
  </si>
  <si>
    <t>Monthly Utility Adjustments:</t>
  </si>
  <si>
    <t>Gross Rent:</t>
  </si>
  <si>
    <t>Total Gross Monthly Rent for the property:</t>
  </si>
  <si>
    <t>Annualized</t>
  </si>
  <si>
    <t>HUD Rate</t>
  </si>
  <si>
    <t>Vacancy Allowance</t>
  </si>
  <si>
    <t>X</t>
  </si>
  <si>
    <t>=</t>
  </si>
  <si>
    <t>Plus Other Income from laundry, parking, air conditioning, etc.:</t>
  </si>
  <si>
    <t>Effective Annual Gross Income:</t>
  </si>
  <si>
    <t>Reported actual expenses</t>
  </si>
  <si>
    <t>(see attached audited owners statement)</t>
  </si>
  <si>
    <t>Property Taxes</t>
  </si>
  <si>
    <t>only fill this in if reported actual expenses included property taxes</t>
  </si>
  <si>
    <t>Expenses minus taxes</t>
  </si>
  <si>
    <t>Net Annual Operating Income:</t>
  </si>
  <si>
    <t>Base Capitalization Rate:</t>
  </si>
  <si>
    <t>(published annually)</t>
  </si>
  <si>
    <t>2023 Eff Tax Rate from PVR Annual Report</t>
  </si>
  <si>
    <t>Effective tax rate to use for cap rate determination:</t>
  </si>
  <si>
    <t>If not filled, will default to:</t>
  </si>
  <si>
    <t xml:space="preserve">          Total Capitalization Rate:</t>
  </si>
  <si>
    <t>Net Operating Income divided by the Total Capitalization Rate equals 100% Market Value</t>
  </si>
  <si>
    <t>divided by</t>
  </si>
  <si>
    <t>100% Market Value as of April 1, 2024</t>
  </si>
  <si>
    <t>LOA</t>
  </si>
  <si>
    <t>Listed Value</t>
  </si>
  <si>
    <t>times</t>
  </si>
  <si>
    <t>LOA - Enter whole number percentage, eg. 90 for ninety percent.  Level of Assessment is the overall ratio of assessed values to fair market values as of assessment date.  Determine by comparing arms-length sales prices to listed values for one year period prior to April 1, 2024.</t>
  </si>
  <si>
    <t>https://tax.vermont.gov/sites/tax/files/documents/GB-1183.pdf</t>
  </si>
  <si>
    <t>Instuctions for GB-1183 Valuation of Subsidized Housing Worksheet</t>
  </si>
  <si>
    <t>Town code result</t>
  </si>
  <si>
    <t>HUD0 Result</t>
  </si>
  <si>
    <t>HUD1 Result</t>
  </si>
  <si>
    <t>HUD2 Result</t>
  </si>
  <si>
    <t>HUD3 Result</t>
  </si>
  <si>
    <t>HUD4 Result</t>
  </si>
  <si>
    <t>ETR Result</t>
  </si>
  <si>
    <t>CAP Rate Resukt</t>
  </si>
  <si>
    <t>link cell</t>
  </si>
  <si>
    <t>result</t>
  </si>
  <si>
    <t>formula</t>
  </si>
  <si>
    <t>PVR Code</t>
  </si>
  <si>
    <t>Town1</t>
  </si>
  <si>
    <t>HUD0</t>
  </si>
  <si>
    <t>HUD1</t>
  </si>
  <si>
    <t>HUD2</t>
  </si>
  <si>
    <t>HUD3</t>
  </si>
  <si>
    <t>HUD4</t>
  </si>
  <si>
    <t>County</t>
  </si>
  <si>
    <t>ETR</t>
  </si>
  <si>
    <t>MIllETR</t>
  </si>
  <si>
    <t>CAPRATE</t>
  </si>
  <si>
    <t>TNAME</t>
  </si>
  <si>
    <t>SCHEFTR HS</t>
  </si>
  <si>
    <t>SCHEFTR NR</t>
  </si>
  <si>
    <t>LOCAGR EFTR</t>
  </si>
  <si>
    <t>MUN EFTR</t>
  </si>
  <si>
    <t>Addison Town, Addison County</t>
  </si>
  <si>
    <t>ADDISON</t>
  </si>
  <si>
    <t>Addison</t>
  </si>
  <si>
    <t>Albany Town, Orleans County</t>
  </si>
  <si>
    <t>ORLEANS</t>
  </si>
  <si>
    <t>Albany</t>
  </si>
  <si>
    <t>Alburgh Town, Grand Isle County</t>
  </si>
  <si>
    <t>GRAND ISLE</t>
  </si>
  <si>
    <t>Alburgh</t>
  </si>
  <si>
    <t>Andover Town, Windsor County</t>
  </si>
  <si>
    <t>WINDSOR</t>
  </si>
  <si>
    <t>Andover</t>
  </si>
  <si>
    <t>Arlington Town, Bennington County</t>
  </si>
  <si>
    <t>BENNINGTON</t>
  </si>
  <si>
    <t>Arlington</t>
  </si>
  <si>
    <t>Athens Town, Windham County</t>
  </si>
  <si>
    <t>WINDHAM</t>
  </si>
  <si>
    <t>Athens</t>
  </si>
  <si>
    <t>Bakersfield Town, Franklin County</t>
  </si>
  <si>
    <t>FRANKLIN</t>
  </si>
  <si>
    <t>Bakersfield</t>
  </si>
  <si>
    <t>Averill</t>
  </si>
  <si>
    <t>-</t>
  </si>
  <si>
    <t>Averill Town, Essex County</t>
  </si>
  <si>
    <t>Baltimore Town, Windsor County</t>
  </si>
  <si>
    <t>Baltimore</t>
  </si>
  <si>
    <t>Averys Gore</t>
  </si>
  <si>
    <t>Avery's gore, Essex County</t>
  </si>
  <si>
    <t>Barnard Town, Windsor County</t>
  </si>
  <si>
    <t>Barnard</t>
  </si>
  <si>
    <t>Barnet Town, Caledonia County</t>
  </si>
  <si>
    <t>CALEDONIA</t>
  </si>
  <si>
    <t>Barnet</t>
  </si>
  <si>
    <t>Barre City, Washington County</t>
  </si>
  <si>
    <t>WASHINGTON</t>
  </si>
  <si>
    <t>Barre City</t>
  </si>
  <si>
    <t>Barre Town, Washington County</t>
  </si>
  <si>
    <t>Barre Town</t>
  </si>
  <si>
    <t>Barton Town, Orleans County</t>
  </si>
  <si>
    <t>Barton</t>
  </si>
  <si>
    <t>Belvidere Town, Lamoille County</t>
  </si>
  <si>
    <t>LAMOILLE</t>
  </si>
  <si>
    <t>Belvidere</t>
  </si>
  <si>
    <t>Bennington Town, Bennington County</t>
  </si>
  <si>
    <t>Bennington</t>
  </si>
  <si>
    <t>Benson Town, Rutland County</t>
  </si>
  <si>
    <t>RUTLAND</t>
  </si>
  <si>
    <t>Benson</t>
  </si>
  <si>
    <t>Berkshire Town, Franklin County</t>
  </si>
  <si>
    <t>Berkshire</t>
  </si>
  <si>
    <t>Berlin Town, Washington County</t>
  </si>
  <si>
    <t>Berlin</t>
  </si>
  <si>
    <t>Bethel Town, Windsor County</t>
  </si>
  <si>
    <t>Bethel</t>
  </si>
  <si>
    <t>Bloomfield Town, Essex County</t>
  </si>
  <si>
    <t>ESSEX</t>
  </si>
  <si>
    <t>Bloomfield</t>
  </si>
  <si>
    <t>Bolton Town, Chittenden County</t>
  </si>
  <si>
    <t>CHITTENDEN</t>
  </si>
  <si>
    <t>Bolton</t>
  </si>
  <si>
    <t>Bradford Town, Orange County</t>
  </si>
  <si>
    <t>ORANGE</t>
  </si>
  <si>
    <t>Bradford</t>
  </si>
  <si>
    <t>Braintree Town, Orange County</t>
  </si>
  <si>
    <t>Braintree</t>
  </si>
  <si>
    <t>Brandon Town, Rutland County</t>
  </si>
  <si>
    <t>Brandon</t>
  </si>
  <si>
    <t>Brattleboro Town, Windham County</t>
  </si>
  <si>
    <t>Brattleboro</t>
  </si>
  <si>
    <t>Bridgewater Town, Windsor County</t>
  </si>
  <si>
    <t>Bridgewater</t>
  </si>
  <si>
    <t>Bridport Town, Addison County</t>
  </si>
  <si>
    <t>Bridport</t>
  </si>
  <si>
    <t>Brighton Town, Essex County</t>
  </si>
  <si>
    <t>Brighton</t>
  </si>
  <si>
    <t>Bristol Town, Addison County</t>
  </si>
  <si>
    <t>Bristol</t>
  </si>
  <si>
    <t>Brookfield Town, Orange County</t>
  </si>
  <si>
    <t>Brookfield</t>
  </si>
  <si>
    <t>Brookline Town, Windham County</t>
  </si>
  <si>
    <t>Brookline</t>
  </si>
  <si>
    <t>Brownington Town, Orleans County</t>
  </si>
  <si>
    <t>Brownington</t>
  </si>
  <si>
    <t>Brunswick Town, Essex County</t>
  </si>
  <si>
    <t>Brunswick</t>
  </si>
  <si>
    <t>Buels gore, Chittenden County</t>
  </si>
  <si>
    <t>Buels Gore</t>
  </si>
  <si>
    <t>Burke Town, Caledonia County</t>
  </si>
  <si>
    <t>Burke</t>
  </si>
  <si>
    <t>Burlington City, Chittenden County</t>
  </si>
  <si>
    <t>Burlington</t>
  </si>
  <si>
    <t>Cabot Town, Washington County</t>
  </si>
  <si>
    <t>Cabot</t>
  </si>
  <si>
    <t>Calais Town, Washington County</t>
  </si>
  <si>
    <t>Calais</t>
  </si>
  <si>
    <t>Cambridge Town, Lamoille County</t>
  </si>
  <si>
    <t>Cambridge</t>
  </si>
  <si>
    <t>Canaan Town, Essex County</t>
  </si>
  <si>
    <t>Canaan</t>
  </si>
  <si>
    <t>Castleton Town, Rutland County</t>
  </si>
  <si>
    <t>Castleton</t>
  </si>
  <si>
    <t>Cavendish Town, Windsor County</t>
  </si>
  <si>
    <t>Cavendish</t>
  </si>
  <si>
    <t>Charleston Town, Orleans County</t>
  </si>
  <si>
    <t>Charleston</t>
  </si>
  <si>
    <t>Charlotte Town, Chittenden County</t>
  </si>
  <si>
    <t>Charlotte</t>
  </si>
  <si>
    <t>Chelsea Town, Orange County</t>
  </si>
  <si>
    <t>Chelsea</t>
  </si>
  <si>
    <t>Chester Town, Windsor County</t>
  </si>
  <si>
    <t>Chester</t>
  </si>
  <si>
    <t>Chittenden Town, Rutland County</t>
  </si>
  <si>
    <t>Chittenden</t>
  </si>
  <si>
    <t>Clarendon Town, Rutland County</t>
  </si>
  <si>
    <t>Clarendon</t>
  </si>
  <si>
    <t>Colchester Town, Chittenden County</t>
  </si>
  <si>
    <t>Colchester</t>
  </si>
  <si>
    <t>Concord Town, Essex County</t>
  </si>
  <si>
    <t>Concord</t>
  </si>
  <si>
    <t>Corinth Town, Orange County</t>
  </si>
  <si>
    <t>Corinth</t>
  </si>
  <si>
    <t>Cornwall Town, Addison County</t>
  </si>
  <si>
    <t>Cornwall</t>
  </si>
  <si>
    <t>Coventry Town, Orleans County</t>
  </si>
  <si>
    <t>Coventry</t>
  </si>
  <si>
    <t>Craftsbury Town, Orleans County</t>
  </si>
  <si>
    <t>Craftsbury</t>
  </si>
  <si>
    <t>Danby Town, Rutland County</t>
  </si>
  <si>
    <t>Danby</t>
  </si>
  <si>
    <t>Danville Town, Caledonia County</t>
  </si>
  <si>
    <t>Danville</t>
  </si>
  <si>
    <t>Derby Town, Orleans County</t>
  </si>
  <si>
    <t>Derby</t>
  </si>
  <si>
    <t>Dorset Town, Bennington County</t>
  </si>
  <si>
    <t>Dorset</t>
  </si>
  <si>
    <t>Dover Town, Windham County</t>
  </si>
  <si>
    <t>Dover</t>
  </si>
  <si>
    <t>Dummerston Town, Windham County</t>
  </si>
  <si>
    <t>Dummerston</t>
  </si>
  <si>
    <t>Duxbury Town, Washington County</t>
  </si>
  <si>
    <t>Duxbury</t>
  </si>
  <si>
    <t>East Haven Town, Essex County</t>
  </si>
  <si>
    <t>East Haven</t>
  </si>
  <si>
    <t>East Montpelier Town, Washington County</t>
  </si>
  <si>
    <t>East Montpelier</t>
  </si>
  <si>
    <t>Eden Town, Lamoille County</t>
  </si>
  <si>
    <t>Eden</t>
  </si>
  <si>
    <t>Elmore Town, Lamoille County</t>
  </si>
  <si>
    <t>Elmore</t>
  </si>
  <si>
    <t>Enosburgh Town, Franklin County</t>
  </si>
  <si>
    <t>Enosburgh</t>
  </si>
  <si>
    <t>Essex City, Chittenden County</t>
  </si>
  <si>
    <t>Essex Jct.</t>
  </si>
  <si>
    <t>Essex County Unified UTG, Essex County</t>
  </si>
  <si>
    <t>Essex County Unified UTG</t>
  </si>
  <si>
    <t>Essex Town, Chittenden County</t>
  </si>
  <si>
    <t>Essex Town</t>
  </si>
  <si>
    <t>Fair Haven Town, Rutland County</t>
  </si>
  <si>
    <t>Fair Haven</t>
  </si>
  <si>
    <t>Fairfax Town, Franklin County</t>
  </si>
  <si>
    <t>Fairfax</t>
  </si>
  <si>
    <t>Fairfield Town, Franklin County</t>
  </si>
  <si>
    <t>Fairfield</t>
  </si>
  <si>
    <t>Fairlee Town, Orange County</t>
  </si>
  <si>
    <t>Fairlee</t>
  </si>
  <si>
    <t>Fayston Town, Washington County</t>
  </si>
  <si>
    <t>Fayston</t>
  </si>
  <si>
    <t>Ferrisburgh Town, Addison County</t>
  </si>
  <si>
    <t>Ferrisburgh</t>
  </si>
  <si>
    <t>Fletcher Town, Franklin County</t>
  </si>
  <si>
    <t>Fletcher</t>
  </si>
  <si>
    <t>Ferdinand</t>
  </si>
  <si>
    <t>Franklin Town, Franklin County</t>
  </si>
  <si>
    <t>Franklin</t>
  </si>
  <si>
    <t>Georgia Town, Franklin County</t>
  </si>
  <si>
    <t>Georgia</t>
  </si>
  <si>
    <t>Glastenbury Town, Bennington County</t>
  </si>
  <si>
    <t>Glastenbury</t>
  </si>
  <si>
    <t>Glover Town, Orleans County</t>
  </si>
  <si>
    <t>Glover</t>
  </si>
  <si>
    <t>Goshen Town, Addison County</t>
  </si>
  <si>
    <t>Goshen</t>
  </si>
  <si>
    <t>Grafton Town, Windham County</t>
  </si>
  <si>
    <t>Grafton</t>
  </si>
  <si>
    <t>Granby Town, Essex County</t>
  </si>
  <si>
    <t>Granby</t>
  </si>
  <si>
    <t>Grand Isle Town, Grand Isle County</t>
  </si>
  <si>
    <t>Grand Isle</t>
  </si>
  <si>
    <t>Granville Town, Addison County</t>
  </si>
  <si>
    <t>Granville</t>
  </si>
  <si>
    <t>Greensboro Town, Orleans County</t>
  </si>
  <si>
    <t>Greensboro</t>
  </si>
  <si>
    <t>Groton Town, Caledonia County</t>
  </si>
  <si>
    <t>Groton</t>
  </si>
  <si>
    <t>Guildhall Town, Essex County</t>
  </si>
  <si>
    <t>Guildhall</t>
  </si>
  <si>
    <t>Guilford Town, Windham County</t>
  </si>
  <si>
    <t>Guilford</t>
  </si>
  <si>
    <t>Halifax Town, Windham County</t>
  </si>
  <si>
    <t>Halifax</t>
  </si>
  <si>
    <t>Hancock Town, Addison County</t>
  </si>
  <si>
    <t>Hancock</t>
  </si>
  <si>
    <t>Hardwick Town, Caledonia County</t>
  </si>
  <si>
    <t>Hardwick</t>
  </si>
  <si>
    <t>Hartford Town, Windsor County</t>
  </si>
  <si>
    <t>Hartford</t>
  </si>
  <si>
    <t>Hartland Town, Windsor County</t>
  </si>
  <si>
    <t>Hartland</t>
  </si>
  <si>
    <t>Highgate Town, Franklin County</t>
  </si>
  <si>
    <t>Highgate</t>
  </si>
  <si>
    <t>Hinesburg Town, Chittenden County</t>
  </si>
  <si>
    <t>Hinesburg</t>
  </si>
  <si>
    <t>Holland Town, Orleans County</t>
  </si>
  <si>
    <t>Holland</t>
  </si>
  <si>
    <t>Hubbardton Town, Rutland County</t>
  </si>
  <si>
    <t>Hubbardton</t>
  </si>
  <si>
    <t>Huntington Town, Chittenden County</t>
  </si>
  <si>
    <t>Huntington</t>
  </si>
  <si>
    <t>Hyde Park Town, Lamoille County</t>
  </si>
  <si>
    <t>Hyde Park</t>
  </si>
  <si>
    <t>Ira Town, Rutland County</t>
  </si>
  <si>
    <t>Ira</t>
  </si>
  <si>
    <t>Irasburg Town, Orleans County</t>
  </si>
  <si>
    <t>Irasburg</t>
  </si>
  <si>
    <t>Isle La Motte Town, Grand Isle County</t>
  </si>
  <si>
    <t>Isle La Motte</t>
  </si>
  <si>
    <t>Jamaica Town, Windham County</t>
  </si>
  <si>
    <t>Jamaica</t>
  </si>
  <si>
    <t>Jay Town, Orleans County</t>
  </si>
  <si>
    <t>Jay</t>
  </si>
  <si>
    <t>Jericho Town, Chittenden County</t>
  </si>
  <si>
    <t>Jericho</t>
  </si>
  <si>
    <t>Johnson Town, Lamoille County</t>
  </si>
  <si>
    <t>Johnson</t>
  </si>
  <si>
    <t>Killington Town, Rutland County</t>
  </si>
  <si>
    <t>Killington</t>
  </si>
  <si>
    <t>Kirby Town, Caledonia County</t>
  </si>
  <si>
    <t>Kirby</t>
  </si>
  <si>
    <t>Landgrove Town, Bennington County</t>
  </si>
  <si>
    <t>Landgrove</t>
  </si>
  <si>
    <t>Leicester Town, Addison County</t>
  </si>
  <si>
    <t>Leicester</t>
  </si>
  <si>
    <t>Lemington Town, Essex County</t>
  </si>
  <si>
    <t>Lemington</t>
  </si>
  <si>
    <t>Lincoln Town, Addison County</t>
  </si>
  <si>
    <t>Lincoln</t>
  </si>
  <si>
    <t>Londonderry Town, Windham County</t>
  </si>
  <si>
    <t>Londonderry</t>
  </si>
  <si>
    <t>Lewis</t>
  </si>
  <si>
    <t>Lowell Town, Orleans County</t>
  </si>
  <si>
    <t>Lowell</t>
  </si>
  <si>
    <t>Ludlow Town, Windsor County</t>
  </si>
  <si>
    <t>Ludlow</t>
  </si>
  <si>
    <t>Lunenburg Town, Essex County</t>
  </si>
  <si>
    <t>Lunenburg</t>
  </si>
  <si>
    <t>Lyndon Town, Caledonia County</t>
  </si>
  <si>
    <t>Lyndon</t>
  </si>
  <si>
    <t>Maidstone Town, Essex County</t>
  </si>
  <si>
    <t>Maidstone</t>
  </si>
  <si>
    <t>Manchester Town, Bennington County</t>
  </si>
  <si>
    <t>Manchester</t>
  </si>
  <si>
    <t>Marlboro Town, Windham County</t>
  </si>
  <si>
    <t>Marlboro</t>
  </si>
  <si>
    <t>Marshfield Town, Washington County</t>
  </si>
  <si>
    <t>Marshfield</t>
  </si>
  <si>
    <t>Mendon Town, Rutland County</t>
  </si>
  <si>
    <t>Mendon</t>
  </si>
  <si>
    <t>Middlebury Town, Addison County</t>
  </si>
  <si>
    <t>Middlebury</t>
  </si>
  <si>
    <t>Middlesex Town, Washington County</t>
  </si>
  <si>
    <t>Middlesex</t>
  </si>
  <si>
    <t>MiddleTown Springs Town, Rutland County</t>
  </si>
  <si>
    <t>MiddleTown Springs</t>
  </si>
  <si>
    <t>Milton Town, Chittenden County</t>
  </si>
  <si>
    <t>Milton</t>
  </si>
  <si>
    <t>Monkton Town, Addison County</t>
  </si>
  <si>
    <t>Monkton</t>
  </si>
  <si>
    <t>Montgomery Town, Franklin County</t>
  </si>
  <si>
    <t>Montgomery</t>
  </si>
  <si>
    <t>Montpelier City, Washington County</t>
  </si>
  <si>
    <t>Montpelier</t>
  </si>
  <si>
    <t>MoreTown Town, Washington County</t>
  </si>
  <si>
    <t>MoreTown</t>
  </si>
  <si>
    <t>Morgan Town, Orleans County</t>
  </si>
  <si>
    <t>Morgan</t>
  </si>
  <si>
    <t>MorrisTown Town, Lamoille County</t>
  </si>
  <si>
    <t>MorrisTown</t>
  </si>
  <si>
    <t>Mount Holly Town, Rutland County</t>
  </si>
  <si>
    <t>Mount Holly</t>
  </si>
  <si>
    <t>Mount Tabor Town, Rutland County</t>
  </si>
  <si>
    <t>Mount Tabor</t>
  </si>
  <si>
    <t>New Haven Town, Addison County</t>
  </si>
  <si>
    <t>New Haven</t>
  </si>
  <si>
    <t>Newark Town, Caledonia County</t>
  </si>
  <si>
    <t>Newark</t>
  </si>
  <si>
    <t>Newbury Town, Orange County</t>
  </si>
  <si>
    <t>Newbury</t>
  </si>
  <si>
    <t>Newfane Town, Windham County</t>
  </si>
  <si>
    <t>Newfane</t>
  </si>
  <si>
    <t>Newport City, Orleans County</t>
  </si>
  <si>
    <t>Newport City</t>
  </si>
  <si>
    <t>Newport Town, Orleans County</t>
  </si>
  <si>
    <t>Newport Town</t>
  </si>
  <si>
    <t>North Bennington, Bennington County</t>
  </si>
  <si>
    <t>North Bennington</t>
  </si>
  <si>
    <t>North Hero Town, Grand Isle County</t>
  </si>
  <si>
    <t>North Hero</t>
  </si>
  <si>
    <t>Northfield Town, Washington County</t>
  </si>
  <si>
    <t>Northfield</t>
  </si>
  <si>
    <t>Norton Town, Essex County</t>
  </si>
  <si>
    <t>Norton</t>
  </si>
  <si>
    <t>Norwich Town, Windsor County</t>
  </si>
  <si>
    <t>Norwich</t>
  </si>
  <si>
    <t>Orange Town, Orange County</t>
  </si>
  <si>
    <t>Orange</t>
  </si>
  <si>
    <t>Orleans ID, Orleans County</t>
  </si>
  <si>
    <t>Orleans ID</t>
  </si>
  <si>
    <t>Orwell Town, Addison County</t>
  </si>
  <si>
    <t>Orwell</t>
  </si>
  <si>
    <t>Panton Town, Addison County</t>
  </si>
  <si>
    <t>Panton</t>
  </si>
  <si>
    <t>Pawlet Town, Rutland County</t>
  </si>
  <si>
    <t>Pawlet</t>
  </si>
  <si>
    <t>Peacham Town, Caledonia County</t>
  </si>
  <si>
    <t>Peacham</t>
  </si>
  <si>
    <t>Peru Town, Bennington County</t>
  </si>
  <si>
    <t>Peru</t>
  </si>
  <si>
    <t>Pittsfield Town, Rutland County</t>
  </si>
  <si>
    <t>Pittsfield</t>
  </si>
  <si>
    <t>Pittsford Town, Rutland County</t>
  </si>
  <si>
    <t>Pittsford</t>
  </si>
  <si>
    <t>Plainfield Town, Washington County</t>
  </si>
  <si>
    <t>Plainfield</t>
  </si>
  <si>
    <t>Plymouth Town, Windsor County</t>
  </si>
  <si>
    <t>Plymouth</t>
  </si>
  <si>
    <t>Pomfret Town, Windsor County</t>
  </si>
  <si>
    <t>Pomfret</t>
  </si>
  <si>
    <t>Poultney Town, Rutland County</t>
  </si>
  <si>
    <t>Poultney</t>
  </si>
  <si>
    <t>Pownal Town, Bennington County</t>
  </si>
  <si>
    <t>Pownal</t>
  </si>
  <si>
    <t>Proctor Town, Rutland County</t>
  </si>
  <si>
    <t>Proctor</t>
  </si>
  <si>
    <t>Putney Town, Windham County</t>
  </si>
  <si>
    <t>Putney</t>
  </si>
  <si>
    <t>Randolph Town, Orange County</t>
  </si>
  <si>
    <t>Randolph</t>
  </si>
  <si>
    <t>Reading Town, Windsor County</t>
  </si>
  <si>
    <t>Reading</t>
  </si>
  <si>
    <t>Readsboro Town, Bennington County</t>
  </si>
  <si>
    <t>Readsboro</t>
  </si>
  <si>
    <t>Richford Town, Franklin County</t>
  </si>
  <si>
    <t>Richford</t>
  </si>
  <si>
    <t>Richmond Town, Chittenden County</t>
  </si>
  <si>
    <t>Richmond</t>
  </si>
  <si>
    <t>Ripton Town, Addison County</t>
  </si>
  <si>
    <t>Ripton</t>
  </si>
  <si>
    <t>Rochester Town, Windsor County</t>
  </si>
  <si>
    <t>Rochester</t>
  </si>
  <si>
    <t>Rockingham Town, Windham County</t>
  </si>
  <si>
    <t>Rockingham</t>
  </si>
  <si>
    <t>Roxbury Town, Washington County</t>
  </si>
  <si>
    <t>Roxbury</t>
  </si>
  <si>
    <t>Royalton Town, Windsor County</t>
  </si>
  <si>
    <t>Royalton</t>
  </si>
  <si>
    <t>Rupert Town, Bennington County</t>
  </si>
  <si>
    <t>Rupert</t>
  </si>
  <si>
    <t>Rutland City, Rutland County</t>
  </si>
  <si>
    <t>Rutland City</t>
  </si>
  <si>
    <t>Rutland Town, Rutland County</t>
  </si>
  <si>
    <t>Rutland Town</t>
  </si>
  <si>
    <t>Ryegate Town, Caledonia County</t>
  </si>
  <si>
    <t>Ryegate</t>
  </si>
  <si>
    <t>Salisbury Town, Addison County</t>
  </si>
  <si>
    <t>Salisbury</t>
  </si>
  <si>
    <t>Sandgate Town, Bennington County</t>
  </si>
  <si>
    <t>Sandgate</t>
  </si>
  <si>
    <t>Searsburg Town, Bennington County</t>
  </si>
  <si>
    <t>Searsburg</t>
  </si>
  <si>
    <t>Shaftsbury ID, Bennington County</t>
  </si>
  <si>
    <t>Shaftsbury ID</t>
  </si>
  <si>
    <t>Shaftsbury Town, Bennington County</t>
  </si>
  <si>
    <t>Shaftsbury</t>
  </si>
  <si>
    <t>Sharon Town, Windsor County</t>
  </si>
  <si>
    <t>Sharon</t>
  </si>
  <si>
    <t>Sheffield Town, Caledonia County</t>
  </si>
  <si>
    <t>Sheffield</t>
  </si>
  <si>
    <t>Shelburne Town, Chittenden County</t>
  </si>
  <si>
    <t>Shelburne</t>
  </si>
  <si>
    <t>Sheldon Town, Franklin County</t>
  </si>
  <si>
    <t>Sheldon</t>
  </si>
  <si>
    <t>Shoreham Town, Addison County</t>
  </si>
  <si>
    <t>Shoreham</t>
  </si>
  <si>
    <t>Shrewsbury Town, Rutland County</t>
  </si>
  <si>
    <t>Shrewsbury</t>
  </si>
  <si>
    <t>Somerset Town, Windham County</t>
  </si>
  <si>
    <t>Somerset</t>
  </si>
  <si>
    <t>South Burlington City, Chittenden County</t>
  </si>
  <si>
    <t>South Burlington</t>
  </si>
  <si>
    <t>South Hero Town, Grand Isle County</t>
  </si>
  <si>
    <t>South Hero</t>
  </si>
  <si>
    <t>Springfield Town, Windsor County</t>
  </si>
  <si>
    <t>Springfield</t>
  </si>
  <si>
    <t>St. Albans City, Franklin County</t>
  </si>
  <si>
    <t>St. Albans City</t>
  </si>
  <si>
    <t>St. Albans Town, Franklin County</t>
  </si>
  <si>
    <t>St. Albans Town</t>
  </si>
  <si>
    <t>St. George Town, Chittenden County</t>
  </si>
  <si>
    <t>St. George</t>
  </si>
  <si>
    <t>St. Johnsbury Town, Caledonia County</t>
  </si>
  <si>
    <t>St. Johnsbury</t>
  </si>
  <si>
    <t>Stamford Town, Bennington County</t>
  </si>
  <si>
    <t>Stamford</t>
  </si>
  <si>
    <t>Stannard Town, Caledonia County</t>
  </si>
  <si>
    <t>Stannard</t>
  </si>
  <si>
    <t>Starksboro Town, Addison County</t>
  </si>
  <si>
    <t>Starksboro</t>
  </si>
  <si>
    <t>Stockbridge Town, Windsor County</t>
  </si>
  <si>
    <t>Stockbridge</t>
  </si>
  <si>
    <t>Stowe Town, Lamoille County</t>
  </si>
  <si>
    <t>Stowe</t>
  </si>
  <si>
    <t>Strafford Town, Orange County</t>
  </si>
  <si>
    <t>Strafford</t>
  </si>
  <si>
    <t>Stratton Town, Windham County</t>
  </si>
  <si>
    <t>Stratton</t>
  </si>
  <si>
    <t>Sudbury Town, Rutland County</t>
  </si>
  <si>
    <t>Sudbury</t>
  </si>
  <si>
    <t>Sunderland Town, Bennington County</t>
  </si>
  <si>
    <t>Sunderland</t>
  </si>
  <si>
    <t>Sutton Town, Caledonia County</t>
  </si>
  <si>
    <t>Sutton</t>
  </si>
  <si>
    <t>Swanton Town, Franklin County</t>
  </si>
  <si>
    <t>Swanton</t>
  </si>
  <si>
    <t>Thetford Town, Orange County</t>
  </si>
  <si>
    <t>Thetford</t>
  </si>
  <si>
    <t>Tinmouth Town, Rutland County</t>
  </si>
  <si>
    <t>Tinmouth</t>
  </si>
  <si>
    <t>Topsham Town, Orange County</t>
  </si>
  <si>
    <t>Topsham</t>
  </si>
  <si>
    <t>Townshend Town, Windham County</t>
  </si>
  <si>
    <t>Townshend</t>
  </si>
  <si>
    <t>Troy Town, Orleans County</t>
  </si>
  <si>
    <t>Troy</t>
  </si>
  <si>
    <t>Tunbridge Town, Orange County</t>
  </si>
  <si>
    <t>Tunbridge</t>
  </si>
  <si>
    <t>Underhill Town, Chittenden County</t>
  </si>
  <si>
    <t>Underhill</t>
  </si>
  <si>
    <t>Vergennes City, Addison County</t>
  </si>
  <si>
    <t>Vergennes</t>
  </si>
  <si>
    <t>Vernon Town, Windham County</t>
  </si>
  <si>
    <t>Vernon</t>
  </si>
  <si>
    <t>Vershire Town, Orange County</t>
  </si>
  <si>
    <t>Vershire</t>
  </si>
  <si>
    <t>Victory Town, Essex County</t>
  </si>
  <si>
    <t>Victory</t>
  </si>
  <si>
    <t>Waitsfield Town, Washington County</t>
  </si>
  <si>
    <t>Waitsfield</t>
  </si>
  <si>
    <t>Walden Town, Caledonia County</t>
  </si>
  <si>
    <t>Walden</t>
  </si>
  <si>
    <t>Wallingford Town, Rutland County</t>
  </si>
  <si>
    <t>Wallingford</t>
  </si>
  <si>
    <t>Waltham Town, Addison County</t>
  </si>
  <si>
    <t>Waltham</t>
  </si>
  <si>
    <t>Wardsboro Town, Windham County</t>
  </si>
  <si>
    <t>Wardsboro</t>
  </si>
  <si>
    <t>Warren Town, Washington County</t>
  </si>
  <si>
    <t>Warren</t>
  </si>
  <si>
    <t>Washington Town, Orange County</t>
  </si>
  <si>
    <t>Washington</t>
  </si>
  <si>
    <t>Waterbury Town, Washington County</t>
  </si>
  <si>
    <t>Waterbury</t>
  </si>
  <si>
    <t>Warners Grant</t>
  </si>
  <si>
    <t>Waterford Town, Caledonia County</t>
  </si>
  <si>
    <t>Waterford</t>
  </si>
  <si>
    <t>Warren Gore</t>
  </si>
  <si>
    <t>Waterville Town, Lamoille County</t>
  </si>
  <si>
    <t>Waterville</t>
  </si>
  <si>
    <t>Weathersfield Town, Windsor County</t>
  </si>
  <si>
    <t>Weathersfield</t>
  </si>
  <si>
    <t>Wells River, Orange County</t>
  </si>
  <si>
    <t>Wells River</t>
  </si>
  <si>
    <t>Wells Town, Rutland County</t>
  </si>
  <si>
    <t>Wells</t>
  </si>
  <si>
    <t>West Fairlee Town, Orange County</t>
  </si>
  <si>
    <t>West Fairlee</t>
  </si>
  <si>
    <t>West Haven Town, Rutland County</t>
  </si>
  <si>
    <t>West Haven</t>
  </si>
  <si>
    <t>West Rutland Town, Rutland County</t>
  </si>
  <si>
    <t>West Rutland</t>
  </si>
  <si>
    <t>West Windsor Town, Windsor County</t>
  </si>
  <si>
    <t>West Windsor</t>
  </si>
  <si>
    <t>Westfield Town, Orleans County</t>
  </si>
  <si>
    <t>Westfield</t>
  </si>
  <si>
    <t>Westford Town, Chittenden County</t>
  </si>
  <si>
    <t>Westford</t>
  </si>
  <si>
    <t>Westminster Town, Windham County</t>
  </si>
  <si>
    <t>Westminster</t>
  </si>
  <si>
    <t>Westmore Town, Orleans County</t>
  </si>
  <si>
    <t>Westmore</t>
  </si>
  <si>
    <t>Weston Town, Windsor County</t>
  </si>
  <si>
    <t>Weston</t>
  </si>
  <si>
    <t>Weybridge Town, Addison County</t>
  </si>
  <si>
    <t>Weybridge</t>
  </si>
  <si>
    <t>Wheelock Town, Caledonia County</t>
  </si>
  <si>
    <t>Wheelock</t>
  </si>
  <si>
    <t>Whiting Town, Addison County</t>
  </si>
  <si>
    <t>Whiting</t>
  </si>
  <si>
    <t>Whitingham Town, Windham County</t>
  </si>
  <si>
    <t>Whitingham</t>
  </si>
  <si>
    <t>WilliamsTown Town, Orange County</t>
  </si>
  <si>
    <t>WilliamsTown</t>
  </si>
  <si>
    <t>Williston Town, Chittenden County</t>
  </si>
  <si>
    <t>Williston</t>
  </si>
  <si>
    <t>Wilmington Town, Windham County</t>
  </si>
  <si>
    <t>Wilmington</t>
  </si>
  <si>
    <t>Windham Town, Windham County</t>
  </si>
  <si>
    <t>Windham</t>
  </si>
  <si>
    <t>Windsor Town, Windsor County</t>
  </si>
  <si>
    <t>Windsor</t>
  </si>
  <si>
    <t>Winhall Town, Bennington County</t>
  </si>
  <si>
    <t>Winhall</t>
  </si>
  <si>
    <t>Winooski City, Chittenden County</t>
  </si>
  <si>
    <t>Winooski</t>
  </si>
  <si>
    <t>Wolcott Town, Lamoille County</t>
  </si>
  <si>
    <t>Wolcott</t>
  </si>
  <si>
    <t>Woodbury Town, Washington County</t>
  </si>
  <si>
    <t>Woodbury</t>
  </si>
  <si>
    <t>Woodford Town, Bennington County</t>
  </si>
  <si>
    <t>Woodford</t>
  </si>
  <si>
    <t>Woodstock Town, Windsor County</t>
  </si>
  <si>
    <t>Woodstock</t>
  </si>
  <si>
    <t>Worcester Town, Washington County</t>
  </si>
  <si>
    <t>Worcester</t>
  </si>
  <si>
    <t>Cap Rate</t>
  </si>
  <si>
    <t>The appraisal tab brings you to a sheet you can use to estimate the value of a residential rental property that is subject to a housing subsidy covenant or other legal restriction, imposed by a governmental, quasi-governmental, or public purpose entity, on rents that may be charged</t>
  </si>
  <si>
    <t xml:space="preserve">1.  Using the drop down box, select the town or city where the property is located </t>
  </si>
  <si>
    <t>2.  Fill in the blue-shaded boxes to include:</t>
  </si>
  <si>
    <t>SPAN</t>
  </si>
  <si>
    <t>Property location</t>
  </si>
  <si>
    <t>Owner name</t>
  </si>
  <si>
    <t># Studio Apartments</t>
  </si>
  <si>
    <t># 1-Bedroom Units</t>
  </si>
  <si>
    <t># 2-Bedroom Units</t>
  </si>
  <si>
    <t># 3-Bedroom Units</t>
  </si>
  <si>
    <t># 4 -Bedroom Units</t>
  </si>
  <si>
    <t># Commercial Units</t>
  </si>
  <si>
    <t xml:space="preserve">Actual monthly income per commercial unit </t>
  </si>
  <si>
    <t>Reported Actual Expenses (include property taxes)</t>
  </si>
  <si>
    <t>Reported Other Expenses</t>
  </si>
  <si>
    <t>Property Taxes (if actual expenses includes property taxes)</t>
  </si>
  <si>
    <t>Effective tax rate for nonresidential properties (be sure to include municipal tax)</t>
  </si>
  <si>
    <r>
      <rPr>
        <b/>
        <sz val="10"/>
        <rFont val="Arial"/>
        <family val="2"/>
      </rPr>
      <t>*Note:</t>
    </r>
    <r>
      <rPr>
        <sz val="10"/>
        <rFont val="Arial"/>
        <family val="2"/>
      </rPr>
      <t xml:space="preserve"> If nothing is input, program defaults to effective tax rate from 2022 Annual Report (nonres educ + town + local agreement rate)</t>
    </r>
  </si>
  <si>
    <t>LOA - Level of Assessment - Town's estimate of the overall ratio of listed values to fair market values for April 1, 2022 grand list</t>
  </si>
  <si>
    <t>For residential rental property that is subject to a housing subsidy covenant or other legal restriction, imposed by a governmental, quasi-governmental, or public purpose entity, on rents that may be charged, fair market value shall be determined by an income approach using the following elements:</t>
  </si>
  <si>
    <t>(A) market rents with utility allowance adjustments for the geographic area in which the property is located as determined by the federal office of Housing and Urban Development or in the case of properties authorized under 42 U.S.C. § 1437, 12 U.S.C. § 1701q, 42 U.S.C. § 1485, 12 U.S.C. § 1715z-1, 42 U.S.C. § 1437f, and 24 CFR Part 882 Subpart D and E, the higher of contract rents (meaning the amount of federal rental assistance plus any tenant contribution) and HUD market rents;</t>
  </si>
  <si>
    <t>(B) actual expenses incurred with respect to the property which shall be provided by the property owner in a format acceptable to the commissioner and certified by an independent third party, such as a certified public accounting firm or public or quasi-public funding agency;</t>
  </si>
  <si>
    <t>(C) a vacancy rate that is 50 percent of the market vacancy rate as determined by the United States Census Bureau with local review by the Vermont housing finance agency; and</t>
  </si>
  <si>
    <t>(D) a capitalization rate that is typical for the geographic area determined and published annually prior to April 1 by the division of property valuation and review after consultation with the Vermont housing finance agency.</t>
  </si>
  <si>
    <t>32 V.S.A. §3481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</si>
</sst>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0.0%"/>
    <numFmt numFmtId="166" formatCode="_(&quot;$&quot;* #,##0.0000_);_(&quot;$&quot;* \(#,##0.0000\);_(&quot;$&quot;* &quot;-&quot;??_);_(@_)"/>
    <numFmt numFmtId="167" formatCode="_(* #,##0.000_);_(* \(#,##0.000\);_(* &quot;-&quot;??_);_(@_)"/>
    <numFmt numFmtId="168" formatCode="_(* #,##0.0000_);_(* \(#,##0.0000\);_(* &quot;-&quot;??_);_(@_)"/>
    <numFmt numFmtId="169" formatCode="_(* #,##0.000000_);_(* \(#,##0.000000\);_(* &quot;-&quot;??_);_(@_)"/>
    <numFmt numFmtId="170" formatCode="&quot;$&quot;#,##0"/>
    <numFmt numFmtId="171" formatCode="&quot;$&quot;#,##0.0000"/>
    <numFmt numFmtId="172" formatCode="[$-409]mmmm\ d\,\ yyyy;@"/>
    <numFmt numFmtId="173" formatCode="0_);\(0\)"/>
  </numFmts>
  <fonts count="20">
    <font>
      <sz val="10"/>
      <name val="Arial"/>
    </font>
    <font>
      <sz val="10"/>
      <name val="Arial"/>
    </font>
    <font>
      <b/>
      <sz val="14"/>
      <name val="Arial"/>
      <family val="2"/>
    </font>
    <font>
      <sz val="8"/>
      <name val="Arial"/>
      <family val="2"/>
    </font>
    <font>
      <b/>
      <sz val="10"/>
      <name val="Arial"/>
      <family val="2"/>
    </font>
    <font>
      <b/>
      <sz val="12"/>
      <name val="Arial"/>
      <family val="2"/>
    </font>
    <font>
      <sz val="16"/>
      <name val="Arial"/>
      <family val="2"/>
    </font>
    <font>
      <sz val="10"/>
      <name val="Arial"/>
      <family val="2"/>
    </font>
    <font>
      <b/>
      <sz val="10"/>
      <name val="CG Times"/>
      <family val="1"/>
    </font>
    <font>
      <sz val="14"/>
      <name val="Arial"/>
      <family val="2"/>
    </font>
    <font>
      <sz val="11"/>
      <color indexed="8"/>
      <name val="Calibri"/>
      <family val="2"/>
    </font>
    <font>
      <sz val="10"/>
      <color indexed="8"/>
      <name val="Arial"/>
      <family val="2"/>
    </font>
    <font>
      <sz val="11"/>
      <color theme="1"/>
      <name val="Calibri"/>
      <family val="2"/>
      <scheme val="minor"/>
    </font>
    <font>
      <u/>
      <sz val="10"/>
      <color theme="10"/>
      <name val="Arial"/>
      <family val="2"/>
    </font>
    <font>
      <sz val="12"/>
      <color theme="1"/>
      <name val="Calibri"/>
      <family val="2"/>
      <scheme val="minor"/>
    </font>
    <font>
      <b/>
      <sz val="11"/>
      <color theme="1"/>
      <name val="Calibri"/>
      <family val="2"/>
      <scheme val="minor"/>
    </font>
    <font>
      <sz val="18"/>
      <color rgb="FFFF0000"/>
      <name val="Arial"/>
      <family val="2"/>
    </font>
    <font>
      <sz val="10"/>
      <color rgb="FFFF0000"/>
      <name val="Arial"/>
      <family val="2"/>
    </font>
    <font>
      <sz val="11"/>
      <color rgb="FF000000"/>
      <name val="Verdana"/>
      <family val="2"/>
    </font>
    <font>
      <b/>
      <sz val="12"/>
      <color theme="1"/>
      <name val="Calibri"/>
      <family val="2"/>
      <scheme val="minor"/>
    </font>
  </fonts>
  <fills count="14">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47"/>
        <bgColor indexed="64"/>
      </patternFill>
    </fill>
    <fill>
      <patternFill patternType="solid">
        <fgColor indexed="22"/>
        <bgColor indexed="0"/>
      </patternFill>
    </fill>
    <fill>
      <patternFill patternType="solid">
        <fgColor theme="8" tint="0.79998168889431442"/>
        <bgColor indexed="64"/>
      </patternFill>
    </fill>
    <fill>
      <patternFill patternType="solid">
        <fgColor rgb="FFFFFFCC"/>
        <bgColor indexed="64"/>
      </patternFill>
    </fill>
    <fill>
      <patternFill patternType="solid">
        <fgColor rgb="FFE5F4F7"/>
        <bgColor indexed="64"/>
      </patternFill>
    </fill>
    <fill>
      <patternFill patternType="solid">
        <fgColor rgb="FFFFFFFF"/>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rgb="FFFFFF00"/>
        <bgColor indexed="64"/>
      </patternFill>
    </fill>
    <fill>
      <patternFill patternType="solid">
        <fgColor rgb="FF92D050"/>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medium">
        <color rgb="FF808080"/>
      </bottom>
      <diagonal/>
    </border>
    <border>
      <left style="medium">
        <color rgb="FF808080"/>
      </left>
      <right style="medium">
        <color rgb="FF808080"/>
      </right>
      <top/>
      <bottom style="medium">
        <color rgb="FF808080"/>
      </bottom>
      <diagonal/>
    </border>
  </borders>
  <cellStyleXfs count="10">
    <xf numFmtId="0" fontId="0" fillId="0" borderId="0"/>
    <xf numFmtId="43" fontId="1" fillId="0" borderId="0" applyFont="0" applyFill="0" applyBorder="0" applyAlignment="0" applyProtection="0"/>
    <xf numFmtId="43" fontId="10" fillId="0" borderId="0" applyFont="0" applyFill="0" applyBorder="0" applyAlignment="0" applyProtection="0"/>
    <xf numFmtId="44" fontId="1" fillId="0" borderId="0" applyFont="0" applyFill="0" applyBorder="0" applyAlignment="0" applyProtection="0"/>
    <xf numFmtId="0" fontId="13" fillId="0" borderId="0" applyNumberFormat="0" applyFill="0" applyBorder="0" applyAlignment="0" applyProtection="0">
      <alignment vertical="top"/>
      <protection locked="0"/>
    </xf>
    <xf numFmtId="0" fontId="12" fillId="0" borderId="0"/>
    <xf numFmtId="0" fontId="14" fillId="0" borderId="0"/>
    <xf numFmtId="0" fontId="12" fillId="0" borderId="0"/>
    <xf numFmtId="0" fontId="11" fillId="0" borderId="0"/>
    <xf numFmtId="9" fontId="1" fillId="0" borderId="0" applyFont="0" applyFill="0" applyBorder="0" applyAlignment="0" applyProtection="0"/>
  </cellStyleXfs>
  <cellXfs count="106">
    <xf numFmtId="0" fontId="0" fillId="0" borderId="0" xfId="0"/>
    <xf numFmtId="0" fontId="2" fillId="0" borderId="0" xfId="0" applyFont="1"/>
    <xf numFmtId="0" fontId="0" fillId="0" borderId="1" xfId="0" applyBorder="1"/>
    <xf numFmtId="0" fontId="0" fillId="0" borderId="0" xfId="0" applyAlignment="1">
      <alignment horizontal="center"/>
    </xf>
    <xf numFmtId="0" fontId="3" fillId="0" borderId="0" xfId="0" applyFont="1"/>
    <xf numFmtId="0" fontId="4" fillId="0" borderId="0" xfId="0" applyFont="1"/>
    <xf numFmtId="0" fontId="5" fillId="0" borderId="0" xfId="0" quotePrefix="1" applyFont="1" applyAlignment="1">
      <alignment horizontal="center"/>
    </xf>
    <xf numFmtId="0" fontId="0" fillId="0" borderId="2" xfId="0" applyBorder="1" applyAlignment="1">
      <alignment horizontal="center"/>
    </xf>
    <xf numFmtId="164" fontId="0" fillId="0" borderId="3" xfId="3" applyNumberFormat="1" applyFont="1" applyBorder="1"/>
    <xf numFmtId="2" fontId="0" fillId="0" borderId="0" xfId="0" quotePrefix="1" applyNumberFormat="1"/>
    <xf numFmtId="164" fontId="0" fillId="0" borderId="3" xfId="0" applyNumberFormat="1" applyBorder="1" applyAlignment="1">
      <alignment horizontal="center"/>
    </xf>
    <xf numFmtId="0" fontId="0" fillId="0" borderId="1" xfId="0" applyBorder="1" applyAlignment="1">
      <alignment horizontal="center"/>
    </xf>
    <xf numFmtId="164" fontId="0" fillId="0" borderId="0" xfId="3" applyNumberFormat="1" applyFont="1" applyAlignment="1">
      <alignment horizontal="center"/>
    </xf>
    <xf numFmtId="164" fontId="0" fillId="0" borderId="2" xfId="3" applyNumberFormat="1" applyFont="1" applyBorder="1" applyAlignment="1">
      <alignment horizontal="center"/>
    </xf>
    <xf numFmtId="164" fontId="0" fillId="0" borderId="3" xfId="3" applyNumberFormat="1" applyFont="1" applyBorder="1" applyAlignment="1">
      <alignment horizontal="center"/>
    </xf>
    <xf numFmtId="0" fontId="4" fillId="0" borderId="0" xfId="0" applyFont="1" applyAlignment="1">
      <alignment horizontal="center"/>
    </xf>
    <xf numFmtId="164" fontId="0" fillId="0" borderId="2" xfId="0" applyNumberFormat="1" applyBorder="1" applyAlignment="1">
      <alignment horizontal="center"/>
    </xf>
    <xf numFmtId="10" fontId="0" fillId="0" borderId="3" xfId="9" applyNumberFormat="1" applyFont="1" applyBorder="1"/>
    <xf numFmtId="167" fontId="0" fillId="0" borderId="0" xfId="1" applyNumberFormat="1" applyFont="1"/>
    <xf numFmtId="0" fontId="7" fillId="0" borderId="0" xfId="0" applyFont="1" applyAlignment="1">
      <alignment horizontal="center"/>
    </xf>
    <xf numFmtId="0" fontId="7" fillId="0" borderId="0" xfId="0" applyFont="1"/>
    <xf numFmtId="164" fontId="0" fillId="0" borderId="2" xfId="3" applyNumberFormat="1" applyFont="1" applyBorder="1"/>
    <xf numFmtId="168" fontId="0" fillId="0" borderId="0" xfId="0" applyNumberFormat="1"/>
    <xf numFmtId="15" fontId="0" fillId="0" borderId="0" xfId="0" quotePrefix="1" applyNumberFormat="1" applyProtection="1">
      <protection locked="0"/>
    </xf>
    <xf numFmtId="0" fontId="0" fillId="0" borderId="0" xfId="0" applyProtection="1">
      <protection locked="0"/>
    </xf>
    <xf numFmtId="171" fontId="0" fillId="0" borderId="0" xfId="0" applyNumberFormat="1"/>
    <xf numFmtId="164" fontId="0" fillId="0" borderId="2" xfId="3" applyNumberFormat="1" applyFont="1" applyFill="1" applyBorder="1" applyAlignment="1">
      <alignment horizontal="center"/>
    </xf>
    <xf numFmtId="166" fontId="0" fillId="0" borderId="0" xfId="3" applyNumberFormat="1" applyFont="1" applyFill="1" applyProtection="1">
      <protection locked="0"/>
    </xf>
    <xf numFmtId="0" fontId="2" fillId="0" borderId="0" xfId="0" applyFont="1" applyAlignment="1">
      <alignment horizontal="center"/>
    </xf>
    <xf numFmtId="165" fontId="0" fillId="0" borderId="3" xfId="9" applyNumberFormat="1" applyFont="1" applyBorder="1" applyAlignment="1" applyProtection="1">
      <alignment horizontal="center"/>
      <protection hidden="1"/>
    </xf>
    <xf numFmtId="0" fontId="13" fillId="0" borderId="0" xfId="4" applyAlignment="1" applyProtection="1"/>
    <xf numFmtId="0" fontId="16" fillId="0" borderId="0" xfId="0" applyFont="1"/>
    <xf numFmtId="0" fontId="17" fillId="0" borderId="0" xfId="0" applyFont="1"/>
    <xf numFmtId="0" fontId="9" fillId="0" borderId="0" xfId="0" applyFont="1"/>
    <xf numFmtId="0" fontId="0" fillId="6" borderId="0" xfId="0" applyFill="1"/>
    <xf numFmtId="0" fontId="11" fillId="0" borderId="0" xfId="5" applyFont="1"/>
    <xf numFmtId="0" fontId="11" fillId="0" borderId="0" xfId="5" applyFont="1" applyAlignment="1">
      <alignment horizontal="center" wrapText="1"/>
    </xf>
    <xf numFmtId="3" fontId="11" fillId="0" borderId="0" xfId="2" applyNumberFormat="1" applyFont="1" applyAlignment="1">
      <alignment horizontal="center" wrapText="1"/>
    </xf>
    <xf numFmtId="172" fontId="7" fillId="0" borderId="1" xfId="0" quotePrefix="1" applyNumberFormat="1" applyFont="1" applyBorder="1" applyProtection="1">
      <protection locked="0"/>
    </xf>
    <xf numFmtId="166" fontId="0" fillId="0" borderId="0" xfId="3" applyNumberFormat="1" applyFont="1" applyFill="1"/>
    <xf numFmtId="166" fontId="0" fillId="0" borderId="0" xfId="0" applyNumberFormat="1"/>
    <xf numFmtId="2" fontId="0" fillId="7" borderId="2" xfId="0" applyNumberFormat="1" applyFill="1" applyBorder="1" applyAlignment="1">
      <alignment horizontal="center"/>
    </xf>
    <xf numFmtId="0" fontId="2" fillId="8" borderId="2" xfId="0" applyFont="1" applyFill="1" applyBorder="1" applyAlignment="1" applyProtection="1">
      <alignment horizontal="center"/>
      <protection locked="0"/>
    </xf>
    <xf numFmtId="164" fontId="2" fillId="8" borderId="2" xfId="3" applyNumberFormat="1" applyFont="1" applyFill="1" applyBorder="1" applyAlignment="1" applyProtection="1">
      <alignment horizontal="center"/>
      <protection locked="0"/>
    </xf>
    <xf numFmtId="9" fontId="2" fillId="8" borderId="3" xfId="9" applyFont="1" applyFill="1" applyBorder="1" applyAlignment="1" applyProtection="1">
      <alignment horizontal="center"/>
      <protection locked="0"/>
    </xf>
    <xf numFmtId="164" fontId="2" fillId="8" borderId="2" xfId="3" applyNumberFormat="1" applyFont="1" applyFill="1" applyBorder="1" applyProtection="1">
      <protection locked="0"/>
    </xf>
    <xf numFmtId="0" fontId="7" fillId="8" borderId="2" xfId="0" applyFont="1" applyFill="1" applyBorder="1" applyProtection="1">
      <protection locked="0"/>
    </xf>
    <xf numFmtId="0" fontId="7" fillId="0" borderId="0" xfId="0" applyFont="1" applyAlignment="1">
      <alignment vertical="center" wrapText="1"/>
    </xf>
    <xf numFmtId="0" fontId="12" fillId="0" borderId="0" xfId="7"/>
    <xf numFmtId="0" fontId="7" fillId="0" borderId="0" xfId="0" applyFont="1" applyAlignment="1">
      <alignment wrapText="1"/>
    </xf>
    <xf numFmtId="6" fontId="18" fillId="9" borderId="10" xfId="0" applyNumberFormat="1" applyFont="1" applyFill="1" applyBorder="1" applyAlignment="1">
      <alignment horizontal="center" vertical="center" wrapText="1"/>
    </xf>
    <xf numFmtId="0" fontId="0" fillId="2" borderId="0" xfId="0" applyFill="1" applyAlignment="1" applyProtection="1">
      <alignment horizontal="center"/>
      <protection locked="0"/>
    </xf>
    <xf numFmtId="0" fontId="0" fillId="3" borderId="0" xfId="0" applyFill="1" applyAlignment="1" applyProtection="1">
      <alignment horizontal="center"/>
      <protection locked="0"/>
    </xf>
    <xf numFmtId="0" fontId="0" fillId="2" borderId="0" xfId="0" applyFill="1" applyAlignment="1" applyProtection="1">
      <alignment horizontal="center" vertical="center"/>
      <protection locked="0"/>
    </xf>
    <xf numFmtId="0" fontId="0" fillId="3" borderId="0" xfId="0" applyFill="1" applyAlignment="1" applyProtection="1">
      <alignment horizontal="center" vertical="center"/>
      <protection locked="0"/>
    </xf>
    <xf numFmtId="0" fontId="0" fillId="4" borderId="0" xfId="0" applyFill="1" applyAlignment="1" applyProtection="1">
      <alignment horizontal="center" vertical="center"/>
      <protection locked="0"/>
    </xf>
    <xf numFmtId="170" fontId="0" fillId="4" borderId="0" xfId="0" applyNumberFormat="1" applyFill="1" applyAlignment="1" applyProtection="1">
      <alignment horizontal="center" vertical="center"/>
      <protection locked="0"/>
    </xf>
    <xf numFmtId="170" fontId="0" fillId="3" borderId="0" xfId="0" applyNumberFormat="1" applyFill="1" applyAlignment="1" applyProtection="1">
      <alignment horizontal="center" vertical="center"/>
      <protection locked="0"/>
    </xf>
    <xf numFmtId="171" fontId="0" fillId="4" borderId="0" xfId="0" applyNumberFormat="1" applyFill="1" applyAlignment="1" applyProtection="1">
      <alignment horizontal="center" vertical="center"/>
      <protection locked="0"/>
    </xf>
    <xf numFmtId="0" fontId="0" fillId="0" borderId="0" xfId="0" applyAlignment="1">
      <alignment horizontal="center" vertical="center"/>
    </xf>
    <xf numFmtId="0" fontId="11" fillId="0" borderId="0" xfId="5" applyFont="1" applyAlignment="1">
      <alignment horizontal="center" vertical="center"/>
    </xf>
    <xf numFmtId="0" fontId="8" fillId="0" borderId="0" xfId="0" applyFont="1" applyAlignment="1">
      <alignment horizontal="center" vertical="center"/>
    </xf>
    <xf numFmtId="0" fontId="10" fillId="5" borderId="4" xfId="8" applyFont="1" applyFill="1" applyBorder="1" applyAlignment="1">
      <alignment horizontal="center" vertical="center"/>
    </xf>
    <xf numFmtId="0" fontId="19" fillId="0" borderId="0" xfId="7" applyFont="1" applyAlignment="1">
      <alignment horizontal="center" vertical="center"/>
    </xf>
    <xf numFmtId="10" fontId="0" fillId="0" borderId="0" xfId="0" applyNumberFormat="1"/>
    <xf numFmtId="10" fontId="0" fillId="10" borderId="0" xfId="0" applyNumberFormat="1" applyFill="1"/>
    <xf numFmtId="10" fontId="0" fillId="0" borderId="0" xfId="9" applyNumberFormat="1" applyFont="1" applyBorder="1" applyAlignment="1">
      <alignment horizontal="center" vertical="center"/>
    </xf>
    <xf numFmtId="0" fontId="0" fillId="11" borderId="0" xfId="0" applyFill="1" applyProtection="1">
      <protection locked="0"/>
    </xf>
    <xf numFmtId="0" fontId="7" fillId="12" borderId="0" xfId="0" applyFont="1" applyFill="1" applyAlignment="1" applyProtection="1">
      <alignment horizontal="left" vertical="center"/>
      <protection locked="0"/>
    </xf>
    <xf numFmtId="0" fontId="13" fillId="9" borderId="11" xfId="4" applyFill="1" applyBorder="1" applyAlignment="1" applyProtection="1">
      <alignment horizontal="left" vertical="center" wrapText="1"/>
    </xf>
    <xf numFmtId="0" fontId="15" fillId="0" borderId="0" xfId="0" applyFont="1"/>
    <xf numFmtId="0" fontId="0" fillId="13" borderId="0" xfId="0" applyFill="1"/>
    <xf numFmtId="0" fontId="13" fillId="0" borderId="11" xfId="4" applyFill="1" applyBorder="1" applyAlignment="1" applyProtection="1">
      <alignment horizontal="left" vertical="center" wrapText="1"/>
    </xf>
    <xf numFmtId="6" fontId="18" fillId="0" borderId="10" xfId="0" applyNumberFormat="1" applyFont="1" applyBorder="1" applyAlignment="1">
      <alignment horizontal="center" vertical="center" wrapText="1"/>
    </xf>
    <xf numFmtId="0" fontId="13" fillId="0" borderId="0" xfId="4" applyFill="1" applyAlignment="1" applyProtection="1"/>
    <xf numFmtId="0" fontId="0" fillId="0" borderId="0" xfId="0" applyAlignment="1">
      <alignment wrapText="1"/>
    </xf>
    <xf numFmtId="164" fontId="7" fillId="7" borderId="2" xfId="3" applyNumberFormat="1" applyFont="1" applyFill="1" applyBorder="1" applyAlignment="1" applyProtection="1">
      <alignment horizontal="center"/>
    </xf>
    <xf numFmtId="164" fontId="7" fillId="7" borderId="2" xfId="3" applyNumberFormat="1" applyFont="1" applyFill="1" applyBorder="1" applyAlignment="1">
      <alignment horizontal="center"/>
    </xf>
    <xf numFmtId="164" fontId="7" fillId="8" borderId="2" xfId="3" applyNumberFormat="1" applyFont="1" applyFill="1" applyBorder="1" applyAlignment="1" applyProtection="1">
      <alignment horizontal="center"/>
      <protection locked="0"/>
    </xf>
    <xf numFmtId="164" fontId="7" fillId="8" borderId="2" xfId="3" applyNumberFormat="1" applyFont="1" applyFill="1" applyBorder="1" applyAlignment="1">
      <alignment horizontal="center"/>
    </xf>
    <xf numFmtId="10" fontId="7" fillId="0" borderId="2" xfId="9" applyNumberFormat="1" applyFont="1" applyFill="1" applyBorder="1" applyAlignment="1">
      <alignment horizontal="center"/>
    </xf>
    <xf numFmtId="0" fontId="0" fillId="0" borderId="0" xfId="0" applyAlignment="1">
      <alignment horizontal="left"/>
    </xf>
    <xf numFmtId="0" fontId="0" fillId="0" borderId="8" xfId="0" applyBorder="1" applyAlignment="1">
      <alignment horizontal="left"/>
    </xf>
    <xf numFmtId="0" fontId="3" fillId="0" borderId="0" xfId="0" applyFont="1" applyAlignment="1">
      <alignment horizontal="center"/>
    </xf>
    <xf numFmtId="0" fontId="2" fillId="8" borderId="5" xfId="0" applyFont="1" applyFill="1" applyBorder="1" applyProtection="1">
      <protection locked="0"/>
    </xf>
    <xf numFmtId="0" fontId="2" fillId="8" borderId="6" xfId="0" applyFont="1" applyFill="1" applyBorder="1" applyProtection="1">
      <protection locked="0"/>
    </xf>
    <xf numFmtId="0" fontId="2" fillId="8" borderId="7" xfId="0" applyFont="1" applyFill="1" applyBorder="1" applyProtection="1">
      <protection locked="0"/>
    </xf>
    <xf numFmtId="0" fontId="7" fillId="0" borderId="0" xfId="0" applyFont="1" applyAlignment="1">
      <alignment horizontal="center" vertical="center" wrapText="1"/>
    </xf>
    <xf numFmtId="0" fontId="0" fillId="0" borderId="0" xfId="0" applyAlignment="1">
      <alignment horizontal="right"/>
    </xf>
    <xf numFmtId="0" fontId="0" fillId="0" borderId="8" xfId="0" applyBorder="1" applyAlignment="1">
      <alignment horizontal="right"/>
    </xf>
    <xf numFmtId="0" fontId="0" fillId="0" borderId="0" xfId="0" quotePrefix="1" applyAlignment="1">
      <alignment horizontal="center"/>
    </xf>
    <xf numFmtId="0" fontId="3" fillId="0" borderId="0" xfId="0" applyFont="1" applyAlignment="1">
      <alignment horizontal="left"/>
    </xf>
    <xf numFmtId="0" fontId="7" fillId="0" borderId="0" xfId="0" applyFont="1" applyAlignment="1">
      <alignment horizontal="left"/>
    </xf>
    <xf numFmtId="169" fontId="4" fillId="0" borderId="0" xfId="1" applyNumberFormat="1" applyFont="1" applyAlignment="1">
      <alignment horizontal="center"/>
    </xf>
    <xf numFmtId="0" fontId="6" fillId="0" borderId="0" xfId="0" applyFont="1" applyAlignment="1">
      <alignment horizontal="center" wrapText="1"/>
    </xf>
    <xf numFmtId="0" fontId="0" fillId="0" borderId="0" xfId="0" applyAlignment="1">
      <alignment horizontal="center" wrapText="1"/>
    </xf>
    <xf numFmtId="173" fontId="2" fillId="8" borderId="5" xfId="0" applyNumberFormat="1" applyFont="1" applyFill="1" applyBorder="1" applyAlignment="1" applyProtection="1">
      <alignment horizontal="left"/>
      <protection locked="0"/>
    </xf>
    <xf numFmtId="173" fontId="2" fillId="8" borderId="6" xfId="0" applyNumberFormat="1" applyFont="1" applyFill="1" applyBorder="1" applyAlignment="1" applyProtection="1">
      <alignment horizontal="left"/>
      <protection locked="0"/>
    </xf>
    <xf numFmtId="173" fontId="2" fillId="8" borderId="7" xfId="0" applyNumberFormat="1" applyFont="1" applyFill="1" applyBorder="1" applyAlignment="1" applyProtection="1">
      <alignment horizontal="left"/>
      <protection locked="0"/>
    </xf>
    <xf numFmtId="0" fontId="2" fillId="0" borderId="0" xfId="0" applyFont="1" applyAlignment="1">
      <alignment horizontal="left" wrapText="1" shrinkToFit="1"/>
    </xf>
    <xf numFmtId="0" fontId="2" fillId="0" borderId="8" xfId="0" applyFont="1" applyBorder="1" applyAlignment="1">
      <alignment horizontal="left" wrapText="1" shrinkToFit="1"/>
    </xf>
    <xf numFmtId="0" fontId="2" fillId="7" borderId="9" xfId="0" applyFont="1" applyFill="1" applyBorder="1" applyAlignment="1">
      <alignment horizontal="center" vertical="center" wrapText="1"/>
    </xf>
    <xf numFmtId="0" fontId="2" fillId="7" borderId="0" xfId="0" applyFont="1" applyFill="1" applyAlignment="1">
      <alignment horizontal="center" vertical="center" wrapText="1"/>
    </xf>
    <xf numFmtId="0" fontId="7" fillId="0" borderId="0" xfId="0" applyFont="1" applyAlignment="1">
      <alignment horizontal="left" wrapText="1"/>
    </xf>
    <xf numFmtId="0" fontId="0" fillId="0" borderId="0" xfId="0" applyAlignment="1">
      <alignment horizontal="left" wrapText="1"/>
    </xf>
    <xf numFmtId="0" fontId="0" fillId="0" borderId="0" xfId="0" applyAlignment="1">
      <alignment wrapText="1"/>
    </xf>
  </cellXfs>
  <cellStyles count="10">
    <cellStyle name="Comma" xfId="1" builtinId="3"/>
    <cellStyle name="Comma 2" xfId="2" xr:uid="{00000000-0005-0000-0000-000001000000}"/>
    <cellStyle name="Currency" xfId="3" builtinId="4"/>
    <cellStyle name="Hyperlink" xfId="4" builtinId="8"/>
    <cellStyle name="Normal" xfId="0" builtinId="0"/>
    <cellStyle name="Normal 2" xfId="5" xr:uid="{00000000-0005-0000-0000-000005000000}"/>
    <cellStyle name="Normal 5" xfId="6" xr:uid="{00000000-0005-0000-0000-000006000000}"/>
    <cellStyle name="Normal_lists" xfId="7" xr:uid="{00000000-0005-0000-0000-000007000000}"/>
    <cellStyle name="Normal_Sheet1" xfId="8" xr:uid="{00000000-0005-0000-0000-000008000000}"/>
    <cellStyle name="Percent" xfId="9"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List" dx="21" fmlaLink="lists!$B$2" fmlaRange="lists!$B$9:$J$261" noThreeD="1" sel="1" val="0"/>
</file>

<file path=xl/ctrlProps/ctrlProp2.xml><?xml version="1.0" encoding="utf-8"?>
<formControlPr xmlns="http://schemas.microsoft.com/office/spreadsheetml/2009/9/main" objectType="List" dx="21" fmlaLink="lists!$B$2" fmlaRange="lists!$B$9:$J$263" noThreeD="1" sel="1" val="0"/>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304800</xdr:colOff>
          <xdr:row>3</xdr:row>
          <xdr:rowOff>390525</xdr:rowOff>
        </xdr:from>
        <xdr:to>
          <xdr:col>1</xdr:col>
          <xdr:colOff>0</xdr:colOff>
          <xdr:row>11</xdr:row>
          <xdr:rowOff>0</xdr:rowOff>
        </xdr:to>
        <xdr:sp macro="" textlink="">
          <xdr:nvSpPr>
            <xdr:cNvPr id="1026" name="List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3</xdr:row>
          <xdr:rowOff>390525</xdr:rowOff>
        </xdr:from>
        <xdr:to>
          <xdr:col>1</xdr:col>
          <xdr:colOff>0</xdr:colOff>
          <xdr:row>11</xdr:row>
          <xdr:rowOff>0</xdr:rowOff>
        </xdr:to>
        <xdr:sp macro="" textlink="">
          <xdr:nvSpPr>
            <xdr:cNvPr id="1050" name="List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12</xdr:col>
      <xdr:colOff>485775</xdr:colOff>
      <xdr:row>0</xdr:row>
      <xdr:rowOff>123825</xdr:rowOff>
    </xdr:from>
    <xdr:to>
      <xdr:col>24</xdr:col>
      <xdr:colOff>600075</xdr:colOff>
      <xdr:row>45</xdr:row>
      <xdr:rowOff>142875</xdr:rowOff>
    </xdr:to>
    <xdr:pic>
      <xdr:nvPicPr>
        <xdr:cNvPr id="5353" name="Picture 1">
          <a:extLst>
            <a:ext uri="{FF2B5EF4-FFF2-40B4-BE49-F238E27FC236}">
              <a16:creationId xmlns:a16="http://schemas.microsoft.com/office/drawing/2014/main" id="{50B47DA7-8752-3919-1001-FD414E30C3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58200" y="123825"/>
          <a:ext cx="7429500" cy="7305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561975</xdr:colOff>
      <xdr:row>1</xdr:row>
      <xdr:rowOff>19050</xdr:rowOff>
    </xdr:from>
    <xdr:to>
      <xdr:col>12</xdr:col>
      <xdr:colOff>419100</xdr:colOff>
      <xdr:row>55</xdr:row>
      <xdr:rowOff>28575</xdr:rowOff>
    </xdr:to>
    <xdr:pic>
      <xdr:nvPicPr>
        <xdr:cNvPr id="5354" name="Picture 2">
          <a:extLst>
            <a:ext uri="{FF2B5EF4-FFF2-40B4-BE49-F238E27FC236}">
              <a16:creationId xmlns:a16="http://schemas.microsoft.com/office/drawing/2014/main" id="{D37606A5-2CEF-EF5B-0F0E-CA513624D3F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71575" y="180975"/>
          <a:ext cx="7219950" cy="875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hyperlink" Target="https://tax.vermont.gov/sites/tax/files/documents/GB-1183.pdf"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www.huduser.gov/portal/datasets/fmr/fmrs/FY2024_code/2024summary.odn?fips=5000941425&amp;year=2024&amp;selection_type=county&amp;fmrtype=Final" TargetMode="External"/><Relationship Id="rId21" Type="http://schemas.openxmlformats.org/officeDocument/2006/relationships/hyperlink" Target="https://www.huduser.gov/portal/datasets/fmr/fmrs/FY2024_code/2024summary.odn?fips=5002705800&amp;year=2024&amp;selection_type=county&amp;fmrtype=Final" TargetMode="External"/><Relationship Id="rId42" Type="http://schemas.openxmlformats.org/officeDocument/2006/relationships/hyperlink" Target="https://www.huduser.gov/portal/datasets/fmr/fmrs/FY2024_code/2024summary.odn?fips=5000911800&amp;year=2024&amp;selection_type=county&amp;fmrtype=Final" TargetMode="External"/><Relationship Id="rId63" Type="http://schemas.openxmlformats.org/officeDocument/2006/relationships/hyperlink" Target="https://www.huduser.gov/portal/datasets/fmr/fmrs/FY2024_code/2024summary.odn?fips=5002318550&amp;year=2024&amp;selection_type=county&amp;fmrtype=Final" TargetMode="External"/><Relationship Id="rId84" Type="http://schemas.openxmlformats.org/officeDocument/2006/relationships/hyperlink" Target="https://www.huduser.gov/portal/datasets/fmr/fmrs/FY2024_code/2024summary.odn?fips=5001329275&amp;year=2024&amp;selection_type=county&amp;fmrtype=Final" TargetMode="External"/><Relationship Id="rId138" Type="http://schemas.openxmlformats.org/officeDocument/2006/relationships/hyperlink" Target="https://www.huduser.gov/portal/datasets/fmr/fmrs/FY2024_code/2024summary.odn?fips=5001748175&amp;year=2024&amp;selection_type=county&amp;fmrtype=Final" TargetMode="External"/><Relationship Id="rId159" Type="http://schemas.openxmlformats.org/officeDocument/2006/relationships/hyperlink" Target="https://www.huduser.gov/portal/datasets/fmr/fmrs/FY2024_code/2024summary.odn?fips=5002157250&amp;year=2024&amp;selection_type=county&amp;fmrtype=Final" TargetMode="External"/><Relationship Id="rId170" Type="http://schemas.openxmlformats.org/officeDocument/2006/relationships/hyperlink" Target="https://www.huduser.gov/portal/datasets/fmr/fmrs/FY2024_code/2024summary.odn?fips=5002760850&amp;year=2024&amp;selection_type=county&amp;fmrtype=Final" TargetMode="External"/><Relationship Id="rId191" Type="http://schemas.openxmlformats.org/officeDocument/2006/relationships/hyperlink" Target="https://www.huduser.gov/portal/datasets/fmr/fmrs/FY2024_code/2024summary.odn?fips=5000762050&amp;year=2024&amp;selection_type=county&amp;fmrtype=Final" TargetMode="External"/><Relationship Id="rId205" Type="http://schemas.openxmlformats.org/officeDocument/2006/relationships/hyperlink" Target="https://www.huduser.gov/portal/datasets/fmr/fmrs/FY2024_code/2024summary.odn?fips=5002172925&amp;year=2024&amp;selection_type=county&amp;fmrtype=Final" TargetMode="External"/><Relationship Id="rId226" Type="http://schemas.openxmlformats.org/officeDocument/2006/relationships/hyperlink" Target="https://www.huduser.gov/portal/datasets/fmr/fmrs/FY2024_code/2024summary.odn?fips=5002177950&amp;year=2024&amp;selection_type=county&amp;fmrtype=Final" TargetMode="External"/><Relationship Id="rId247" Type="http://schemas.openxmlformats.org/officeDocument/2006/relationships/hyperlink" Target="https://www.huduser.gov/portal/datasets/fmr/fmrs/FY2024_code/2024summary.odn?fips=5001585375&amp;year=2024&amp;selection_type=county&amp;fmrtype=Final" TargetMode="External"/><Relationship Id="rId107" Type="http://schemas.openxmlformats.org/officeDocument/2006/relationships/hyperlink" Target="https://www.huduser.gov/portal/datasets/fmr/fmrs/FY2024_code/2024summary.odn?fips=5001537075&amp;year=2024&amp;selection_type=county&amp;fmrtype=Final" TargetMode="External"/><Relationship Id="rId11" Type="http://schemas.openxmlformats.org/officeDocument/2006/relationships/hyperlink" Target="https://www.huduser.gov/portal/datasets/fmr/fmrs/FY2024_code/2024summary.odn?fips=5002702725&amp;year=2024&amp;selection_type=county&amp;fmrtype=Final" TargetMode="External"/><Relationship Id="rId32" Type="http://schemas.openxmlformats.org/officeDocument/2006/relationships/hyperlink" Target="https://www.huduser.gov/portal/datasets/fmr/fmrs/FY2024_code/2024summary.odn?fips=5001709325&amp;year=2024&amp;selection_type=county&amp;fmrtype=Final" TargetMode="External"/><Relationship Id="rId53" Type="http://schemas.openxmlformats.org/officeDocument/2006/relationships/hyperlink" Target="https://www.huduser.gov/portal/datasets/fmr/fmrs/FY2024_code/2024summary.odn?fips=5001715700&amp;year=2024&amp;selection_type=county&amp;fmrtype=Final" TargetMode="External"/><Relationship Id="rId74" Type="http://schemas.openxmlformats.org/officeDocument/2006/relationships/hyperlink" Target="https://www.huduser.gov/portal/datasets/fmr/fmrs/FY2024_code/2024summary.odn?fips=5002325825&amp;year=2024&amp;selection_type=county&amp;fmrtype=Final" TargetMode="External"/><Relationship Id="rId128" Type="http://schemas.openxmlformats.org/officeDocument/2006/relationships/hyperlink" Target="https://www.huduser.gov/portal/datasets/fmr/fmrs/FY2024_code/2024summary.odn?fips=5000145550&amp;year=2024&amp;selection_type=county&amp;fmrtype=Final" TargetMode="External"/><Relationship Id="rId149" Type="http://schemas.openxmlformats.org/officeDocument/2006/relationships/hyperlink" Target="https://www.huduser.gov/portal/datasets/fmr/fmrs/FY2024_code/2024summary.odn?fips=5002154250&amp;year=2024&amp;selection_type=county&amp;fmrtype=Final" TargetMode="External"/><Relationship Id="rId5" Type="http://schemas.openxmlformats.org/officeDocument/2006/relationships/hyperlink" Target="https://www.huduser.gov/portal/datasets/fmr/fmrs/FY2024_code/2024summary.odn?fips=5000301450&amp;year=2024&amp;selection_type=county&amp;fmrtype=Final" TargetMode="External"/><Relationship Id="rId95" Type="http://schemas.openxmlformats.org/officeDocument/2006/relationships/hyperlink" Target="https://www.huduser.gov/portal/datasets/fmr/fmrs/FY2024_code/2024summary.odn?fips=5001133025&amp;year=2024&amp;selection_type=county&amp;fmrtype=Final" TargetMode="External"/><Relationship Id="rId160" Type="http://schemas.openxmlformats.org/officeDocument/2006/relationships/hyperlink" Target="https://www.huduser.gov/portal/datasets/fmr/fmrs/FY2024_code/2024summary.odn?fips=5002557700&amp;year=2024&amp;selection_type=county&amp;fmrtype=Final" TargetMode="External"/><Relationship Id="rId181" Type="http://schemas.openxmlformats.org/officeDocument/2006/relationships/hyperlink" Target="https://www.huduser.gov/portal/datasets/fmr/fmrs/FY2024_code/2024summary.odn?fips=5000764300&amp;year=2024&amp;selection_type=county&amp;fmrtype=Final" TargetMode="External"/><Relationship Id="rId216" Type="http://schemas.openxmlformats.org/officeDocument/2006/relationships/hyperlink" Target="https://www.huduser.gov/portal/datasets/fmr/fmrs/FY2024_code/2024summary.odn?fips=5000575700&amp;year=2024&amp;selection_type=county&amp;fmrtype=Final" TargetMode="External"/><Relationship Id="rId237" Type="http://schemas.openxmlformats.org/officeDocument/2006/relationships/hyperlink" Target="https://www.huduser.gov/portal/datasets/fmr/fmrs/FY2024_code/2024summary.odn?fips=5000583500&amp;year=2024&amp;selection_type=county&amp;fmrtype=Final" TargetMode="External"/><Relationship Id="rId258" Type="http://schemas.openxmlformats.org/officeDocument/2006/relationships/printerSettings" Target="../printerSettings/printerSettings2.bin"/><Relationship Id="rId22" Type="http://schemas.openxmlformats.org/officeDocument/2006/relationships/hyperlink" Target="https://www.huduser.gov/portal/datasets/fmr/fmrs/FY2024_code/2024summary.odn?fips=5000906325&amp;year=2024&amp;selection_type=county&amp;fmrtype=Final" TargetMode="External"/><Relationship Id="rId43" Type="http://schemas.openxmlformats.org/officeDocument/2006/relationships/hyperlink" Target="https://www.huduser.gov/portal/datasets/fmr/fmrs/FY2024_code/2024summary.odn?fips=5002111950&amp;year=2024&amp;selection_type=county&amp;fmrtype=Final" TargetMode="External"/><Relationship Id="rId64" Type="http://schemas.openxmlformats.org/officeDocument/2006/relationships/hyperlink" Target="https://www.huduser.gov/portal/datasets/fmr/fmrs/FY2024_code/2024summary.odn?fips=5000921250&amp;year=2024&amp;selection_type=county&amp;fmrtype=Final" TargetMode="External"/><Relationship Id="rId118" Type="http://schemas.openxmlformats.org/officeDocument/2006/relationships/hyperlink" Target="https://www.huduser.gov/portal/datasets/fmr/fmrs/FY2024_code/2024summary.odn?fips=5000541725&amp;year=2024&amp;selection_type=county&amp;fmrtype=Final" TargetMode="External"/><Relationship Id="rId139" Type="http://schemas.openxmlformats.org/officeDocument/2006/relationships/hyperlink" Target="https://www.huduser.gov/portal/datasets/fmr/fmrs/FY2024_code/2024summary.odn?fips=5002548400&amp;year=2024&amp;selection_type=county&amp;fmrtype=Final" TargetMode="External"/><Relationship Id="rId85" Type="http://schemas.openxmlformats.org/officeDocument/2006/relationships/hyperlink" Target="https://www.huduser.gov/portal/datasets/fmr/fmrs/FY2024_code/2024summary.odn?fips=5000129575&amp;year=2024&amp;selection_type=county&amp;fmrtype=Final" TargetMode="External"/><Relationship Id="rId150" Type="http://schemas.openxmlformats.org/officeDocument/2006/relationships/hyperlink" Target="https://www.huduser.gov/portal/datasets/fmr/fmrs/FY2024_code/2024summary.odn?fips=5000554400&amp;year=2024&amp;selection_type=county&amp;fmrtype=Final" TargetMode="External"/><Relationship Id="rId171" Type="http://schemas.openxmlformats.org/officeDocument/2006/relationships/hyperlink" Target="https://www.huduser.gov/portal/datasets/fmr/fmrs/FY2024_code/2024summary.odn?fips=5000361000&amp;year=2024&amp;selection_type=county&amp;fmrtype=Final" TargetMode="External"/><Relationship Id="rId192" Type="http://schemas.openxmlformats.org/officeDocument/2006/relationships/hyperlink" Target="https://www.huduser.gov/portal/datasets/fmr/fmrs/FY2024_code/2024summary.odn?fips=5000562200&amp;year=2024&amp;selection_type=county&amp;fmrtype=Final" TargetMode="External"/><Relationship Id="rId206" Type="http://schemas.openxmlformats.org/officeDocument/2006/relationships/hyperlink" Target="https://www.huduser.gov/portal/datasets/fmr/fmrs/FY2024_code/2024summary.odn?fips=5001773075&amp;year=2024&amp;selection_type=county&amp;fmrtype=Final" TargetMode="External"/><Relationship Id="rId227" Type="http://schemas.openxmlformats.org/officeDocument/2006/relationships/hyperlink" Target="https://www.huduser.gov/portal/datasets/fmr/fmrs/FY2024_code/2024summary.odn?fips=5001779975&amp;year=2024&amp;selection_type=county&amp;fmrtype=Final" TargetMode="External"/><Relationship Id="rId248" Type="http://schemas.openxmlformats.org/officeDocument/2006/relationships/hyperlink" Target="https://www.huduser.gov/portal/datasets/fmr/fmrs/FY2024_code/2024summary.odn?fips=5002385525&amp;year=2024&amp;selection_type=county&amp;fmrtype=Final" TargetMode="External"/><Relationship Id="rId12" Type="http://schemas.openxmlformats.org/officeDocument/2006/relationships/hyperlink" Target="https://www.huduser.gov/portal/datasets/fmr/fmrs/FY2024_code/2024summary.odn?fips=5000502875&amp;year=2024&amp;selection_type=county&amp;fmrtype=Final" TargetMode="External"/><Relationship Id="rId33" Type="http://schemas.openxmlformats.org/officeDocument/2006/relationships/hyperlink" Target="https://www.huduser.gov/portal/datasets/fmr/fmrs/FY2024_code/2024summary.odn?fips=5002509475&amp;year=2024&amp;selection_type=county&amp;fmrtype=Final" TargetMode="External"/><Relationship Id="rId108" Type="http://schemas.openxmlformats.org/officeDocument/2006/relationships/hyperlink" Target="https://www.huduser.gov/portal/datasets/fmr/fmrs/FY2024_code/2024summary.odn?fips=5002137685&amp;year=2024&amp;selection_type=county&amp;fmrtype=Final" TargetMode="External"/><Relationship Id="rId129" Type="http://schemas.openxmlformats.org/officeDocument/2006/relationships/hyperlink" Target="https://www.huduser.gov/portal/datasets/fmr/fmrs/FY2024_code/2024summary.odn?fips=5001145850&amp;year=2024&amp;selection_type=county&amp;fmrtype=Final" TargetMode="External"/><Relationship Id="rId54" Type="http://schemas.openxmlformats.org/officeDocument/2006/relationships/hyperlink" Target="https://www.huduser.gov/portal/datasets/fmr/fmrs/FY2024_code/2024summary.odn?fips=5000116000&amp;year=2024&amp;selection_type=county&amp;fmrtype=Final" TargetMode="External"/><Relationship Id="rId70" Type="http://schemas.openxmlformats.org/officeDocument/2006/relationships/hyperlink" Target="https://www.huduser.gov/portal/datasets/fmr/fmrs/FY2024_code/2024summary.odn?fips=5002125375&amp;year=2024&amp;selection_type=county&amp;fmrtype=Final" TargetMode="External"/><Relationship Id="rId75" Type="http://schemas.openxmlformats.org/officeDocument/2006/relationships/hyperlink" Target="https://www.huduser.gov/portal/datasets/fmr/fmrs/FY2024_code/2024summary.odn?fips=5000126300&amp;year=2024&amp;selection_type=county&amp;fmrtype=Final" TargetMode="External"/><Relationship Id="rId91" Type="http://schemas.openxmlformats.org/officeDocument/2006/relationships/hyperlink" Target="https://www.huduser.gov/portal/datasets/fmr/fmrs/FY2024_code/2024summary.odn?fips=5000131525&amp;year=2024&amp;selection_type=county&amp;fmrtype=Final" TargetMode="External"/><Relationship Id="rId96" Type="http://schemas.openxmlformats.org/officeDocument/2006/relationships/hyperlink" Target="https://www.huduser.gov/portal/datasets/fmr/fmrs/FY2024_code/2024summary.odn?fips=5000733475&amp;year=2024&amp;selection_type=county&amp;fmrtype=Final" TargetMode="External"/><Relationship Id="rId140" Type="http://schemas.openxmlformats.org/officeDocument/2006/relationships/hyperlink" Target="https://www.huduser.gov/portal/datasets/fmr/fmrs/FY2024_code/2024summary.odn?fips=5001948850&amp;year=2024&amp;selection_type=county&amp;fmrtype=Final" TargetMode="External"/><Relationship Id="rId145" Type="http://schemas.openxmlformats.org/officeDocument/2006/relationships/hyperlink" Target="https://www.huduser.gov/portal/datasets/fmr/fmrs/FY2024_code/2024summary.odn?fips=5002752900&amp;year=2024&amp;selection_type=county&amp;fmrtype=Final" TargetMode="External"/><Relationship Id="rId161" Type="http://schemas.openxmlformats.org/officeDocument/2006/relationships/hyperlink" Target="https://www.huduser.gov/portal/datasets/fmr/fmrs/FY2024_code/2024summary.odn?fips=5001758075&amp;year=2024&amp;selection_type=county&amp;fmrtype=Final" TargetMode="External"/><Relationship Id="rId166" Type="http://schemas.openxmlformats.org/officeDocument/2006/relationships/hyperlink" Target="https://www.huduser.gov/portal/datasets/fmr/fmrs/FY2024_code/2024summary.odn?fips=5000159650&amp;year=2024&amp;selection_type=county&amp;fmrtype=Final" TargetMode="External"/><Relationship Id="rId182" Type="http://schemas.openxmlformats.org/officeDocument/2006/relationships/hyperlink" Target="https://www.huduser.gov/portal/datasets/fmr/fmrs/FY2024_code/2024summary.odn?fips=5001164600&amp;year=2024&amp;selection_type=county&amp;fmrtype=Final" TargetMode="External"/><Relationship Id="rId187" Type="http://schemas.openxmlformats.org/officeDocument/2006/relationships/hyperlink" Target="https://www.huduser.gov/portal/datasets/fmr/fmrs/FY2024_code/2024summary.odn?fips=5001367000&amp;year=2024&amp;selection_type=county&amp;fmrtype=Final" TargetMode="External"/><Relationship Id="rId217" Type="http://schemas.openxmlformats.org/officeDocument/2006/relationships/hyperlink" Target="https://www.huduser.gov/portal/datasets/fmr/fmrs/FY2024_code/2024summary.odn?fips=5002175925&amp;year=2024&amp;selection_type=county&amp;fmrtype=Final" TargetMode="External"/><Relationship Id="rId1" Type="http://schemas.openxmlformats.org/officeDocument/2006/relationships/hyperlink" Target="https://www.huduser.gov/portal/datasets/fmr/fmrs/FY2024_code/2024summary.odn?fips=5000100325&amp;year=2024&amp;selection_type=county&amp;fmrtype=Final" TargetMode="External"/><Relationship Id="rId6" Type="http://schemas.openxmlformats.org/officeDocument/2006/relationships/hyperlink" Target="https://www.huduser.gov/portal/datasets/fmr/fmrs/FY2024_code/2024summary.odn?fips=5002501900&amp;year=2024&amp;selection_type=county&amp;fmrtype=Final" TargetMode="External"/><Relationship Id="rId212" Type="http://schemas.openxmlformats.org/officeDocument/2006/relationships/hyperlink" Target="https://www.huduser.gov/portal/datasets/fmr/fmrs/FY2024_code/2024summary.odn?fips=5002574800&amp;year=2024&amp;selection_type=county&amp;fmrtype=Final" TargetMode="External"/><Relationship Id="rId233" Type="http://schemas.openxmlformats.org/officeDocument/2006/relationships/hyperlink" Target="https://www.huduser.gov/portal/datasets/fmr/fmrs/FY2024_code/2024summary.odn?fips=5002581400&amp;year=2024&amp;selection_type=county&amp;fmrtype=Final" TargetMode="External"/><Relationship Id="rId238" Type="http://schemas.openxmlformats.org/officeDocument/2006/relationships/hyperlink" Target="https://www.huduser.gov/portal/datasets/fmr/fmrs/FY2024_code/2024summary.odn?fips=5000183800&amp;year=2024&amp;selection_type=county&amp;fmrtype=Final" TargetMode="External"/><Relationship Id="rId254" Type="http://schemas.openxmlformats.org/officeDocument/2006/relationships/hyperlink" Target="https://www.huduser.gov/portal/datasets/fmr/fmrs/FY2024_code/2024summary.odn?fips=5000304825&amp;year=2024&amp;selection_type=county&amp;fmrtype=Final" TargetMode="External"/><Relationship Id="rId23" Type="http://schemas.openxmlformats.org/officeDocument/2006/relationships/hyperlink" Target="https://www.huduser.gov/portal/datasets/fmr/fmrs/FY2024_code/2024summary.odn?fips=5000706550&amp;year=2024&amp;selection_type=county&amp;fmrtype=Final" TargetMode="External"/><Relationship Id="rId28" Type="http://schemas.openxmlformats.org/officeDocument/2006/relationships/hyperlink" Target="https://www.huduser.gov/portal/datasets/fmr/fmrs/FY2024_code/2024summary.odn?fips=5002708275&amp;year=2024&amp;selection_type=county&amp;fmrtype=Final" TargetMode="External"/><Relationship Id="rId49" Type="http://schemas.openxmlformats.org/officeDocument/2006/relationships/hyperlink" Target="https://www.huduser.gov/portal/datasets/fmr/fmrs/FY2024_code/2024summary.odn?fips=5002114350&amp;year=2024&amp;selection_type=county&amp;fmrtype=Final" TargetMode="External"/><Relationship Id="rId114" Type="http://schemas.openxmlformats.org/officeDocument/2006/relationships/hyperlink" Target="https://www.huduser.gov/portal/datasets/fmr/fmrs/FY2024_code/2024summary.odn?fips=5002540225&amp;year=2024&amp;selection_type=county&amp;fmrtype=Final" TargetMode="External"/><Relationship Id="rId119" Type="http://schemas.openxmlformats.org/officeDocument/2006/relationships/hyperlink" Target="https://www.huduser.gov/portal/datasets/fmr/fmrs/FY2024_code/2024summary.odn?fips=5000942475&amp;year=2024&amp;selection_type=county&amp;fmrtype=Final" TargetMode="External"/><Relationship Id="rId44" Type="http://schemas.openxmlformats.org/officeDocument/2006/relationships/hyperlink" Target="https://www.huduser.gov/portal/datasets/fmr/fmrs/FY2024_code/2024summary.odn?fips=5002712250&amp;year=2024&amp;selection_type=county&amp;fmrtype=Final" TargetMode="External"/><Relationship Id="rId60" Type="http://schemas.openxmlformats.org/officeDocument/2006/relationships/hyperlink" Target="https://www.huduser.gov/portal/datasets/fmr/fmrs/FY2024_code/2024summary.odn?fips=5000317725&amp;year=2024&amp;selection_type=county&amp;fmrtype=Final" TargetMode="External"/><Relationship Id="rId65" Type="http://schemas.openxmlformats.org/officeDocument/2006/relationships/hyperlink" Target="https://www.huduser.gov/portal/datasets/fmr/fmrs/FY2024_code/2024summary.odn?fips=5002321925&amp;year=2024&amp;selection_type=county&amp;fmrtype=Final" TargetMode="External"/><Relationship Id="rId81" Type="http://schemas.openxmlformats.org/officeDocument/2006/relationships/hyperlink" Target="https://www.huduser.gov/portal/datasets/fmr/fmrs/FY2024_code/2024summary.odn?fips=5000128600&amp;year=2024&amp;selection_type=county&amp;fmrtype=Final" TargetMode="External"/><Relationship Id="rId86" Type="http://schemas.openxmlformats.org/officeDocument/2006/relationships/hyperlink" Target="https://www.huduser.gov/portal/datasets/fmr/fmrs/FY2024_code/2024summary.odn?fips=5001930175&amp;year=2024&amp;selection_type=county&amp;fmrtype=Final" TargetMode="External"/><Relationship Id="rId130" Type="http://schemas.openxmlformats.org/officeDocument/2006/relationships/hyperlink" Target="https://www.huduser.gov/portal/datasets/fmr/fmrs/FY2024_code/2024summary.odn?fips=5002346000&amp;year=2024&amp;selection_type=county&amp;fmrtype=Final" TargetMode="External"/><Relationship Id="rId135" Type="http://schemas.openxmlformats.org/officeDocument/2006/relationships/hyperlink" Target="https://www.huduser.gov/portal/datasets/fmr/fmrs/FY2024_code/2024summary.odn?fips=5002147425&amp;year=2024&amp;selection_type=county&amp;fmrtype=Final" TargetMode="External"/><Relationship Id="rId151" Type="http://schemas.openxmlformats.org/officeDocument/2006/relationships/hyperlink" Target="https://www.huduser.gov/portal/datasets/fmr/fmrs/FY2024_code/2024summary.odn?fips=5000355000&amp;year=2024&amp;selection_type=county&amp;fmrtype=Final" TargetMode="External"/><Relationship Id="rId156" Type="http://schemas.openxmlformats.org/officeDocument/2006/relationships/hyperlink" Target="https://www.huduser.gov/portal/datasets/fmr/fmrs/FY2024_code/2024summary.odn?fips=5002756350&amp;year=2024&amp;selection_type=county&amp;fmrtype=Final" TargetMode="External"/><Relationship Id="rId177" Type="http://schemas.openxmlformats.org/officeDocument/2006/relationships/hyperlink" Target="https://www.huduser.gov/portal/datasets/fmr/fmrs/FY2024_code/2024summary.odn?fips=5000363175&amp;year=2024&amp;selection_type=county&amp;fmrtype=Final" TargetMode="External"/><Relationship Id="rId198" Type="http://schemas.openxmlformats.org/officeDocument/2006/relationships/hyperlink" Target="https://www.huduser.gov/portal/datasets/fmr/fmrs/FY2024_code/2024summary.odn?fips=5001770675&amp;year=2024&amp;selection_type=county&amp;fmrtype=Final" TargetMode="External"/><Relationship Id="rId172" Type="http://schemas.openxmlformats.org/officeDocument/2006/relationships/hyperlink" Target="https://www.huduser.gov/portal/datasets/fmr/fmrs/FY2024_code/2024summary.odn?fips=5002161225&amp;year=2024&amp;selection_type=county&amp;fmrtype=Final" TargetMode="External"/><Relationship Id="rId193" Type="http://schemas.openxmlformats.org/officeDocument/2006/relationships/hyperlink" Target="https://www.huduser.gov/portal/datasets/fmr/fmrs/FY2024_code/2024summary.odn?fips=5000369775&amp;year=2024&amp;selection_type=county&amp;fmrtype=Final" TargetMode="External"/><Relationship Id="rId202" Type="http://schemas.openxmlformats.org/officeDocument/2006/relationships/hyperlink" Target="https://www.huduser.gov/portal/datasets/fmr/fmrs/FY2024_code/2024summary.odn?fips=5000571575&amp;year=2024&amp;selection_type=county&amp;fmrtype=Final" TargetMode="External"/><Relationship Id="rId207" Type="http://schemas.openxmlformats.org/officeDocument/2006/relationships/hyperlink" Target="https://www.huduser.gov/portal/datasets/fmr/fmrs/FY2024_code/2024summary.odn?fips=5002573300&amp;year=2024&amp;selection_type=county&amp;fmrtype=Final" TargetMode="External"/><Relationship Id="rId223" Type="http://schemas.openxmlformats.org/officeDocument/2006/relationships/hyperlink" Target="https://www.huduser.gov/portal/datasets/fmr/fmrs/FY2024_code/2024summary.odn?fips=5000577125&amp;year=2024&amp;selection_type=county&amp;fmrtype=Final" TargetMode="External"/><Relationship Id="rId228" Type="http://schemas.openxmlformats.org/officeDocument/2006/relationships/hyperlink" Target="https://www.huduser.gov/portal/datasets/fmr/fmrs/FY2024_code/2024summary.odn?fips=5002180875&amp;year=2024&amp;selection_type=county&amp;fmrtype=Final" TargetMode="External"/><Relationship Id="rId244" Type="http://schemas.openxmlformats.org/officeDocument/2006/relationships/hyperlink" Target="https://www.huduser.gov/portal/datasets/fmr/fmrs/FY2024_code/2024summary.odn?fips=5002784925&amp;year=2024&amp;selection_type=county&amp;fmrtype=Final" TargetMode="External"/><Relationship Id="rId249" Type="http://schemas.openxmlformats.org/officeDocument/2006/relationships/hyperlink" Target="https://www.huduser.gov/portal/datasets/fmr/fmrs/FY2024_code/2024summary.odn?fips=5000385675&amp;year=2024&amp;selection_type=county&amp;fmrtype=Final" TargetMode="External"/><Relationship Id="rId13" Type="http://schemas.openxmlformats.org/officeDocument/2006/relationships/hyperlink" Target="https://www.huduser.gov/portal/datasets/fmr/fmrs/FY2024_code/2024summary.odn?fips=5002303175&amp;year=2024&amp;selection_type=county&amp;fmrtype=Final" TargetMode="External"/><Relationship Id="rId18" Type="http://schemas.openxmlformats.org/officeDocument/2006/relationships/hyperlink" Target="https://www.huduser.gov/portal/datasets/fmr/fmrs/FY2024_code/2024summary.odn?fips=5002105200&amp;year=2024&amp;selection_type=county&amp;fmrtype=Final" TargetMode="External"/><Relationship Id="rId39" Type="http://schemas.openxmlformats.org/officeDocument/2006/relationships/hyperlink" Target="https://www.huduser.gov/portal/datasets/fmr/fmrs/FY2024_code/2024summary.odn?fips=5002311125&amp;year=2024&amp;selection_type=county&amp;fmrtype=Final" TargetMode="External"/><Relationship Id="rId109" Type="http://schemas.openxmlformats.org/officeDocument/2006/relationships/hyperlink" Target="https://www.huduser.gov/portal/datasets/fmr/fmrs/FY2024_code/2024summary.odn?fips=5000537900&amp;year=2024&amp;selection_type=county&amp;fmrtype=Final" TargetMode="External"/><Relationship Id="rId34" Type="http://schemas.openxmlformats.org/officeDocument/2006/relationships/hyperlink" Target="https://www.huduser.gov/portal/datasets/fmr/fmrs/FY2024_code/2024summary.odn?fips=5001909850&amp;year=2024&amp;selection_type=county&amp;fmrtype=Final" TargetMode="External"/><Relationship Id="rId50" Type="http://schemas.openxmlformats.org/officeDocument/2006/relationships/hyperlink" Target="https://www.huduser.gov/portal/datasets/fmr/fmrs/FY2024_code/2024summary.odn?fips=5002114500&amp;year=2024&amp;selection_type=county&amp;fmrtype=Final" TargetMode="External"/><Relationship Id="rId55" Type="http://schemas.openxmlformats.org/officeDocument/2006/relationships/hyperlink" Target="https://www.huduser.gov/portal/datasets/fmr/fmrs/FY2024_code/2024summary.odn?fips=5001916150&amp;year=2024&amp;selection_type=county&amp;fmrtype=Final" TargetMode="External"/><Relationship Id="rId76" Type="http://schemas.openxmlformats.org/officeDocument/2006/relationships/hyperlink" Target="https://www.huduser.gov/portal/datasets/fmr/fmrs/FY2024_code/2024summary.odn?fips=5001126500&amp;year=2024&amp;selection_type=county&amp;fmrtype=Final" TargetMode="External"/><Relationship Id="rId97" Type="http://schemas.openxmlformats.org/officeDocument/2006/relationships/hyperlink" Target="https://www.huduser.gov/portal/datasets/fmr/fmrs/FY2024_code/2024summary.odn?fips=5001933775&amp;year=2024&amp;selection_type=county&amp;fmrtype=Final" TargetMode="External"/><Relationship Id="rId104" Type="http://schemas.openxmlformats.org/officeDocument/2006/relationships/hyperlink" Target="https://www.huduser.gov/portal/datasets/fmr/fmrs/FY2024_code/2024summary.odn?fips=5002536175&amp;year=2024&amp;selection_type=county&amp;fmrtype=Final" TargetMode="External"/><Relationship Id="rId120" Type="http://schemas.openxmlformats.org/officeDocument/2006/relationships/hyperlink" Target="https://www.huduser.gov/portal/datasets/fmr/fmrs/FY2024_code/2024summary.odn?fips=5000342850&amp;year=2024&amp;selection_type=county&amp;fmrtype=Final" TargetMode="External"/><Relationship Id="rId125" Type="http://schemas.openxmlformats.org/officeDocument/2006/relationships/hyperlink" Target="https://www.huduser.gov/portal/datasets/fmr/fmrs/FY2024_code/2024summary.odn?fips=5002344500&amp;year=2024&amp;selection_type=county&amp;fmrtype=Final" TargetMode="External"/><Relationship Id="rId141" Type="http://schemas.openxmlformats.org/officeDocument/2006/relationships/hyperlink" Target="https://www.huduser.gov/portal/datasets/fmr/fmrs/FY2024_code/2024summary.odn?fips=5001948925&amp;year=2024&amp;selection_type=county&amp;fmrtype=Final" TargetMode="External"/><Relationship Id="rId146" Type="http://schemas.openxmlformats.org/officeDocument/2006/relationships/hyperlink" Target="https://www.huduser.gov/portal/datasets/fmr/fmrs/FY2024_code/2024summary.odn?fips=5001753425&amp;year=2024&amp;selection_type=county&amp;fmrtype=Final" TargetMode="External"/><Relationship Id="rId167" Type="http://schemas.openxmlformats.org/officeDocument/2006/relationships/hyperlink" Target="https://www.huduser.gov/portal/datasets/fmr/fmrs/FY2024_code/2024summary.odn?fips=5002760100&amp;year=2024&amp;selection_type=county&amp;fmrtype=Final" TargetMode="External"/><Relationship Id="rId188" Type="http://schemas.openxmlformats.org/officeDocument/2006/relationships/hyperlink" Target="https://www.huduser.gov/portal/datasets/fmr/fmrs/FY2024_code/2024summary.odn?fips=5002769550&amp;year=2024&amp;selection_type=county&amp;fmrtype=Final" TargetMode="External"/><Relationship Id="rId7" Type="http://schemas.openxmlformats.org/officeDocument/2006/relationships/hyperlink" Target="https://www.huduser.gov/portal/datasets/fmr/fmrs/FY2024_code/2024summary.odn?fips=5000902125&amp;year=2024&amp;selection_type=county&amp;fmrtype=Final" TargetMode="External"/><Relationship Id="rId71" Type="http://schemas.openxmlformats.org/officeDocument/2006/relationships/hyperlink" Target="https://www.huduser.gov/portal/datasets/fmr/fmrs/FY2024_code/2024summary.odn?fips=5001124925&amp;year=2024&amp;selection_type=county&amp;fmrtype=Final" TargetMode="External"/><Relationship Id="rId92" Type="http://schemas.openxmlformats.org/officeDocument/2006/relationships/hyperlink" Target="https://www.huduser.gov/portal/datasets/fmr/fmrs/FY2024_code/2024summary.odn?fips=5000531825&amp;year=2024&amp;selection_type=county&amp;fmrtype=Final" TargetMode="External"/><Relationship Id="rId162" Type="http://schemas.openxmlformats.org/officeDocument/2006/relationships/hyperlink" Target="https://www.huduser.gov/portal/datasets/fmr/fmrs/FY2024_code/2024summary.odn?fips=5002758375&amp;year=2024&amp;selection_type=county&amp;fmrtype=Final" TargetMode="External"/><Relationship Id="rId183" Type="http://schemas.openxmlformats.org/officeDocument/2006/relationships/hyperlink" Target="https://www.huduser.gov/portal/datasets/fmr/fmrs/FY2024_code/2024summary.odn?fips=5000165050&amp;year=2024&amp;selection_type=county&amp;fmrtype=Final" TargetMode="External"/><Relationship Id="rId213" Type="http://schemas.openxmlformats.org/officeDocument/2006/relationships/hyperlink" Target="https://www.huduser.gov/portal/datasets/fmr/fmrs/FY2024_code/2024summary.odn?fips=5001774950&amp;year=2024&amp;selection_type=county&amp;fmrtype=Final" TargetMode="External"/><Relationship Id="rId218" Type="http://schemas.openxmlformats.org/officeDocument/2006/relationships/hyperlink" Target="https://www.huduser.gov/portal/datasets/fmr/fmrs/FY2024_code/2024summary.odn?fips=5000176075&amp;year=2024&amp;selection_type=county&amp;fmrtype=Final" TargetMode="External"/><Relationship Id="rId234" Type="http://schemas.openxmlformats.org/officeDocument/2006/relationships/hyperlink" Target="https://www.huduser.gov/portal/datasets/fmr/fmrs/FY2024_code/2024summary.odn?fips=5001981700&amp;year=2024&amp;selection_type=county&amp;fmrtype=Final" TargetMode="External"/><Relationship Id="rId239" Type="http://schemas.openxmlformats.org/officeDocument/2006/relationships/hyperlink" Target="https://www.huduser.gov/portal/datasets/fmr/fmrs/FY2024_code/2024summary.odn?fips=5002583950&amp;year=2024&amp;selection_type=county&amp;fmrtype=Final" TargetMode="External"/><Relationship Id="rId2" Type="http://schemas.openxmlformats.org/officeDocument/2006/relationships/hyperlink" Target="https://www.huduser.gov/portal/datasets/fmr/fmrs/FY2024_code/2024summary.odn?fips=5001900475&amp;year=2024&amp;selection_type=county&amp;fmrtype=Final" TargetMode="External"/><Relationship Id="rId29" Type="http://schemas.openxmlformats.org/officeDocument/2006/relationships/hyperlink" Target="https://www.huduser.gov/portal/datasets/fmr/fmrs/FY2024_code/2024summary.odn?fips=5000108575&amp;year=2024&amp;selection_type=county&amp;fmrtype=Final" TargetMode="External"/><Relationship Id="rId250" Type="http://schemas.openxmlformats.org/officeDocument/2006/relationships/hyperlink" Target="https://www.huduser.gov/portal/datasets/fmr/fmrs/FY2024_code/2024summary.odn?fips=5002785975&amp;year=2024&amp;selection_type=county&amp;fmrtype=Final" TargetMode="External"/><Relationship Id="rId255" Type="http://schemas.openxmlformats.org/officeDocument/2006/relationships/hyperlink" Target="https://www.huduser.gov/portal/datasets/fmr/fmrs/FY2024_code/2024summary.odn?fips=5000902125&amp;year=2024&amp;selection_type=county&amp;fmrtype=Final" TargetMode="External"/><Relationship Id="rId24" Type="http://schemas.openxmlformats.org/officeDocument/2006/relationships/hyperlink" Target="https://www.huduser.gov/portal/datasets/fmr/fmrs/FY2024_code/2024summary.odn?fips=5001707375&amp;year=2024&amp;selection_type=county&amp;fmrtype=Final" TargetMode="External"/><Relationship Id="rId40" Type="http://schemas.openxmlformats.org/officeDocument/2006/relationships/hyperlink" Target="https://www.huduser.gov/portal/datasets/fmr/fmrs/FY2024_code/2024summary.odn?fips=5002311350&amp;year=2024&amp;selection_type=county&amp;fmrtype=Final" TargetMode="External"/><Relationship Id="rId45" Type="http://schemas.openxmlformats.org/officeDocument/2006/relationships/hyperlink" Target="https://www.huduser.gov/portal/datasets/fmr/fmrs/FY2024_code/2024summary.odn?fips=5001913150&amp;year=2024&amp;selection_type=county&amp;fmrtype=Final" TargetMode="External"/><Relationship Id="rId66" Type="http://schemas.openxmlformats.org/officeDocument/2006/relationships/hyperlink" Target="https://www.huduser.gov/portal/datasets/fmr/fmrs/FY2024_code/2024summary.odn?fips=5001523500&amp;year=2024&amp;selection_type=county&amp;fmrtype=Final" TargetMode="External"/><Relationship Id="rId87" Type="http://schemas.openxmlformats.org/officeDocument/2006/relationships/hyperlink" Target="https://www.huduser.gov/portal/datasets/fmr/fmrs/FY2024_code/2024summary.odn?fips=5000530550&amp;year=2024&amp;selection_type=county&amp;fmrtype=Final" TargetMode="External"/><Relationship Id="rId110" Type="http://schemas.openxmlformats.org/officeDocument/2006/relationships/hyperlink" Target="https://www.huduser.gov/portal/datasets/fmr/fmrs/FY2024_code/2024summary.odn?fips=5000339025&amp;year=2024&amp;selection_type=county&amp;fmrtype=Final" TargetMode="External"/><Relationship Id="rId115" Type="http://schemas.openxmlformats.org/officeDocument/2006/relationships/hyperlink" Target="https://www.huduser.gov/portal/datasets/fmr/fmrs/FY2024_code/2024summary.odn?fips=5001940525&amp;year=2024&amp;selection_type=county&amp;fmrtype=Final" TargetMode="External"/><Relationship Id="rId131" Type="http://schemas.openxmlformats.org/officeDocument/2006/relationships/hyperlink" Target="https://www.huduser.gov/portal/datasets/fmr/fmrs/FY2024_code/2024summary.odn?fips=5002346225&amp;year=2024&amp;selection_type=county&amp;fmrtype=Final" TargetMode="External"/><Relationship Id="rId136" Type="http://schemas.openxmlformats.org/officeDocument/2006/relationships/hyperlink" Target="https://www.huduser.gov/portal/datasets/fmr/fmrs/FY2024_code/2024summary.odn?fips=5000148700&amp;year=2024&amp;selection_type=county&amp;fmrtype=Final" TargetMode="External"/><Relationship Id="rId157" Type="http://schemas.openxmlformats.org/officeDocument/2006/relationships/hyperlink" Target="https://www.huduser.gov/portal/datasets/fmr/fmrs/FY2024_code/2024summary.odn?fips=5002156875&amp;year=2024&amp;selection_type=county&amp;fmrtype=Final" TargetMode="External"/><Relationship Id="rId178" Type="http://schemas.openxmlformats.org/officeDocument/2006/relationships/hyperlink" Target="https://www.huduser.gov/portal/datasets/fmr/fmrs/FY2024_code/2024summary.odn?fips=5000363550&amp;year=2024&amp;selection_type=county&amp;fmrtype=Final" TargetMode="External"/><Relationship Id="rId61" Type="http://schemas.openxmlformats.org/officeDocument/2006/relationships/hyperlink" Target="https://www.huduser.gov/portal/datasets/fmr/fmrs/FY2024_code/2024summary.odn?fips=5002517875&amp;year=2024&amp;selection_type=county&amp;fmrtype=Final" TargetMode="External"/><Relationship Id="rId82" Type="http://schemas.openxmlformats.org/officeDocument/2006/relationships/hyperlink" Target="https://www.huduser.gov/portal/datasets/fmr/fmrs/FY2024_code/2024summary.odn?fips=5002528900&amp;year=2024&amp;selection_type=county&amp;fmrtype=Final" TargetMode="External"/><Relationship Id="rId152" Type="http://schemas.openxmlformats.org/officeDocument/2006/relationships/hyperlink" Target="https://www.huduser.gov/portal/datasets/fmr/fmrs/FY2024_code/2024summary.odn?fips=5002155450&amp;year=2024&amp;selection_type=county&amp;fmrtype=Final" TargetMode="External"/><Relationship Id="rId173" Type="http://schemas.openxmlformats.org/officeDocument/2006/relationships/hyperlink" Target="https://www.huduser.gov/portal/datasets/fmr/fmrs/FY2024_code/2024summary.odn?fips=5002161300&amp;year=2024&amp;selection_type=county&amp;fmrtype=Final" TargetMode="External"/><Relationship Id="rId194" Type="http://schemas.openxmlformats.org/officeDocument/2006/relationships/hyperlink" Target="https://www.huduser.gov/portal/datasets/fmr/fmrs/FY2024_code/2024summary.odn?fips=5000569925&amp;year=2024&amp;selection_type=county&amp;fmrtype=Final" TargetMode="External"/><Relationship Id="rId199" Type="http://schemas.openxmlformats.org/officeDocument/2006/relationships/hyperlink" Target="https://www.huduser.gov/portal/datasets/fmr/fmrs/FY2024_code/2024summary.odn?fips=5002570750&amp;year=2024&amp;selection_type=county&amp;fmrtype=Final" TargetMode="External"/><Relationship Id="rId203" Type="http://schemas.openxmlformats.org/officeDocument/2006/relationships/hyperlink" Target="https://www.huduser.gov/portal/datasets/fmr/fmrs/FY2024_code/2024summary.odn?fips=5001171725&amp;year=2024&amp;selection_type=county&amp;fmrtype=Final" TargetMode="External"/><Relationship Id="rId208" Type="http://schemas.openxmlformats.org/officeDocument/2006/relationships/hyperlink" Target="https://www.huduser.gov/portal/datasets/fmr/fmrs/FY2024_code/2024summary.odn?fips=5001973525&amp;year=2024&amp;selection_type=county&amp;fmrtype=Final" TargetMode="External"/><Relationship Id="rId229" Type="http://schemas.openxmlformats.org/officeDocument/2006/relationships/hyperlink" Target="https://www.huduser.gov/portal/datasets/fmr/fmrs/FY2024_code/2024summary.odn?fips=5002182300&amp;year=2024&amp;selection_type=county&amp;fmrtype=Final" TargetMode="External"/><Relationship Id="rId19" Type="http://schemas.openxmlformats.org/officeDocument/2006/relationships/hyperlink" Target="https://www.huduser.gov/portal/datasets/fmr/fmrs/FY2024_code/2024summary.odn?fips=5001105425&amp;year=2024&amp;selection_type=county&amp;fmrtype=Final" TargetMode="External"/><Relationship Id="rId224" Type="http://schemas.openxmlformats.org/officeDocument/2006/relationships/hyperlink" Target="https://www.huduser.gov/portal/datasets/fmr/fmrs/FY2024_code/2024summary.odn?fips=5001577425&amp;year=2024&amp;selection_type=county&amp;fmrtype=Final" TargetMode="External"/><Relationship Id="rId240" Type="http://schemas.openxmlformats.org/officeDocument/2006/relationships/hyperlink" Target="https://www.huduser.gov/portal/datasets/fmr/fmrs/FY2024_code/2024summary.odn?fips=5001784175&amp;year=2024&amp;selection_type=county&amp;fmrtype=Final" TargetMode="External"/><Relationship Id="rId245" Type="http://schemas.openxmlformats.org/officeDocument/2006/relationships/hyperlink" Target="https://www.huduser.gov/portal/datasets/fmr/fmrs/FY2024_code/2024summary.odn?fips=5000385075&amp;year=2024&amp;selection_type=county&amp;fmrtype=Final" TargetMode="External"/><Relationship Id="rId14" Type="http://schemas.openxmlformats.org/officeDocument/2006/relationships/hyperlink" Target="https://www.huduser.gov/portal/datasets/fmr/fmrs/FY2024_code/2024summary.odn?fips=5002303250&amp;year=2024&amp;selection_type=county&amp;fmrtype=Final" TargetMode="External"/><Relationship Id="rId30" Type="http://schemas.openxmlformats.org/officeDocument/2006/relationships/hyperlink" Target="https://www.huduser.gov/portal/datasets/fmr/fmrs/FY2024_code/2024summary.odn?fips=5000908725&amp;year=2024&amp;selection_type=county&amp;fmrtype=Final" TargetMode="External"/><Relationship Id="rId35" Type="http://schemas.openxmlformats.org/officeDocument/2006/relationships/hyperlink" Target="https://www.huduser.gov/portal/datasets/fmr/fmrs/FY2024_code/2024summary.odn?fips=5000910075&amp;year=2024&amp;selection_type=county&amp;fmrtype=Final" TargetMode="External"/><Relationship Id="rId56" Type="http://schemas.openxmlformats.org/officeDocument/2006/relationships/hyperlink" Target="https://www.huduser.gov/portal/datasets/fmr/fmrs/FY2024_code/2024summary.odn?fips=5001916300&amp;year=2024&amp;selection_type=county&amp;fmrtype=Final" TargetMode="External"/><Relationship Id="rId77" Type="http://schemas.openxmlformats.org/officeDocument/2006/relationships/hyperlink" Target="https://www.huduser.gov/portal/datasets/fmr/fmrs/FY2024_code/2024summary.odn?fips=5001127100&amp;year=2024&amp;selection_type=county&amp;fmrtype=Final" TargetMode="External"/><Relationship Id="rId100" Type="http://schemas.openxmlformats.org/officeDocument/2006/relationships/hyperlink" Target="https://www.huduser.gov/portal/datasets/fmr/fmrs/FY2024_code/2024summary.odn?fips=5001535050&amp;year=2024&amp;selection_type=county&amp;fmrtype=Final" TargetMode="External"/><Relationship Id="rId105" Type="http://schemas.openxmlformats.org/officeDocument/2006/relationships/hyperlink" Target="https://www.huduser.gov/portal/datasets/fmr/fmrs/FY2024_code/2024summary.odn?fips=5001936325&amp;year=2024&amp;selection_type=county&amp;fmrtype=Final" TargetMode="External"/><Relationship Id="rId126" Type="http://schemas.openxmlformats.org/officeDocument/2006/relationships/hyperlink" Target="https://www.huduser.gov/portal/datasets/fmr/fmrs/FY2024_code/2024summary.odn?fips=5002144800&amp;year=2024&amp;selection_type=county&amp;fmrtype=Final" TargetMode="External"/><Relationship Id="rId147" Type="http://schemas.openxmlformats.org/officeDocument/2006/relationships/hyperlink" Target="https://www.huduser.gov/portal/datasets/fmr/fmrs/FY2024_code/2024summary.odn?fips=5000153725&amp;year=2024&amp;selection_type=county&amp;fmrtype=Final" TargetMode="External"/><Relationship Id="rId168" Type="http://schemas.openxmlformats.org/officeDocument/2006/relationships/hyperlink" Target="https://www.huduser.gov/portal/datasets/fmr/fmrs/FY2024_code/2024summary.odn?fips=5002560250&amp;year=2024&amp;selection_type=county&amp;fmrtype=Final" TargetMode="External"/><Relationship Id="rId8" Type="http://schemas.openxmlformats.org/officeDocument/2006/relationships/hyperlink" Target="https://www.huduser.gov/portal/datasets/fmr/fmrs/FY2024_code/2024summary.odn?fips=5000902162&amp;year=2024&amp;selection_type=county&amp;fmrtype=Final" TargetMode="External"/><Relationship Id="rId51" Type="http://schemas.openxmlformats.org/officeDocument/2006/relationships/hyperlink" Target="https://www.huduser.gov/portal/datasets/fmr/fmrs/FY2024_code/2024summary.odn?fips=5000714875&amp;year=2024&amp;selection_type=county&amp;fmrtype=Final" TargetMode="External"/><Relationship Id="rId72" Type="http://schemas.openxmlformats.org/officeDocument/2006/relationships/hyperlink" Target="https://www.huduser.gov/portal/datasets/fmr/fmrs/FY2024_code/2024summary.odn?fips=5001125225&amp;year=2024&amp;selection_type=county&amp;fmrtype=Final" TargetMode="External"/><Relationship Id="rId93" Type="http://schemas.openxmlformats.org/officeDocument/2006/relationships/hyperlink" Target="https://www.huduser.gov/portal/datasets/fmr/fmrs/FY2024_code/2024summary.odn?fips=5002732275&amp;year=2024&amp;selection_type=county&amp;fmrtype=Final" TargetMode="External"/><Relationship Id="rId98" Type="http://schemas.openxmlformats.org/officeDocument/2006/relationships/hyperlink" Target="https://www.huduser.gov/portal/datasets/fmr/fmrs/FY2024_code/2024summary.odn?fips=5002134450&amp;year=2024&amp;selection_type=county&amp;fmrtype=Final" TargetMode="External"/><Relationship Id="rId121" Type="http://schemas.openxmlformats.org/officeDocument/2006/relationships/hyperlink" Target="https://www.huduser.gov/portal/datasets/fmr/fmrs/FY2024_code/2024summary.odn?fips=5002543375&amp;year=2024&amp;selection_type=county&amp;fmrtype=Final" TargetMode="External"/><Relationship Id="rId142" Type="http://schemas.openxmlformats.org/officeDocument/2006/relationships/hyperlink" Target="https://www.huduser.gov/portal/datasets/fmr/fmrs/FY2024_code/2024summary.odn?fips=5001350650&amp;year=2024&amp;selection_type=county&amp;fmrtype=Final" TargetMode="External"/><Relationship Id="rId163" Type="http://schemas.openxmlformats.org/officeDocument/2006/relationships/hyperlink" Target="https://www.huduser.gov/portal/datasets/fmr/fmrs/FY2024_code/2024summary.odn?fips=5000358600&amp;year=2024&amp;selection_type=county&amp;fmrtype=Final" TargetMode="External"/><Relationship Id="rId184" Type="http://schemas.openxmlformats.org/officeDocument/2006/relationships/hyperlink" Target="https://www.huduser.gov/portal/datasets/fmr/fmrs/FY2024_code/2024summary.odn?fips=5002165275&amp;year=2024&amp;selection_type=county&amp;fmrtype=Final" TargetMode="External"/><Relationship Id="rId189" Type="http://schemas.openxmlformats.org/officeDocument/2006/relationships/hyperlink" Target="https://www.huduser.gov/portal/datasets/fmr/fmrs/FY2024_code/2024summary.odn?fips=5001161675&amp;year=2024&amp;selection_type=county&amp;fmrtype=Final" TargetMode="External"/><Relationship Id="rId219" Type="http://schemas.openxmlformats.org/officeDocument/2006/relationships/hyperlink" Target="https://www.huduser.gov/portal/datasets/fmr/fmrs/FY2024_code/2024summary.odn?fips=5002576225&amp;year=2024&amp;selection_type=county&amp;fmrtype=Final" TargetMode="External"/><Relationship Id="rId3" Type="http://schemas.openxmlformats.org/officeDocument/2006/relationships/hyperlink" Target="https://www.huduser.gov/portal/datasets/fmr/fmrs/FY2024_code/2024summary.odn?fips=5001300860&amp;year=2024&amp;selection_type=county&amp;fmrtype=Final" TargetMode="External"/><Relationship Id="rId214" Type="http://schemas.openxmlformats.org/officeDocument/2006/relationships/hyperlink" Target="https://www.huduser.gov/portal/datasets/fmr/fmrs/FY2024_code/2024summary.odn?fips=5000975175&amp;year=2024&amp;selection_type=county&amp;fmrtype=Final" TargetMode="External"/><Relationship Id="rId230" Type="http://schemas.openxmlformats.org/officeDocument/2006/relationships/hyperlink" Target="https://www.huduser.gov/portal/datasets/fmr/fmrs/FY2024_code/2024summary.odn?fips=5002783050&amp;year=2024&amp;selection_type=county&amp;fmrtype=Final" TargetMode="External"/><Relationship Id="rId235" Type="http://schemas.openxmlformats.org/officeDocument/2006/relationships/hyperlink" Target="https://www.huduser.gov/portal/datasets/fmr/fmrs/FY2024_code/2024summary.odn?fips=5002782000&amp;year=2024&amp;selection_type=county&amp;fmrtype=Final" TargetMode="External"/><Relationship Id="rId251" Type="http://schemas.openxmlformats.org/officeDocument/2006/relationships/hyperlink" Target="https://www.huduser.gov/portal/datasets/fmr/fmrs/FY2024_code/2024summary.odn?fips=5002386125&amp;year=2024&amp;selection_type=county&amp;fmrtype=Final" TargetMode="External"/><Relationship Id="rId256" Type="http://schemas.openxmlformats.org/officeDocument/2006/relationships/hyperlink" Target="https://www.huduser.gov/portal/datasets/fmr/fmrs/FY2024_code/2024summary.odn?fips=5001903550&amp;year=2024&amp;selection_type=county&amp;fmrtype=Final" TargetMode="External"/><Relationship Id="rId25" Type="http://schemas.openxmlformats.org/officeDocument/2006/relationships/hyperlink" Target="https://www.huduser.gov/portal/datasets/fmr/fmrs/FY2024_code/2024summary.odn?fips=5001707600&amp;year=2024&amp;selection_type=county&amp;fmrtype=Final" TargetMode="External"/><Relationship Id="rId46" Type="http://schemas.openxmlformats.org/officeDocument/2006/relationships/hyperlink" Target="https://www.huduser.gov/portal/datasets/fmr/fmrs/FY2024_code/2024summary.odn?fips=5000713300&amp;year=2024&amp;selection_type=county&amp;fmrtype=Final" TargetMode="External"/><Relationship Id="rId67" Type="http://schemas.openxmlformats.org/officeDocument/2006/relationships/hyperlink" Target="https://www.huduser.gov/portal/datasets/fmr/fmrs/FY2024_code/2024summary.odn?fips=5001523725&amp;year=2024&amp;selection_type=county&amp;fmrtype=Final" TargetMode="External"/><Relationship Id="rId116" Type="http://schemas.openxmlformats.org/officeDocument/2006/relationships/hyperlink" Target="https://www.huduser.gov/portal/datasets/fmr/fmrs/FY2024_code/2024summary.odn?fips=5002741275&amp;year=2024&amp;selection_type=county&amp;fmrtype=Final" TargetMode="External"/><Relationship Id="rId137" Type="http://schemas.openxmlformats.org/officeDocument/2006/relationships/hyperlink" Target="https://www.huduser.gov/portal/datasets/fmr/fmrs/FY2024_code/2024summary.odn?fips=5000547725&amp;year=2024&amp;selection_type=county&amp;fmrtype=Final" TargetMode="External"/><Relationship Id="rId158" Type="http://schemas.openxmlformats.org/officeDocument/2006/relationships/hyperlink" Target="https://www.huduser.gov/portal/datasets/fmr/fmrs/FY2024_code/2024summary.odn?fips=5000357025&amp;year=2024&amp;selection_type=county&amp;fmrtype=Final" TargetMode="External"/><Relationship Id="rId20" Type="http://schemas.openxmlformats.org/officeDocument/2006/relationships/hyperlink" Target="https://www.huduser.gov/portal/datasets/fmr/fmrs/FY2024_code/2024summary.odn?fips=5002305650&amp;year=2024&amp;selection_type=county&amp;fmrtype=Final" TargetMode="External"/><Relationship Id="rId41" Type="http://schemas.openxmlformats.org/officeDocument/2006/relationships/hyperlink" Target="https://www.huduser.gov/portal/datasets/fmr/fmrs/FY2024_code/2024summary.odn?fips=5001511500&amp;year=2024&amp;selection_type=county&amp;fmrtype=Final" TargetMode="External"/><Relationship Id="rId62" Type="http://schemas.openxmlformats.org/officeDocument/2006/relationships/hyperlink" Target="https://www.huduser.gov/portal/datasets/fmr/fmrs/FY2024_code/2024summary.odn?fips=5002518325&amp;year=2024&amp;selection_type=county&amp;fmrtype=Final" TargetMode="External"/><Relationship Id="rId83" Type="http://schemas.openxmlformats.org/officeDocument/2006/relationships/hyperlink" Target="https://www.huduser.gov/portal/datasets/fmr/fmrs/FY2024_code/2024summary.odn?fips=5000929125&amp;year=2024&amp;selection_type=county&amp;fmrtype=Final" TargetMode="External"/><Relationship Id="rId88" Type="http://schemas.openxmlformats.org/officeDocument/2006/relationships/hyperlink" Target="https://www.huduser.gov/portal/datasets/fmr/fmrs/FY2024_code/2024summary.odn?fips=5000930775&amp;year=2024&amp;selection_type=county&amp;fmrtype=Final" TargetMode="External"/><Relationship Id="rId111" Type="http://schemas.openxmlformats.org/officeDocument/2006/relationships/hyperlink" Target="https://www.huduser.gov/portal/datasets/fmr/fmrs/FY2024_code/2024summary.odn?fips=5000139325&amp;year=2024&amp;selection_type=county&amp;fmrtype=Final" TargetMode="External"/><Relationship Id="rId132" Type="http://schemas.openxmlformats.org/officeDocument/2006/relationships/hyperlink" Target="https://www.huduser.gov/portal/datasets/fmr/fmrs/FY2024_code/2024summary.odn?fips=5001946450&amp;year=2024&amp;selection_type=county&amp;fmrtype=Final" TargetMode="External"/><Relationship Id="rId153" Type="http://schemas.openxmlformats.org/officeDocument/2006/relationships/hyperlink" Target="https://www.huduser.gov/portal/datasets/fmr/fmrs/FY2024_code/2024summary.odn?fips=5002155600&amp;year=2024&amp;selection_type=county&amp;fmrtype=Final" TargetMode="External"/><Relationship Id="rId174" Type="http://schemas.openxmlformats.org/officeDocument/2006/relationships/hyperlink" Target="https://www.huduser.gov/portal/datasets/fmr/fmrs/FY2024_code/2024summary.odn?fips=5000561525&amp;year=2024&amp;selection_type=county&amp;fmrtype=Final" TargetMode="External"/><Relationship Id="rId179" Type="http://schemas.openxmlformats.org/officeDocument/2006/relationships/hyperlink" Target="https://www.huduser.gov/portal/datasets/fmr/fmrs/FY2024_code/2024summary.odn?fips=5002763775&amp;year=2024&amp;selection_type=county&amp;fmrtype=Final" TargetMode="External"/><Relationship Id="rId195" Type="http://schemas.openxmlformats.org/officeDocument/2006/relationships/hyperlink" Target="https://www.huduser.gov/portal/datasets/fmr/fmrs/FY2024_code/2024summary.odn?fips=5000170075&amp;year=2024&amp;selection_type=county&amp;fmrtype=Final" TargetMode="External"/><Relationship Id="rId209" Type="http://schemas.openxmlformats.org/officeDocument/2006/relationships/hyperlink" Target="https://www.huduser.gov/portal/datasets/fmr/fmrs/FY2024_code/2024summary.odn?fips=5001773675&amp;year=2024&amp;selection_type=county&amp;fmrtype=Final" TargetMode="External"/><Relationship Id="rId190" Type="http://schemas.openxmlformats.org/officeDocument/2006/relationships/hyperlink" Target="https://www.huduser.gov/portal/datasets/fmr/fmrs/FY2024_code/2024summary.odn?fips=5001161750&amp;year=2024&amp;selection_type=county&amp;fmrtype=Final" TargetMode="External"/><Relationship Id="rId204" Type="http://schemas.openxmlformats.org/officeDocument/2006/relationships/hyperlink" Target="https://www.huduser.gov/portal/datasets/fmr/fmrs/FY2024_code/2024summary.odn?fips=5001772400&amp;year=2024&amp;selection_type=county&amp;fmrtype=Final" TargetMode="External"/><Relationship Id="rId220" Type="http://schemas.openxmlformats.org/officeDocument/2006/relationships/hyperlink" Target="https://www.huduser.gov/portal/datasets/fmr/fmrs/FY2024_code/2024summary.odn?fips=5002376525&amp;year=2024&amp;selection_type=county&amp;fmrtype=Final" TargetMode="External"/><Relationship Id="rId225" Type="http://schemas.openxmlformats.org/officeDocument/2006/relationships/hyperlink" Target="https://www.huduser.gov/portal/datasets/fmr/fmrs/FY2024_code/2024summary.odn?fips=5002777500&amp;year=2024&amp;selection_type=county&amp;fmrtype=Final" TargetMode="External"/><Relationship Id="rId241" Type="http://schemas.openxmlformats.org/officeDocument/2006/relationships/hyperlink" Target="https://www.huduser.gov/portal/datasets/fmr/fmrs/FY2024_code/2024summary.odn?fips=5000784475&amp;year=2024&amp;selection_type=county&amp;fmrtype=Final" TargetMode="External"/><Relationship Id="rId246" Type="http://schemas.openxmlformats.org/officeDocument/2006/relationships/hyperlink" Target="https://www.huduser.gov/portal/datasets/fmr/fmrs/FY2024_code/2024summary.odn?fips=5000785150&amp;year=2024&amp;selection_type=county&amp;fmrtype=Final" TargetMode="External"/><Relationship Id="rId15" Type="http://schemas.openxmlformats.org/officeDocument/2006/relationships/hyperlink" Target="https://www.huduser.gov/portal/datasets/fmr/fmrs/FY2024_code/2024summary.odn?fips=5001903550&amp;year=2024&amp;selection_type=county&amp;fmrtype=Final" TargetMode="External"/><Relationship Id="rId36" Type="http://schemas.openxmlformats.org/officeDocument/2006/relationships/hyperlink" Target="https://www.huduser.gov/portal/datasets/fmr/fmrs/FY2024_code/2024summary.odn?fips=5000710300&amp;year=2024&amp;selection_type=county&amp;fmrtype=Final" TargetMode="External"/><Relationship Id="rId57" Type="http://schemas.openxmlformats.org/officeDocument/2006/relationships/hyperlink" Target="https://www.huduser.gov/portal/datasets/fmr/fmrs/FY2024_code/2024summary.odn?fips=5002116825&amp;year=2024&amp;selection_type=county&amp;fmrtype=Final" TargetMode="External"/><Relationship Id="rId106" Type="http://schemas.openxmlformats.org/officeDocument/2006/relationships/hyperlink" Target="https://www.huduser.gov/portal/datasets/fmr/fmrs/FY2024_code/2024summary.odn?fips=5000736700&amp;year=2024&amp;selection_type=county&amp;fmrtype=Final" TargetMode="External"/><Relationship Id="rId127" Type="http://schemas.openxmlformats.org/officeDocument/2006/relationships/hyperlink" Target="https://www.huduser.gov/portal/datasets/fmr/fmrs/FY2024_code/2024summary.odn?fips=5000745250&amp;year=2024&amp;selection_type=county&amp;fmrtype=Final" TargetMode="External"/><Relationship Id="rId10" Type="http://schemas.openxmlformats.org/officeDocument/2006/relationships/hyperlink" Target="https://www.huduser.gov/portal/datasets/fmr/fmrs/FY2024_code/2024summary.odn?fips=5002702575&amp;year=2024&amp;selection_type=county&amp;fmrtype=Final" TargetMode="External"/><Relationship Id="rId31" Type="http://schemas.openxmlformats.org/officeDocument/2006/relationships/hyperlink" Target="https://www.huduser.gov/portal/datasets/fmr/fmrs/FY2024_code/2024summary.odn?fips=5000109025&amp;year=2024&amp;selection_type=county&amp;fmrtype=Final" TargetMode="External"/><Relationship Id="rId52" Type="http://schemas.openxmlformats.org/officeDocument/2006/relationships/hyperlink" Target="https://www.huduser.gov/portal/datasets/fmr/fmrs/FY2024_code/2024summary.odn?fips=5000915250&amp;year=2024&amp;selection_type=county&amp;fmrtype=Final" TargetMode="External"/><Relationship Id="rId73" Type="http://schemas.openxmlformats.org/officeDocument/2006/relationships/hyperlink" Target="https://www.huduser.gov/portal/datasets/fmr/fmrs/FY2024_code/2024summary.odn?fips=5001725675&amp;year=2024&amp;selection_type=county&amp;fmrtype=Final" TargetMode="External"/><Relationship Id="rId78" Type="http://schemas.openxmlformats.org/officeDocument/2006/relationships/hyperlink" Target="https://www.huduser.gov/portal/datasets/fmr/fmrs/FY2024_code/2024summary.odn?fips=5001127700&amp;year=2024&amp;selection_type=county&amp;fmrtype=Final" TargetMode="External"/><Relationship Id="rId94" Type="http://schemas.openxmlformats.org/officeDocument/2006/relationships/hyperlink" Target="https://www.huduser.gov/portal/datasets/fmr/fmrs/FY2024_code/2024summary.odn?fips=5002732425&amp;year=2024&amp;selection_type=county&amp;fmrtype=Final" TargetMode="External"/><Relationship Id="rId99" Type="http://schemas.openxmlformats.org/officeDocument/2006/relationships/hyperlink" Target="https://www.huduser.gov/portal/datasets/fmr/fmrs/FY2024_code/2024summary.odn?fips=5000734600&amp;year=2024&amp;selection_type=county&amp;fmrtype=Final" TargetMode="External"/><Relationship Id="rId101" Type="http://schemas.openxmlformats.org/officeDocument/2006/relationships/hyperlink" Target="https://www.huduser.gov/portal/datasets/fmr/fmrs/FY2024_code/2024summary.odn?fips=5002135425&amp;year=2024&amp;selection_type=county&amp;fmrtype=Final" TargetMode="External"/><Relationship Id="rId122" Type="http://schemas.openxmlformats.org/officeDocument/2006/relationships/hyperlink" Target="https://www.huduser.gov/portal/datasets/fmr/fmrs/FY2024_code/2024summary.odn?fips=5002343600&amp;year=2024&amp;selection_type=county&amp;fmrtype=Final" TargetMode="External"/><Relationship Id="rId143" Type="http://schemas.openxmlformats.org/officeDocument/2006/relationships/hyperlink" Target="https://www.huduser.gov/portal/datasets/fmr/fmrs/FY2024_code/2024summary.odn?fips=5002350275&amp;year=2024&amp;selection_type=county&amp;fmrtype=Final" TargetMode="External"/><Relationship Id="rId148" Type="http://schemas.openxmlformats.org/officeDocument/2006/relationships/hyperlink" Target="https://www.huduser.gov/portal/datasets/fmr/fmrs/FY2024_code/2024summary.odn?fips=5000153950&amp;year=2024&amp;selection_type=county&amp;fmrtype=Final" TargetMode="External"/><Relationship Id="rId164" Type="http://schemas.openxmlformats.org/officeDocument/2006/relationships/hyperlink" Target="https://www.huduser.gov/portal/datasets/fmr/fmrs/FY2024_code/2024summary.odn?fips=5001159125&amp;year=2024&amp;selection_type=county&amp;fmrtype=Final" TargetMode="External"/><Relationship Id="rId169" Type="http://schemas.openxmlformats.org/officeDocument/2006/relationships/hyperlink" Target="https://www.huduser.gov/portal/datasets/fmr/fmrs/FY2024_code/2024summary.odn?fips=5002360625&amp;year=2024&amp;selection_type=county&amp;fmrtype=Final" TargetMode="External"/><Relationship Id="rId185" Type="http://schemas.openxmlformats.org/officeDocument/2006/relationships/hyperlink" Target="https://www.huduser.gov/portal/datasets/fmr/fmrs/FY2024_code/2024summary.odn?fips=5002565762&amp;year=2024&amp;selection_type=county&amp;fmrtype=Final" TargetMode="External"/><Relationship Id="rId4" Type="http://schemas.openxmlformats.org/officeDocument/2006/relationships/hyperlink" Target="https://www.huduser.gov/portal/datasets/fmr/fmrs/FY2024_code/2024summary.odn?fips=5002701300&amp;year=2024&amp;selection_type=county&amp;fmrtype=Final" TargetMode="External"/><Relationship Id="rId9" Type="http://schemas.openxmlformats.org/officeDocument/2006/relationships/hyperlink" Target="https://www.huduser.gov/portal/datasets/fmr/fmrs/FY2024_code/2024summary.odn?fips=5001102500&amp;year=2024&amp;selection_type=county&amp;fmrtype=Final" TargetMode="External"/><Relationship Id="rId180" Type="http://schemas.openxmlformats.org/officeDocument/2006/relationships/hyperlink" Target="https://www.huduser.gov/portal/datasets/fmr/fmrs/FY2024_code/2024summary.odn?fips=5000564075&amp;year=2024&amp;selection_type=county&amp;fmrtype=Final" TargetMode="External"/><Relationship Id="rId210" Type="http://schemas.openxmlformats.org/officeDocument/2006/relationships/hyperlink" Target="https://www.huduser.gov/portal/datasets/fmr/fmrs/FY2024_code/2024summary.odn?fips=5000773975&amp;year=2024&amp;selection_type=county&amp;fmrtype=Final" TargetMode="External"/><Relationship Id="rId215" Type="http://schemas.openxmlformats.org/officeDocument/2006/relationships/hyperlink" Target="https://www.huduser.gov/portal/datasets/fmr/fmrs/FY2024_code/2024summary.odn?fips=5002375325&amp;year=2024&amp;selection_type=county&amp;fmrtype=Final" TargetMode="External"/><Relationship Id="rId236" Type="http://schemas.openxmlformats.org/officeDocument/2006/relationships/hyperlink" Target="https://www.huduser.gov/portal/datasets/fmr/fmrs/FY2024_code/2024summary.odn?fips=5000183275&amp;year=2024&amp;selection_type=county&amp;fmrtype=Final" TargetMode="External"/><Relationship Id="rId257" Type="http://schemas.openxmlformats.org/officeDocument/2006/relationships/hyperlink" Target="https://www.huduser.gov/portal/datasets/fmr/fmrs/FY2024_code/2024summary.odn?fips=5000724175&amp;year=2024&amp;selection_type=county&amp;fmrtype=Final" TargetMode="External"/><Relationship Id="rId26" Type="http://schemas.openxmlformats.org/officeDocument/2006/relationships/hyperlink" Target="https://www.huduser.gov/portal/datasets/fmr/fmrs/FY2024_code/2024summary.odn?fips=5002107750&amp;year=2024&amp;selection_type=county&amp;fmrtype=Final" TargetMode="External"/><Relationship Id="rId231" Type="http://schemas.openxmlformats.org/officeDocument/2006/relationships/hyperlink" Target="https://www.huduser.gov/portal/datasets/fmr/fmrs/FY2024_code/2024summary.odn?fips=5001980200&amp;year=2024&amp;selection_type=county&amp;fmrtype=Final" TargetMode="External"/><Relationship Id="rId252" Type="http://schemas.openxmlformats.org/officeDocument/2006/relationships/hyperlink" Target="https://www.huduser.gov/portal/datasets/fmr/fmrs/FY2024_code/2024summary.odn?fips=5001748175&amp;year=2024&amp;selection_type=county&amp;fmrtype=Final" TargetMode="External"/><Relationship Id="rId47" Type="http://schemas.openxmlformats.org/officeDocument/2006/relationships/hyperlink" Target="https://www.huduser.gov/portal/datasets/fmr/fmrs/FY2024_code/2024summary.odn?fips=5001713525&amp;year=2024&amp;selection_type=county&amp;fmrtype=Final" TargetMode="External"/><Relationship Id="rId68" Type="http://schemas.openxmlformats.org/officeDocument/2006/relationships/hyperlink" Target="https://www.huduser.gov/portal/datasets/fmr/fmrs/FY2024_code/2024summary.odn?fips=5001124050&amp;year=2024&amp;selection_type=county&amp;fmrtype=Final" TargetMode="External"/><Relationship Id="rId89" Type="http://schemas.openxmlformats.org/officeDocument/2006/relationships/hyperlink" Target="https://www.huduser.gov/portal/datasets/fmr/fmrs/FY2024_code/2024summary.odn?fips=5002530925&amp;year=2024&amp;selection_type=county&amp;fmrtype=Final" TargetMode="External"/><Relationship Id="rId112" Type="http://schemas.openxmlformats.org/officeDocument/2006/relationships/hyperlink" Target="https://www.huduser.gov/portal/datasets/fmr/fmrs/FY2024_code/2024summary.odn?fips=5000939700&amp;year=2024&amp;selection_type=county&amp;fmrtype=Final" TargetMode="External"/><Relationship Id="rId133" Type="http://schemas.openxmlformats.org/officeDocument/2006/relationships/hyperlink" Target="https://www.huduser.gov/portal/datasets/fmr/fmrs/FY2024_code/2024summary.odn?fips=5001546675&amp;year=2024&amp;selection_type=county&amp;fmrtype=Final" TargetMode="External"/><Relationship Id="rId154" Type="http://schemas.openxmlformats.org/officeDocument/2006/relationships/hyperlink" Target="https://www.huduser.gov/portal/datasets/fmr/fmrs/FY2024_code/2024summary.odn?fips=5002355825&amp;year=2024&amp;selection_type=county&amp;fmrtype=Final" TargetMode="External"/><Relationship Id="rId175" Type="http://schemas.openxmlformats.org/officeDocument/2006/relationships/hyperlink" Target="https://www.huduser.gov/portal/datasets/fmr/fmrs/FY2024_code/2024summary.odn?fips=5000162575&amp;year=2024&amp;selection_type=county&amp;fmrtype=Final" TargetMode="External"/><Relationship Id="rId196" Type="http://schemas.openxmlformats.org/officeDocument/2006/relationships/hyperlink" Target="https://www.huduser.gov/portal/datasets/fmr/fmrs/FY2024_code/2024summary.odn?fips=5002770375&amp;year=2024&amp;selection_type=county&amp;fmrtype=Final" TargetMode="External"/><Relationship Id="rId200" Type="http://schemas.openxmlformats.org/officeDocument/2006/relationships/hyperlink" Target="https://www.huduser.gov/portal/datasets/fmr/fmrs/FY2024_code/2024summary.odn?fips=5002171050&amp;year=2024&amp;selection_type=county&amp;fmrtype=Final" TargetMode="External"/><Relationship Id="rId16" Type="http://schemas.openxmlformats.org/officeDocument/2006/relationships/hyperlink" Target="https://www.huduser.gov/portal/datasets/fmr/fmrs/FY2024_code/2024summary.odn?fips=5001504375&amp;year=2024&amp;selection_type=county&amp;fmrtype=Final" TargetMode="External"/><Relationship Id="rId221" Type="http://schemas.openxmlformats.org/officeDocument/2006/relationships/hyperlink" Target="https://www.huduser.gov/portal/datasets/fmr/fmrs/FY2024_code/2024summary.odn?fips=5001776750&amp;year=2024&amp;selection_type=county&amp;fmrtype=Final" TargetMode="External"/><Relationship Id="rId242" Type="http://schemas.openxmlformats.org/officeDocument/2006/relationships/hyperlink" Target="https://www.huduser.gov/portal/datasets/fmr/fmrs/FY2024_code/2024summary.odn?fips=5002584700&amp;year=2024&amp;selection_type=county&amp;fmrtype=Final" TargetMode="External"/><Relationship Id="rId37" Type="http://schemas.openxmlformats.org/officeDocument/2006/relationships/hyperlink" Target="https://www.huduser.gov/portal/datasets/fmr/fmrs/FY2024_code/2024summary.odn?fips=5000510450&amp;year=2024&amp;selection_type=county&amp;fmrtype=Final" TargetMode="External"/><Relationship Id="rId58" Type="http://schemas.openxmlformats.org/officeDocument/2006/relationships/hyperlink" Target="https://www.huduser.gov/portal/datasets/fmr/fmrs/FY2024_code/2024summary.odn?fips=5000517125&amp;year=2024&amp;selection_type=county&amp;fmrtype=Final" TargetMode="External"/><Relationship Id="rId79" Type="http://schemas.openxmlformats.org/officeDocument/2006/relationships/hyperlink" Target="https://www.huduser.gov/portal/datasets/fmr/fmrs/FY2024_code/2024summary.odn?fips=5000327962&amp;year=2024&amp;selection_type=county&amp;fmrtype=Final" TargetMode="External"/><Relationship Id="rId102" Type="http://schemas.openxmlformats.org/officeDocument/2006/relationships/hyperlink" Target="https://www.huduser.gov/portal/datasets/fmr/fmrs/FY2024_code/2024summary.odn?fips=5001935575&amp;year=2024&amp;selection_type=county&amp;fmrtype=Final" TargetMode="External"/><Relationship Id="rId123" Type="http://schemas.openxmlformats.org/officeDocument/2006/relationships/hyperlink" Target="https://www.huduser.gov/portal/datasets/fmr/fmrs/FY2024_code/2024summary.odn?fips=5002144125&amp;year=2024&amp;selection_type=county&amp;fmrtype=Final" TargetMode="External"/><Relationship Id="rId144" Type="http://schemas.openxmlformats.org/officeDocument/2006/relationships/hyperlink" Target="https://www.huduser.gov/portal/datasets/fmr/fmrs/FY2024_code/2024summary.odn?fips=5000952750&amp;year=2024&amp;selection_type=county&amp;fmrtype=Final" TargetMode="External"/><Relationship Id="rId90" Type="http://schemas.openxmlformats.org/officeDocument/2006/relationships/hyperlink" Target="https://www.huduser.gov/portal/datasets/fmr/fmrs/FY2024_code/2024summary.odn?fips=5002531150&amp;year=2024&amp;selection_type=county&amp;fmrtype=Final" TargetMode="External"/><Relationship Id="rId165" Type="http://schemas.openxmlformats.org/officeDocument/2006/relationships/hyperlink" Target="https://www.huduser.gov/portal/datasets/fmr/fmrs/FY2024_code/2024summary.odn?fips=5000759275&amp;year=2024&amp;selection_type=county&amp;fmrtype=Final" TargetMode="External"/><Relationship Id="rId186" Type="http://schemas.openxmlformats.org/officeDocument/2006/relationships/hyperlink" Target="https://www.huduser.gov/portal/datasets/fmr/fmrs/FY2024_code/2024summary.odn?fips=5000766175&amp;year=2024&amp;selection_type=county&amp;fmrtype=Final" TargetMode="External"/><Relationship Id="rId211" Type="http://schemas.openxmlformats.org/officeDocument/2006/relationships/hyperlink" Target="https://www.huduser.gov/portal/datasets/fmr/fmrs/FY2024_code/2024summary.odn?fips=5000174650&amp;year=2024&amp;selection_type=county&amp;fmrtype=Final" TargetMode="External"/><Relationship Id="rId232" Type="http://schemas.openxmlformats.org/officeDocument/2006/relationships/hyperlink" Target="https://www.huduser.gov/portal/datasets/fmr/fmrs/FY2024_code/2024summary.odn?fips=5000780350&amp;year=2024&amp;selection_type=county&amp;fmrtype=Final" TargetMode="External"/><Relationship Id="rId253" Type="http://schemas.openxmlformats.org/officeDocument/2006/relationships/hyperlink" Target="https://www.huduser.gov/portal/datasets/fmr/fmrs/FY2024_code/2024summary.odn?fips=5000363550&amp;year=2024&amp;selection_type=county&amp;fmrtype=Final" TargetMode="External"/><Relationship Id="rId27" Type="http://schemas.openxmlformats.org/officeDocument/2006/relationships/hyperlink" Target="https://www.huduser.gov/portal/datasets/fmr/fmrs/FY2024_code/2024summary.odn?fips=5002507900&amp;year=2024&amp;selection_type=county&amp;fmrtype=Final" TargetMode="External"/><Relationship Id="rId48" Type="http://schemas.openxmlformats.org/officeDocument/2006/relationships/hyperlink" Target="https://www.huduser.gov/portal/datasets/fmr/fmrs/FY2024_code/2024summary.odn?fips=5002713675&amp;year=2024&amp;selection_type=county&amp;fmrtype=Final" TargetMode="External"/><Relationship Id="rId69" Type="http://schemas.openxmlformats.org/officeDocument/2006/relationships/hyperlink" Target="https://www.huduser.gov/portal/datasets/fmr/fmrs/FY2024_code/2024summary.odn?fips=5000724175&amp;year=2024&amp;selection_type=county&amp;fmrtype=Final" TargetMode="External"/><Relationship Id="rId113" Type="http://schemas.openxmlformats.org/officeDocument/2006/relationships/hyperlink" Target="https://www.huduser.gov/portal/datasets/fmr/fmrs/FY2024_code/2024summary.odn?fips=5000140075&amp;year=2024&amp;selection_type=county&amp;fmrtype=Final" TargetMode="External"/><Relationship Id="rId134" Type="http://schemas.openxmlformats.org/officeDocument/2006/relationships/hyperlink" Target="https://www.huduser.gov/portal/datasets/fmr/fmrs/FY2024_code/2024summary.odn?fips=5002147200&amp;year=2024&amp;selection_type=county&amp;fmrtype=Final" TargetMode="External"/><Relationship Id="rId80" Type="http://schemas.openxmlformats.org/officeDocument/2006/relationships/hyperlink" Target="https://www.huduser.gov/portal/datasets/fmr/fmrs/FY2024_code/2024summary.odn?fips=5001928075&amp;year=2024&amp;selection_type=county&amp;fmrtype=Final" TargetMode="External"/><Relationship Id="rId155" Type="http://schemas.openxmlformats.org/officeDocument/2006/relationships/hyperlink" Target="https://www.huduser.gov/portal/datasets/fmr/fmrs/FY2024_code/2024summary.odn?fips=5002756050&amp;year=2024&amp;selection_type=county&amp;fmrtype=Final" TargetMode="External"/><Relationship Id="rId176" Type="http://schemas.openxmlformats.org/officeDocument/2006/relationships/hyperlink" Target="https://www.huduser.gov/portal/datasets/fmr/fmrs/FY2024_code/2024summary.odn?fips=5000362875&amp;year=2024&amp;selection_type=county&amp;fmrtype=Final" TargetMode="External"/><Relationship Id="rId197" Type="http://schemas.openxmlformats.org/officeDocument/2006/relationships/hyperlink" Target="https://www.huduser.gov/portal/datasets/fmr/fmrs/FY2024_code/2024summary.odn?fips=5001570525&amp;year=2024&amp;selection_type=county&amp;fmrtype=Final" TargetMode="External"/><Relationship Id="rId201" Type="http://schemas.openxmlformats.org/officeDocument/2006/relationships/hyperlink" Target="https://www.huduser.gov/portal/datasets/fmr/fmrs/FY2024_code/2024summary.odn?fips=5000371425&amp;year=2024&amp;selection_type=county&amp;fmrtype=Final" TargetMode="External"/><Relationship Id="rId222" Type="http://schemas.openxmlformats.org/officeDocument/2006/relationships/hyperlink" Target="https://www.huduser.gov/portal/datasets/fmr/fmrs/FY2024_code/2024summary.odn?fips=5002376975&amp;year=2024&amp;selection_type=county&amp;fmrtype=Final" TargetMode="External"/><Relationship Id="rId243" Type="http://schemas.openxmlformats.org/officeDocument/2006/relationships/hyperlink" Target="https://www.huduser.gov/portal/datasets/fmr/fmrs/FY2024_code/2024summary.odn?fips=5002584850&amp;year=2024&amp;selection_type=county&amp;fmrtype=Final" TargetMode="External"/><Relationship Id="rId17" Type="http://schemas.openxmlformats.org/officeDocument/2006/relationships/hyperlink" Target="https://www.huduser.gov/portal/datasets/fmr/fmrs/FY2024_code/2024summary.odn?fips=5000304825&amp;year=2024&amp;selection_type=county&amp;fmrtype=Final" TargetMode="External"/><Relationship Id="rId38" Type="http://schemas.openxmlformats.org/officeDocument/2006/relationships/hyperlink" Target="https://www.huduser.gov/portal/datasets/fmr/fmrs/FY2024_code/2024summary.odn?fips=5000710675&amp;year=2024&amp;selection_type=county&amp;fmrtype=Final" TargetMode="External"/><Relationship Id="rId59" Type="http://schemas.openxmlformats.org/officeDocument/2006/relationships/hyperlink" Target="https://www.huduser.gov/portal/datasets/fmr/fmrs/FY2024_code/2024summary.odn?fips=5001917350&amp;year=2024&amp;selection_type=county&amp;fmrtype=Final" TargetMode="External"/><Relationship Id="rId103" Type="http://schemas.openxmlformats.org/officeDocument/2006/relationships/hyperlink" Target="https://www.huduser.gov/portal/datasets/fmr/fmrs/FY2024_code/2024summary.odn?fips=5001335875&amp;year=2024&amp;selection_type=county&amp;fmrtype=Final" TargetMode="External"/><Relationship Id="rId124" Type="http://schemas.openxmlformats.org/officeDocument/2006/relationships/hyperlink" Target="https://www.huduser.gov/portal/datasets/fmr/fmrs/FY2024_code/2024summary.odn?fips=5000144350&amp;year=2024&amp;selection_type=county&amp;fmrtype=Fina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X56"/>
  <sheetViews>
    <sheetView tabSelected="1" zoomScale="120" zoomScaleNormal="120" workbookViewId="0">
      <selection activeCell="M8" sqref="M8"/>
    </sheetView>
  </sheetViews>
  <sheetFormatPr defaultRowHeight="12.75"/>
  <cols>
    <col min="1" max="1" width="24.7109375" customWidth="1"/>
    <col min="4" max="4" width="13.42578125" customWidth="1"/>
    <col min="5" max="5" width="15.28515625" customWidth="1"/>
    <col min="6" max="6" width="9.7109375" customWidth="1"/>
    <col min="7" max="7" width="14.85546875" bestFit="1" customWidth="1"/>
    <col min="8" max="8" width="2.85546875" customWidth="1"/>
    <col min="9" max="9" width="11.28515625" bestFit="1" customWidth="1"/>
    <col min="10" max="10" width="3.28515625" customWidth="1"/>
    <col min="11" max="11" width="14.42578125" customWidth="1"/>
    <col min="12" max="12" width="1.7109375" customWidth="1"/>
    <col min="13" max="13" width="13.7109375" customWidth="1"/>
    <col min="14" max="14" width="1.7109375" customWidth="1"/>
    <col min="15" max="15" width="13" customWidth="1"/>
    <col min="24" max="24" width="16.5703125" customWidth="1"/>
  </cols>
  <sheetData>
    <row r="1" spans="1:24" ht="66" customHeight="1">
      <c r="A1" s="34"/>
      <c r="B1" s="94" t="s">
        <v>0</v>
      </c>
      <c r="C1" s="94"/>
      <c r="D1" s="94"/>
      <c r="E1" s="94"/>
      <c r="F1" s="94"/>
      <c r="G1" s="94"/>
      <c r="H1" s="94"/>
      <c r="I1" s="94"/>
      <c r="J1" s="94"/>
      <c r="K1" s="94"/>
      <c r="L1" s="94"/>
      <c r="M1" s="94"/>
      <c r="N1" s="94"/>
      <c r="O1" s="94"/>
      <c r="T1" s="20"/>
      <c r="U1" s="20"/>
    </row>
    <row r="2" spans="1:24" ht="12.75" customHeight="1">
      <c r="A2" s="34"/>
      <c r="B2" s="95" t="s">
        <v>1</v>
      </c>
      <c r="C2" s="95"/>
      <c r="D2" s="95"/>
      <c r="E2" s="95"/>
      <c r="F2" s="95"/>
      <c r="G2" s="95"/>
      <c r="H2" s="95"/>
      <c r="I2" s="95"/>
      <c r="J2" s="95"/>
      <c r="K2" s="95"/>
      <c r="L2" s="95"/>
      <c r="M2" s="95"/>
      <c r="N2" s="95"/>
      <c r="O2" s="95"/>
    </row>
    <row r="3" spans="1:24" ht="11.45" customHeight="1">
      <c r="A3" s="34"/>
      <c r="D3" s="1"/>
      <c r="E3" s="1"/>
      <c r="F3" s="1"/>
      <c r="G3" s="1"/>
      <c r="H3" s="1"/>
      <c r="I3" s="1"/>
      <c r="J3" s="1"/>
    </row>
    <row r="4" spans="1:24" ht="21.75" customHeight="1">
      <c r="A4" s="34"/>
      <c r="B4" t="s">
        <v>2</v>
      </c>
      <c r="C4" s="101" t="str">
        <f>lists!B3</f>
        <v>Addison Town, Addison County</v>
      </c>
      <c r="D4" s="102"/>
      <c r="E4" s="102"/>
      <c r="F4" s="102"/>
      <c r="G4" s="102"/>
      <c r="H4" s="102"/>
      <c r="I4" s="102"/>
      <c r="O4" s="31"/>
      <c r="P4" s="32"/>
      <c r="Q4" s="32"/>
      <c r="R4" s="32"/>
      <c r="S4" s="32"/>
      <c r="T4" s="32"/>
      <c r="U4" s="32"/>
      <c r="V4" s="32"/>
      <c r="X4" s="32"/>
    </row>
    <row r="5" spans="1:24" ht="21.75" customHeight="1">
      <c r="A5" s="34"/>
      <c r="B5" t="s">
        <v>3</v>
      </c>
      <c r="C5" s="96"/>
      <c r="D5" s="97"/>
      <c r="E5" s="98"/>
      <c r="G5" s="5" t="s">
        <v>4</v>
      </c>
      <c r="I5" s="11">
        <v>2024</v>
      </c>
    </row>
    <row r="6" spans="1:24">
      <c r="A6" s="34"/>
    </row>
    <row r="7" spans="1:24">
      <c r="A7" s="34"/>
      <c r="I7" s="81" t="s">
        <v>5</v>
      </c>
      <c r="J7" s="81"/>
      <c r="K7" s="81"/>
      <c r="L7" s="2"/>
      <c r="M7" s="38">
        <v>45383</v>
      </c>
      <c r="N7" s="2"/>
      <c r="O7" s="2"/>
    </row>
    <row r="8" spans="1:24">
      <c r="A8" s="34"/>
      <c r="C8" s="5"/>
      <c r="E8" s="5"/>
      <c r="M8" s="23"/>
    </row>
    <row r="9" spans="1:24" ht="25.5" customHeight="1">
      <c r="A9" s="34"/>
      <c r="B9" t="s">
        <v>6</v>
      </c>
      <c r="D9" s="84" t="s">
        <v>7</v>
      </c>
      <c r="E9" s="85"/>
      <c r="F9" s="85"/>
      <c r="G9" s="86"/>
    </row>
    <row r="10" spans="1:24">
      <c r="A10" s="34"/>
      <c r="E10" s="24"/>
      <c r="F10" s="24"/>
      <c r="G10" s="24"/>
    </row>
    <row r="11" spans="1:24" ht="27" customHeight="1">
      <c r="A11" s="34"/>
      <c r="B11" t="s">
        <v>8</v>
      </c>
      <c r="C11" s="84" t="s">
        <v>7</v>
      </c>
      <c r="D11" s="85"/>
      <c r="E11" s="85"/>
      <c r="F11" s="85"/>
      <c r="G11" s="86"/>
      <c r="T11" s="20" t="s">
        <v>7</v>
      </c>
    </row>
    <row r="12" spans="1:24">
      <c r="A12" s="34"/>
    </row>
    <row r="13" spans="1:24">
      <c r="A13" s="34"/>
      <c r="B13" s="81" t="s">
        <v>9</v>
      </c>
      <c r="C13" s="81"/>
      <c r="D13" s="82"/>
      <c r="E13" s="7">
        <f>E16+G16+I16+K16+M16+O16</f>
        <v>0</v>
      </c>
    </row>
    <row r="14" spans="1:24">
      <c r="A14" s="34"/>
    </row>
    <row r="15" spans="1:24">
      <c r="E15" s="3" t="s">
        <v>10</v>
      </c>
      <c r="F15" s="3"/>
      <c r="G15" s="3" t="s">
        <v>11</v>
      </c>
      <c r="H15" s="3"/>
      <c r="I15" s="3" t="s">
        <v>12</v>
      </c>
      <c r="J15" s="3"/>
      <c r="K15" s="3" t="s">
        <v>13</v>
      </c>
      <c r="L15" s="3"/>
      <c r="M15" s="3" t="s">
        <v>14</v>
      </c>
      <c r="N15" s="3"/>
      <c r="O15" s="3" t="s">
        <v>15</v>
      </c>
    </row>
    <row r="16" spans="1:24" s="1" customFormat="1" ht="33" customHeight="1">
      <c r="B16" s="99" t="s">
        <v>16</v>
      </c>
      <c r="C16" s="99"/>
      <c r="D16" s="100"/>
      <c r="E16" s="42">
        <v>0</v>
      </c>
      <c r="F16" s="28"/>
      <c r="G16" s="42">
        <v>0</v>
      </c>
      <c r="H16" s="28"/>
      <c r="I16" s="42">
        <v>0</v>
      </c>
      <c r="J16" s="28"/>
      <c r="K16" s="42">
        <v>0</v>
      </c>
      <c r="L16" s="28"/>
      <c r="M16" s="42">
        <v>0</v>
      </c>
      <c r="N16" s="28"/>
      <c r="O16" s="42">
        <v>0</v>
      </c>
    </row>
    <row r="17" spans="2:19">
      <c r="E17" s="3"/>
      <c r="F17" s="3"/>
      <c r="G17" s="3"/>
      <c r="H17" s="3"/>
      <c r="I17" s="3"/>
      <c r="J17" s="3"/>
      <c r="K17" s="3"/>
      <c r="L17" s="3"/>
      <c r="M17" s="3"/>
      <c r="N17" s="3"/>
      <c r="O17" s="3"/>
    </row>
    <row r="18" spans="2:19">
      <c r="B18" s="81" t="s">
        <v>17</v>
      </c>
      <c r="C18" s="81"/>
      <c r="E18" s="76">
        <f>lists!D4</f>
        <v>1017</v>
      </c>
      <c r="F18" s="12"/>
      <c r="G18" s="77">
        <f>lists!F4</f>
        <v>1062</v>
      </c>
      <c r="H18" s="12"/>
      <c r="I18" s="77">
        <f>lists!H4</f>
        <v>1332</v>
      </c>
      <c r="J18" s="12"/>
      <c r="K18" s="77">
        <f>lists!J4</f>
        <v>1741</v>
      </c>
      <c r="L18" s="12"/>
      <c r="M18" s="77">
        <f>lists!L4</f>
        <v>1774</v>
      </c>
      <c r="N18" s="12"/>
      <c r="O18" s="78">
        <v>0</v>
      </c>
    </row>
    <row r="19" spans="2:19">
      <c r="B19" s="83" t="s">
        <v>18</v>
      </c>
      <c r="C19" s="83"/>
      <c r="E19" s="3"/>
      <c r="F19" s="3"/>
      <c r="G19" s="3"/>
      <c r="H19" s="3"/>
      <c r="I19" s="3"/>
      <c r="J19" s="3"/>
      <c r="K19" s="3"/>
      <c r="L19" s="3"/>
      <c r="M19" s="3"/>
      <c r="N19" s="3"/>
      <c r="O19" s="3"/>
    </row>
    <row r="20" spans="2:19">
      <c r="B20" s="81" t="s">
        <v>19</v>
      </c>
      <c r="C20" s="81"/>
      <c r="D20" s="82"/>
      <c r="E20" s="78">
        <v>0</v>
      </c>
      <c r="F20" s="12"/>
      <c r="G20" s="78">
        <v>0</v>
      </c>
      <c r="H20" s="12"/>
      <c r="I20" s="78">
        <v>0</v>
      </c>
      <c r="J20" s="12"/>
      <c r="K20" s="78">
        <v>0</v>
      </c>
      <c r="L20" s="12"/>
      <c r="M20" s="78">
        <v>0</v>
      </c>
      <c r="N20" s="12"/>
      <c r="O20" s="79">
        <v>0</v>
      </c>
    </row>
    <row r="21" spans="2:19">
      <c r="B21" s="4"/>
      <c r="C21" s="4"/>
      <c r="D21" s="4"/>
      <c r="E21" s="3"/>
      <c r="F21" s="3"/>
      <c r="G21" s="3"/>
      <c r="H21" s="3"/>
      <c r="I21" s="3"/>
      <c r="J21" s="3"/>
      <c r="K21" s="3"/>
      <c r="L21" s="3"/>
      <c r="M21" s="3"/>
      <c r="N21" s="3"/>
      <c r="O21" s="3"/>
    </row>
    <row r="22" spans="2:19">
      <c r="B22" s="81" t="s">
        <v>20</v>
      </c>
      <c r="C22" s="81"/>
      <c r="E22" s="13">
        <f>(E18-E20)*E16</f>
        <v>0</v>
      </c>
      <c r="F22" s="3"/>
      <c r="G22" s="13">
        <f>+(G18-G20)*G16</f>
        <v>0</v>
      </c>
      <c r="H22" s="12"/>
      <c r="I22" s="13">
        <f>+(I18-I20)*I16</f>
        <v>0</v>
      </c>
      <c r="J22" s="12"/>
      <c r="K22" s="13">
        <f>+(K18-K20)*K16</f>
        <v>0</v>
      </c>
      <c r="L22" s="12"/>
      <c r="M22" s="13">
        <f>+(M18-M20)*M16</f>
        <v>0</v>
      </c>
      <c r="N22" s="12"/>
      <c r="O22" s="13">
        <f>+(O18-O20)*O16</f>
        <v>0</v>
      </c>
    </row>
    <row r="24" spans="2:19">
      <c r="B24" s="81" t="s">
        <v>21</v>
      </c>
      <c r="C24" s="81"/>
      <c r="D24" s="81"/>
      <c r="E24" s="81"/>
      <c r="G24" s="16">
        <f>E22+G22+I22+K22+M22+O22</f>
        <v>0</v>
      </c>
      <c r="I24" t="s">
        <v>22</v>
      </c>
      <c r="K24" s="16">
        <f>G24*12</f>
        <v>0</v>
      </c>
    </row>
    <row r="25" spans="2:19" ht="18">
      <c r="E25" s="3" t="s">
        <v>23</v>
      </c>
      <c r="S25" s="33"/>
    </row>
    <row r="26" spans="2:19" ht="18">
      <c r="B26" s="81" t="s">
        <v>24</v>
      </c>
      <c r="C26" s="81"/>
      <c r="E26" s="80">
        <v>3.7999999999999999E-2</v>
      </c>
      <c r="G26" s="21">
        <f>ROUND(K24*E26,0)</f>
        <v>0</v>
      </c>
      <c r="H26" t="s">
        <v>25</v>
      </c>
      <c r="I26" s="41">
        <v>0.5</v>
      </c>
      <c r="J26" s="9" t="s">
        <v>26</v>
      </c>
      <c r="K26" s="13">
        <f>ROUND(G26*I26,0)</f>
        <v>0</v>
      </c>
      <c r="S26" s="33"/>
    </row>
    <row r="28" spans="2:19" ht="19.5" customHeight="1">
      <c r="B28" s="81" t="s">
        <v>27</v>
      </c>
      <c r="C28" s="81"/>
      <c r="D28" s="81"/>
      <c r="E28" s="81"/>
      <c r="F28" s="81"/>
      <c r="K28" s="43">
        <v>0</v>
      </c>
    </row>
    <row r="30" spans="2:19">
      <c r="B30" s="81" t="s">
        <v>28</v>
      </c>
      <c r="C30" s="81"/>
      <c r="D30" s="81"/>
      <c r="K30" s="13">
        <f>K24-K26+K28</f>
        <v>0</v>
      </c>
    </row>
    <row r="32" spans="2:19" ht="21" customHeight="1">
      <c r="B32" s="81" t="s">
        <v>29</v>
      </c>
      <c r="C32" s="81"/>
      <c r="D32" s="81"/>
      <c r="G32" s="45">
        <v>0</v>
      </c>
    </row>
    <row r="33" spans="2:15">
      <c r="B33" s="91" t="s">
        <v>30</v>
      </c>
      <c r="C33" s="91"/>
      <c r="D33" s="91"/>
    </row>
    <row r="34" spans="2:15" ht="25.5" customHeight="1">
      <c r="B34" s="92" t="s">
        <v>31</v>
      </c>
      <c r="C34" s="92"/>
      <c r="G34" s="45"/>
      <c r="I34" s="81" t="s">
        <v>32</v>
      </c>
      <c r="J34" s="81"/>
      <c r="K34" s="81"/>
      <c r="L34" s="81"/>
      <c r="M34" s="81"/>
      <c r="N34" s="81"/>
      <c r="O34" s="81"/>
    </row>
    <row r="35" spans="2:15">
      <c r="B35" s="4"/>
      <c r="E35" s="81" t="s">
        <v>33</v>
      </c>
      <c r="F35" s="81"/>
      <c r="K35" s="26">
        <f>G32-G34</f>
        <v>0</v>
      </c>
    </row>
    <row r="36" spans="2:15" ht="13.5" thickBot="1"/>
    <row r="37" spans="2:15" ht="13.5" thickBot="1">
      <c r="B37" s="81" t="s">
        <v>34</v>
      </c>
      <c r="C37" s="81"/>
      <c r="D37" s="81"/>
      <c r="K37" s="14">
        <f>+K30-K35</f>
        <v>0</v>
      </c>
    </row>
    <row r="39" spans="2:15">
      <c r="B39" s="81" t="s">
        <v>35</v>
      </c>
      <c r="C39" s="81"/>
      <c r="D39" s="81"/>
      <c r="G39" s="80">
        <f>lists!Q4</f>
        <v>7.7499999999999999E-2</v>
      </c>
      <c r="I39" s="18"/>
    </row>
    <row r="40" spans="2:15">
      <c r="B40" s="83" t="s">
        <v>36</v>
      </c>
      <c r="C40" s="83"/>
    </row>
    <row r="41" spans="2:15">
      <c r="I41" s="3"/>
    </row>
    <row r="42" spans="2:15">
      <c r="C42" s="81" t="s">
        <v>37</v>
      </c>
      <c r="D42" s="81"/>
      <c r="E42" s="81"/>
      <c r="F42" s="39">
        <f>lists!O4</f>
        <v>1.6160000000000001</v>
      </c>
      <c r="I42" s="3"/>
    </row>
    <row r="43" spans="2:15">
      <c r="C43" s="88" t="s">
        <v>38</v>
      </c>
      <c r="D43" s="88"/>
      <c r="E43" s="88"/>
      <c r="F43" s="89"/>
      <c r="G43" s="46"/>
      <c r="I43" s="93" t="s">
        <v>39</v>
      </c>
      <c r="J43" s="93"/>
      <c r="K43" s="93"/>
      <c r="L43" s="93"/>
      <c r="M43" s="40">
        <f>F42</f>
        <v>1.6160000000000001</v>
      </c>
    </row>
    <row r="44" spans="2:15" ht="12.75" customHeight="1">
      <c r="B44" s="3"/>
      <c r="C44" s="15"/>
      <c r="D44" s="3"/>
      <c r="E44" s="6"/>
      <c r="G44" s="27"/>
    </row>
    <row r="45" spans="2:15" ht="13.5" thickBot="1"/>
    <row r="46" spans="2:15" ht="13.5" thickBot="1">
      <c r="C46" t="s">
        <v>40</v>
      </c>
      <c r="G46" s="29">
        <f>ROUND(IF(G43&gt;0,G39+G43*0.01,G39+M43*0.01),3)</f>
        <v>9.4E-2</v>
      </c>
      <c r="I46" s="22"/>
    </row>
    <row r="48" spans="2:15">
      <c r="C48" t="s">
        <v>41</v>
      </c>
    </row>
    <row r="49" spans="1:16" ht="13.5" thickBot="1"/>
    <row r="50" spans="1:16" ht="16.5" thickBot="1">
      <c r="D50" s="14">
        <f>+K37</f>
        <v>0</v>
      </c>
      <c r="E50" s="6"/>
      <c r="F50" s="19" t="s">
        <v>42</v>
      </c>
      <c r="I50" s="17">
        <f>G46</f>
        <v>9.4E-2</v>
      </c>
      <c r="K50" s="6" t="s">
        <v>26</v>
      </c>
      <c r="M50" s="8">
        <f>ROUND(D50/I50,0)</f>
        <v>0</v>
      </c>
    </row>
    <row r="52" spans="1:16" ht="13.5" thickBot="1">
      <c r="C52" s="90" t="s">
        <v>43</v>
      </c>
      <c r="D52" s="90"/>
      <c r="E52" s="90"/>
      <c r="I52" s="3" t="s">
        <v>44</v>
      </c>
      <c r="M52" s="5" t="s">
        <v>45</v>
      </c>
    </row>
    <row r="53" spans="1:16" ht="29.45" customHeight="1" thickBot="1">
      <c r="D53" s="10">
        <f>+M50</f>
        <v>0</v>
      </c>
      <c r="E53" s="5"/>
      <c r="F53" s="19" t="s">
        <v>46</v>
      </c>
      <c r="I53" s="44">
        <v>1</v>
      </c>
      <c r="K53" s="6" t="s">
        <v>26</v>
      </c>
      <c r="M53" s="8">
        <f>ROUND(IF(I53&lt;100%,I53,100%) *D53,-2)</f>
        <v>0</v>
      </c>
    </row>
    <row r="55" spans="1:16" ht="38.25" customHeight="1">
      <c r="A55" s="47"/>
      <c r="B55" s="87" t="s">
        <v>47</v>
      </c>
      <c r="C55" s="87"/>
      <c r="D55" s="87"/>
      <c r="E55" s="87"/>
      <c r="F55" s="87"/>
      <c r="G55" s="87"/>
      <c r="H55" s="87"/>
      <c r="I55" s="87"/>
      <c r="J55" s="87"/>
      <c r="K55" s="87"/>
      <c r="L55" s="87"/>
      <c r="M55" s="87"/>
      <c r="N55" s="47"/>
      <c r="O55" s="47"/>
      <c r="P55" s="47"/>
    </row>
    <row r="56" spans="1:16">
      <c r="A56" s="47"/>
      <c r="B56" s="47"/>
      <c r="C56" s="47"/>
      <c r="D56" s="47"/>
      <c r="E56" s="47"/>
      <c r="F56" s="47"/>
      <c r="G56" s="47"/>
      <c r="H56" s="47"/>
      <c r="I56" s="47"/>
      <c r="J56" s="47"/>
      <c r="K56" s="47"/>
      <c r="L56" s="47"/>
      <c r="M56" s="47"/>
      <c r="N56" s="47"/>
      <c r="O56" s="47"/>
      <c r="P56" s="47"/>
    </row>
  </sheetData>
  <sheetProtection password="CF63" sheet="1" selectLockedCells="1"/>
  <mergeCells count="30">
    <mergeCell ref="I34:O34"/>
    <mergeCell ref="C4:I4"/>
    <mergeCell ref="E35:F35"/>
    <mergeCell ref="B1:O1"/>
    <mergeCell ref="B2:O2"/>
    <mergeCell ref="C5:E5"/>
    <mergeCell ref="B16:D16"/>
    <mergeCell ref="D9:G9"/>
    <mergeCell ref="I7:K7"/>
    <mergeCell ref="B19:C19"/>
    <mergeCell ref="C11:G11"/>
    <mergeCell ref="B55:M55"/>
    <mergeCell ref="C42:E42"/>
    <mergeCell ref="B39:D39"/>
    <mergeCell ref="B40:C40"/>
    <mergeCell ref="C43:F43"/>
    <mergeCell ref="C52:E52"/>
    <mergeCell ref="B33:D33"/>
    <mergeCell ref="B34:C34"/>
    <mergeCell ref="I43:L43"/>
    <mergeCell ref="B37:D37"/>
    <mergeCell ref="B26:C26"/>
    <mergeCell ref="B24:E24"/>
    <mergeCell ref="B22:C22"/>
    <mergeCell ref="B28:F28"/>
    <mergeCell ref="B30:D30"/>
    <mergeCell ref="B32:D32"/>
    <mergeCell ref="B18:C18"/>
    <mergeCell ref="B13:D13"/>
    <mergeCell ref="B20:D20"/>
  </mergeCells>
  <dataValidations count="2">
    <dataValidation operator="lessThan" allowBlank="1" showInputMessage="1" showErrorMessage="1" sqref="I53" xr:uid="{00000000-0002-0000-0000-000000000000}"/>
    <dataValidation type="decimal" operator="lessThanOrEqual" allowBlank="1" showInputMessage="1" showErrorMessage="1" sqref="G67" xr:uid="{00000000-0002-0000-0000-000001000000}">
      <formula1>1</formula1>
    </dataValidation>
  </dataValidations>
  <pageMargins left="0.5" right="0.5" top="1" bottom="0.75" header="0" footer="0"/>
  <pageSetup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List Box 2">
              <controlPr defaultSize="0" autoLine="0" autoPict="0">
                <anchor moveWithCells="1">
                  <from>
                    <xdr:col>0</xdr:col>
                    <xdr:colOff>304800</xdr:colOff>
                    <xdr:row>3</xdr:row>
                    <xdr:rowOff>390525</xdr:rowOff>
                  </from>
                  <to>
                    <xdr:col>1</xdr:col>
                    <xdr:colOff>0</xdr:colOff>
                    <xdr:row>11</xdr:row>
                    <xdr:rowOff>0</xdr:rowOff>
                  </to>
                </anchor>
              </controlPr>
            </control>
          </mc:Choice>
        </mc:AlternateContent>
        <mc:AlternateContent xmlns:mc="http://schemas.openxmlformats.org/markup-compatibility/2006">
          <mc:Choice Requires="x14">
            <control shapeId="1050" r:id="rId5" name="List Box 26">
              <controlPr defaultSize="0" autoLine="0" autoPict="0">
                <anchor moveWithCells="1">
                  <from>
                    <xdr:col>0</xdr:col>
                    <xdr:colOff>304800</xdr:colOff>
                    <xdr:row>3</xdr:row>
                    <xdr:rowOff>390525</xdr:rowOff>
                  </from>
                  <to>
                    <xdr:col>1</xdr:col>
                    <xdr:colOff>0</xdr:colOff>
                    <xdr:row>11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RowHeight="12.75"/>
  <cols>
    <col min="1" max="1" width="59" bestFit="1" customWidth="1"/>
  </cols>
  <sheetData>
    <row r="1" spans="1:1">
      <c r="A1" s="30" t="s">
        <v>48</v>
      </c>
    </row>
    <row r="2" spans="1:1">
      <c r="A2" s="20" t="s">
        <v>49</v>
      </c>
    </row>
  </sheetData>
  <sheetProtection password="CF1B" sheet="1"/>
  <hyperlinks>
    <hyperlink ref="A1"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E263"/>
  <sheetViews>
    <sheetView topLeftCell="A254" workbookViewId="0"/>
  </sheetViews>
  <sheetFormatPr defaultRowHeight="12.75"/>
  <cols>
    <col min="1" max="1" width="8.42578125" style="3" customWidth="1"/>
    <col min="2" max="2" width="27.5703125" style="59" customWidth="1"/>
    <col min="3" max="3" width="10.7109375" style="59" customWidth="1"/>
    <col min="4" max="4" width="11.42578125" style="59" customWidth="1"/>
    <col min="5" max="5" width="11.5703125" style="59" customWidth="1"/>
    <col min="6" max="6" width="11.28515625" style="59" customWidth="1"/>
    <col min="7" max="7" width="12.42578125" style="59" customWidth="1"/>
    <col min="8" max="8" width="18.28515625" style="59" customWidth="1"/>
    <col min="9" max="9" width="11.28515625" style="59" bestFit="1" customWidth="1"/>
    <col min="10" max="10" width="11" style="59" customWidth="1"/>
    <col min="11" max="11" width="8.85546875" style="59" customWidth="1"/>
    <col min="12" max="12" width="27" style="59" bestFit="1" customWidth="1"/>
    <col min="13" max="13" width="16.5703125" style="59" customWidth="1"/>
    <col min="14" max="14" width="15" style="59" customWidth="1"/>
    <col min="15" max="15" width="12.85546875" style="59" customWidth="1"/>
    <col min="16" max="16" width="12.42578125" style="59" bestFit="1" customWidth="1"/>
    <col min="17" max="17" width="10" bestFit="1" customWidth="1"/>
    <col min="18" max="18" width="17.140625" bestFit="1" customWidth="1"/>
    <col min="19" max="19" width="12.42578125" bestFit="1" customWidth="1"/>
    <col min="20" max="20" width="11.5703125" bestFit="1" customWidth="1"/>
    <col min="21" max="21" width="12.85546875" bestFit="1" customWidth="1"/>
    <col min="22" max="22" width="12.42578125" bestFit="1" customWidth="1"/>
    <col min="24" max="24" width="7.28515625" bestFit="1" customWidth="1"/>
    <col min="25" max="25" width="17.140625" bestFit="1" customWidth="1"/>
    <col min="26" max="26" width="18.5703125" customWidth="1"/>
    <col min="28" max="28" width="17.140625" bestFit="1" customWidth="1"/>
    <col min="29" max="29" width="9" bestFit="1" customWidth="1"/>
    <col min="31" max="31" width="17.140625" bestFit="1" customWidth="1"/>
    <col min="32" max="32" width="13.28515625" bestFit="1" customWidth="1"/>
    <col min="33" max="33" width="9.7109375" bestFit="1" customWidth="1"/>
  </cols>
  <sheetData>
    <row r="1" spans="1:31" s="24" customFormat="1">
      <c r="A1" s="51" t="s">
        <v>50</v>
      </c>
      <c r="B1" s="53"/>
      <c r="C1" s="53" t="s">
        <v>51</v>
      </c>
      <c r="D1" s="53"/>
      <c r="E1" s="53" t="s">
        <v>52</v>
      </c>
      <c r="F1" s="53"/>
      <c r="G1" s="53" t="s">
        <v>53</v>
      </c>
      <c r="H1" s="53"/>
      <c r="I1" s="53" t="s">
        <v>54</v>
      </c>
      <c r="J1" s="53"/>
      <c r="K1" s="53" t="s">
        <v>55</v>
      </c>
      <c r="L1" s="53"/>
      <c r="M1" s="53"/>
      <c r="N1" s="53" t="s">
        <v>56</v>
      </c>
      <c r="O1" s="53"/>
      <c r="P1" s="68" t="s">
        <v>57</v>
      </c>
    </row>
    <row r="2" spans="1:31" s="24" customFormat="1">
      <c r="A2" s="52" t="s">
        <v>58</v>
      </c>
      <c r="B2" s="54">
        <v>1</v>
      </c>
      <c r="C2" s="55" t="s">
        <v>58</v>
      </c>
      <c r="D2" s="55">
        <f>B2</f>
        <v>1</v>
      </c>
      <c r="E2" s="54" t="s">
        <v>58</v>
      </c>
      <c r="F2" s="54">
        <f>B2</f>
        <v>1</v>
      </c>
      <c r="G2" s="55" t="s">
        <v>58</v>
      </c>
      <c r="H2" s="55">
        <f>B2</f>
        <v>1</v>
      </c>
      <c r="I2" s="54" t="s">
        <v>58</v>
      </c>
      <c r="J2" s="54">
        <f>B2</f>
        <v>1</v>
      </c>
      <c r="K2" s="55" t="s">
        <v>58</v>
      </c>
      <c r="L2" s="55">
        <f>B2</f>
        <v>1</v>
      </c>
      <c r="M2" s="55"/>
      <c r="N2" s="53" t="s">
        <v>58</v>
      </c>
      <c r="O2" s="55">
        <f>B2</f>
        <v>1</v>
      </c>
      <c r="P2" s="53" t="s">
        <v>58</v>
      </c>
      <c r="Q2" s="67">
        <f>B2</f>
        <v>1</v>
      </c>
    </row>
    <row r="3" spans="1:31" s="24" customFormat="1">
      <c r="A3" s="52" t="s">
        <v>59</v>
      </c>
      <c r="B3" s="55" t="str">
        <f>INDEX(B9:B263,B2,1)</f>
        <v>Addison Town, Addison County</v>
      </c>
      <c r="C3" s="55" t="s">
        <v>59</v>
      </c>
      <c r="D3" s="55" t="str">
        <f>INDEX(B9:B263,D2,1)</f>
        <v>Addison Town, Addison County</v>
      </c>
      <c r="E3" s="54" t="s">
        <v>59</v>
      </c>
      <c r="F3" s="54" t="str">
        <f>INDEX(B9:B263,F2,1)</f>
        <v>Addison Town, Addison County</v>
      </c>
      <c r="G3" s="55" t="s">
        <v>59</v>
      </c>
      <c r="H3" s="55" t="str">
        <f>INDEX(B9:B263,H2,1)</f>
        <v>Addison Town, Addison County</v>
      </c>
      <c r="I3" s="54" t="s">
        <v>59</v>
      </c>
      <c r="J3" s="55" t="str">
        <f>INDEX(B9:B263,J2,1)</f>
        <v>Addison Town, Addison County</v>
      </c>
      <c r="K3" s="55" t="s">
        <v>59</v>
      </c>
      <c r="L3" s="55" t="str">
        <f>INDEX(B9:B263,L2,1)</f>
        <v>Addison Town, Addison County</v>
      </c>
      <c r="M3" s="55"/>
      <c r="N3" s="53" t="s">
        <v>59</v>
      </c>
      <c r="O3" s="55" t="str">
        <f>INDEX(B9:B263,O2,1)</f>
        <v>Addison Town, Addison County</v>
      </c>
      <c r="P3" s="53" t="s">
        <v>59</v>
      </c>
      <c r="Q3" s="67" t="str">
        <f>INDEX(B9:B263,Q2,1)</f>
        <v>Addison Town, Addison County</v>
      </c>
    </row>
    <row r="4" spans="1:31" s="24" customFormat="1">
      <c r="A4" s="52" t="s">
        <v>60</v>
      </c>
      <c r="B4" s="54">
        <f>INDEX(A9:A263,B2,1)</f>
        <v>1003</v>
      </c>
      <c r="C4" s="55" t="s">
        <v>60</v>
      </c>
      <c r="D4" s="55">
        <f>INDEX(C9:C263,D2)</f>
        <v>1017</v>
      </c>
      <c r="E4" s="54" t="s">
        <v>60</v>
      </c>
      <c r="F4" s="54">
        <f>INDEX(D9:D263,F2)</f>
        <v>1062</v>
      </c>
      <c r="G4" s="55" t="s">
        <v>60</v>
      </c>
      <c r="H4" s="56">
        <f>INDEX(E9:E263,H2)</f>
        <v>1332</v>
      </c>
      <c r="I4" s="54" t="s">
        <v>60</v>
      </c>
      <c r="J4" s="57">
        <f>INDEX(F9:F263,J2)</f>
        <v>1741</v>
      </c>
      <c r="K4" s="55" t="s">
        <v>60</v>
      </c>
      <c r="L4" s="56">
        <f>INDEX(G9:G263,L2)</f>
        <v>1774</v>
      </c>
      <c r="M4" s="56"/>
      <c r="N4" s="53" t="s">
        <v>60</v>
      </c>
      <c r="O4" s="58">
        <f>INDEX(I9:I263,O2)</f>
        <v>1.6160000000000001</v>
      </c>
      <c r="P4" s="53" t="s">
        <v>60</v>
      </c>
      <c r="Q4" s="67">
        <f>INDEX(K9:K263,Q2)</f>
        <v>7.7499999999999999E-2</v>
      </c>
    </row>
    <row r="7" spans="1:31">
      <c r="C7" s="59">
        <v>2024</v>
      </c>
      <c r="L7" s="60"/>
      <c r="M7" s="60"/>
      <c r="N7" s="60"/>
      <c r="O7" s="60"/>
      <c r="P7" s="60"/>
      <c r="Q7" s="35"/>
      <c r="R7" s="35"/>
      <c r="S7" s="36"/>
      <c r="T7" s="36"/>
      <c r="U7" s="37"/>
      <c r="V7" s="37"/>
      <c r="W7" s="37"/>
    </row>
    <row r="8" spans="1:31" ht="15">
      <c r="A8" s="3" t="s">
        <v>61</v>
      </c>
      <c r="B8" s="59" t="s">
        <v>62</v>
      </c>
      <c r="C8" s="59" t="s">
        <v>63</v>
      </c>
      <c r="D8" s="59" t="s">
        <v>64</v>
      </c>
      <c r="E8" s="59" t="s">
        <v>65</v>
      </c>
      <c r="F8" s="59" t="s">
        <v>66</v>
      </c>
      <c r="G8" s="59" t="s">
        <v>67</v>
      </c>
      <c r="H8" s="59" t="s">
        <v>68</v>
      </c>
      <c r="I8" s="59" t="s">
        <v>69</v>
      </c>
      <c r="J8" s="59" t="s">
        <v>70</v>
      </c>
      <c r="K8" s="61" t="s">
        <v>71</v>
      </c>
      <c r="L8" s="62" t="s">
        <v>72</v>
      </c>
      <c r="M8" s="62" t="s">
        <v>73</v>
      </c>
      <c r="N8" s="62" t="s">
        <v>74</v>
      </c>
      <c r="O8" s="62" t="s">
        <v>75</v>
      </c>
      <c r="P8" s="62" t="s">
        <v>76</v>
      </c>
      <c r="Q8" s="48"/>
      <c r="R8" s="70"/>
      <c r="S8" s="70"/>
      <c r="T8" s="70"/>
      <c r="U8" s="70"/>
      <c r="V8" s="70"/>
      <c r="W8" s="70"/>
    </row>
    <row r="9" spans="1:31" ht="16.5" thickBot="1">
      <c r="A9" s="3">
        <v>1003</v>
      </c>
      <c r="B9" s="69" t="s">
        <v>77</v>
      </c>
      <c r="C9" s="50">
        <v>1017</v>
      </c>
      <c r="D9" s="50">
        <v>1062</v>
      </c>
      <c r="E9" s="50">
        <v>1332</v>
      </c>
      <c r="F9" s="50">
        <v>1741</v>
      </c>
      <c r="G9" s="50">
        <v>1774</v>
      </c>
      <c r="H9" s="59" t="s">
        <v>78</v>
      </c>
      <c r="I9" s="63">
        <f t="shared" ref="I9:I72" si="0">N9+O9+P9</f>
        <v>1.6160000000000001</v>
      </c>
      <c r="J9" s="59">
        <f t="shared" ref="J9:J72" si="1">I9*0.01</f>
        <v>1.6160000000000001E-2</v>
      </c>
      <c r="K9" s="66">
        <f>INDEX(Capratexcounty!$B$2:$C$15,MATCH($H9,Capratexcounty!$B$2:$B$15,0),2)</f>
        <v>7.7499999999999999E-2</v>
      </c>
      <c r="L9" t="s">
        <v>79</v>
      </c>
      <c r="M9">
        <v>1.3466</v>
      </c>
      <c r="N9">
        <v>1.2153</v>
      </c>
      <c r="O9">
        <v>1.6999999999999999E-3</v>
      </c>
      <c r="P9">
        <v>0.39900000000000002</v>
      </c>
    </row>
    <row r="10" spans="1:31" ht="16.5" thickBot="1">
      <c r="A10" s="3">
        <v>10006</v>
      </c>
      <c r="B10" s="69" t="s">
        <v>80</v>
      </c>
      <c r="C10" s="50">
        <v>831</v>
      </c>
      <c r="D10" s="50">
        <v>963</v>
      </c>
      <c r="E10" s="50">
        <v>1081</v>
      </c>
      <c r="F10" s="50">
        <v>1401</v>
      </c>
      <c r="G10" s="50">
        <v>1524</v>
      </c>
      <c r="H10" s="59" t="s">
        <v>81</v>
      </c>
      <c r="I10" s="63">
        <f t="shared" si="0"/>
        <v>1.8785000000000001</v>
      </c>
      <c r="J10" s="59">
        <f t="shared" si="1"/>
        <v>1.8785E-2</v>
      </c>
      <c r="K10" s="66">
        <f>INDEX(Capratexcounty!$B$2:$C$15,MATCH($H10,Capratexcounty!$B$2:$B$15,0),2)</f>
        <v>7.7499999999999999E-2</v>
      </c>
      <c r="L10" t="s">
        <v>82</v>
      </c>
      <c r="M10">
        <v>1.165</v>
      </c>
      <c r="N10">
        <v>1.3332999999999999</v>
      </c>
      <c r="O10">
        <v>9.1000000000000004E-3</v>
      </c>
      <c r="P10">
        <v>0.53610000000000002</v>
      </c>
    </row>
    <row r="11" spans="1:31" ht="26.25" thickBot="1">
      <c r="A11" s="3">
        <v>7009</v>
      </c>
      <c r="B11" s="69" t="s">
        <v>83</v>
      </c>
      <c r="C11" s="50">
        <v>1341</v>
      </c>
      <c r="D11" s="50">
        <v>1441</v>
      </c>
      <c r="E11" s="50">
        <v>1887</v>
      </c>
      <c r="F11" s="50">
        <v>2390</v>
      </c>
      <c r="G11" s="50">
        <v>2513</v>
      </c>
      <c r="H11" s="59" t="s">
        <v>84</v>
      </c>
      <c r="I11" s="63">
        <f t="shared" si="0"/>
        <v>1.589</v>
      </c>
      <c r="J11" s="59">
        <f t="shared" si="1"/>
        <v>1.5890000000000001E-2</v>
      </c>
      <c r="K11" s="66">
        <f>INDEX(Capratexcounty!$B$2:$C$15,MATCH($H11,Capratexcounty!$B$2:$B$15,0),2)</f>
        <v>6.25E-2</v>
      </c>
      <c r="L11" t="s">
        <v>85</v>
      </c>
      <c r="M11">
        <v>1.1969000000000001</v>
      </c>
      <c r="N11">
        <v>1.1966000000000001</v>
      </c>
      <c r="O11">
        <v>2.2000000000000001E-3</v>
      </c>
      <c r="P11">
        <v>0.39019999999999999</v>
      </c>
    </row>
    <row r="12" spans="1:31" ht="16.5" thickBot="1">
      <c r="A12" s="3">
        <v>14012</v>
      </c>
      <c r="B12" s="69" t="s">
        <v>86</v>
      </c>
      <c r="C12" s="50">
        <v>1039</v>
      </c>
      <c r="D12" s="50">
        <v>1136</v>
      </c>
      <c r="E12" s="50">
        <v>1300</v>
      </c>
      <c r="F12" s="50">
        <v>1725</v>
      </c>
      <c r="G12" s="50">
        <v>1731</v>
      </c>
      <c r="H12" s="59" t="s">
        <v>87</v>
      </c>
      <c r="I12" s="63">
        <f t="shared" si="0"/>
        <v>1.6111</v>
      </c>
      <c r="J12" s="59">
        <f t="shared" si="1"/>
        <v>1.6111E-2</v>
      </c>
      <c r="K12" s="66">
        <f>INDEX(Capratexcounty!$B$2:$C$15,MATCH($H12,Capratexcounty!$B$2:$B$15,0),2)</f>
        <v>7.7499999999999999E-2</v>
      </c>
      <c r="L12" t="s">
        <v>88</v>
      </c>
      <c r="M12">
        <v>1.1631</v>
      </c>
      <c r="N12">
        <v>1.2044999999999999</v>
      </c>
      <c r="O12">
        <v>0</v>
      </c>
      <c r="P12">
        <v>0.40660000000000002</v>
      </c>
    </row>
    <row r="13" spans="1:31" ht="26.25" thickBot="1">
      <c r="A13" s="3">
        <v>2015</v>
      </c>
      <c r="B13" s="69" t="s">
        <v>89</v>
      </c>
      <c r="C13" s="50">
        <v>936</v>
      </c>
      <c r="D13" s="50">
        <v>1006</v>
      </c>
      <c r="E13" s="50">
        <v>1241</v>
      </c>
      <c r="F13" s="50">
        <v>1642</v>
      </c>
      <c r="G13" s="50">
        <v>1929</v>
      </c>
      <c r="H13" s="59" t="s">
        <v>90</v>
      </c>
      <c r="I13" s="63">
        <f t="shared" si="0"/>
        <v>1.7117</v>
      </c>
      <c r="J13" s="59">
        <f t="shared" si="1"/>
        <v>1.7117E-2</v>
      </c>
      <c r="K13" s="66">
        <f>INDEX(Capratexcounty!$B$2:$C$15,MATCH($H13,Capratexcounty!$B$2:$B$15,0),2)</f>
        <v>7.7499999999999999E-2</v>
      </c>
      <c r="L13" t="s">
        <v>91</v>
      </c>
      <c r="M13">
        <v>1.1910000000000001</v>
      </c>
      <c r="N13">
        <v>1.2737000000000001</v>
      </c>
      <c r="O13">
        <v>6.1999999999999998E-3</v>
      </c>
      <c r="P13">
        <v>0.43180000000000002</v>
      </c>
    </row>
    <row r="14" spans="1:31" ht="26.25" thickBot="1">
      <c r="A14" s="3">
        <v>13018</v>
      </c>
      <c r="B14" s="69" t="s">
        <v>92</v>
      </c>
      <c r="C14" s="50">
        <v>976</v>
      </c>
      <c r="D14" s="50">
        <v>1091</v>
      </c>
      <c r="E14" s="50">
        <v>1340</v>
      </c>
      <c r="F14" s="50">
        <v>1655</v>
      </c>
      <c r="G14" s="50">
        <v>1785</v>
      </c>
      <c r="H14" s="59" t="s">
        <v>93</v>
      </c>
      <c r="I14" s="63">
        <f t="shared" si="0"/>
        <v>2.3841000000000001</v>
      </c>
      <c r="J14" s="59">
        <f t="shared" si="1"/>
        <v>2.3841000000000001E-2</v>
      </c>
      <c r="K14" s="66">
        <f>INDEX(Capratexcounty!$B$2:$C$15,MATCH($H14,Capratexcounty!$B$2:$B$15,0),2)</f>
        <v>7.7499999999999999E-2</v>
      </c>
      <c r="L14" t="s">
        <v>94</v>
      </c>
      <c r="M14">
        <v>1.258</v>
      </c>
      <c r="N14">
        <v>1.3402000000000001</v>
      </c>
      <c r="O14">
        <v>0</v>
      </c>
      <c r="P14">
        <v>1.0439000000000001</v>
      </c>
    </row>
    <row r="15" spans="1:31" ht="26.25" thickBot="1">
      <c r="A15">
        <v>6024</v>
      </c>
      <c r="B15" s="69" t="s">
        <v>95</v>
      </c>
      <c r="C15" s="50">
        <v>1341</v>
      </c>
      <c r="D15" s="50">
        <v>1441</v>
      </c>
      <c r="E15" s="50">
        <v>1887</v>
      </c>
      <c r="F15" s="50">
        <v>2390</v>
      </c>
      <c r="G15" s="50">
        <v>2513</v>
      </c>
      <c r="H15" s="59" t="s">
        <v>96</v>
      </c>
      <c r="I15" s="63">
        <f t="shared" si="0"/>
        <v>1.7463</v>
      </c>
      <c r="J15" s="59">
        <f t="shared" si="1"/>
        <v>1.7462999999999999E-2</v>
      </c>
      <c r="K15" s="66">
        <f>INDEX(Capratexcounty!$B$2:$C$15,MATCH($H15,Capratexcounty!$B$2:$B$15,0),2)</f>
        <v>6.25E-2</v>
      </c>
      <c r="L15" t="s">
        <v>97</v>
      </c>
      <c r="M15">
        <v>1.0470999999999999</v>
      </c>
      <c r="N15">
        <v>1.2685</v>
      </c>
      <c r="O15">
        <v>0</v>
      </c>
      <c r="P15">
        <v>0.4778</v>
      </c>
      <c r="R15" s="71" t="s">
        <v>98</v>
      </c>
      <c r="S15" t="s">
        <v>99</v>
      </c>
      <c r="T15" t="s">
        <v>99</v>
      </c>
      <c r="U15" t="s">
        <v>99</v>
      </c>
      <c r="V15" t="s">
        <v>99</v>
      </c>
      <c r="W15" t="e">
        <v>#VALUE!</v>
      </c>
      <c r="Y15" s="3">
        <v>6024</v>
      </c>
      <c r="Z15" s="69" t="s">
        <v>100</v>
      </c>
      <c r="AA15" s="50">
        <v>812</v>
      </c>
      <c r="AB15" s="50">
        <v>834</v>
      </c>
      <c r="AC15" s="50">
        <v>936</v>
      </c>
      <c r="AD15" s="50">
        <v>1301</v>
      </c>
      <c r="AE15" s="50">
        <v>1319</v>
      </c>
    </row>
    <row r="16" spans="1:31" ht="26.25" thickBot="1">
      <c r="A16">
        <v>14027</v>
      </c>
      <c r="B16" s="69" t="s">
        <v>101</v>
      </c>
      <c r="C16" s="50">
        <v>1039</v>
      </c>
      <c r="D16" s="50">
        <v>1136</v>
      </c>
      <c r="E16" s="50">
        <v>1300</v>
      </c>
      <c r="F16" s="50">
        <v>1725</v>
      </c>
      <c r="G16" s="50">
        <v>1731</v>
      </c>
      <c r="H16" s="59" t="s">
        <v>87</v>
      </c>
      <c r="I16" s="63">
        <f t="shared" si="0"/>
        <v>1.7382</v>
      </c>
      <c r="J16" s="59">
        <f t="shared" si="1"/>
        <v>1.7382000000000002E-2</v>
      </c>
      <c r="K16" s="66">
        <f>INDEX(Capratexcounty!$B$2:$C$15,MATCH($H16,Capratexcounty!$B$2:$B$15,0),2)</f>
        <v>7.7499999999999999E-2</v>
      </c>
      <c r="L16" t="s">
        <v>102</v>
      </c>
      <c r="M16">
        <v>1.3290999999999999</v>
      </c>
      <c r="N16">
        <v>1.3768</v>
      </c>
      <c r="O16">
        <v>6.0000000000000001E-3</v>
      </c>
      <c r="P16">
        <v>0.35539999999999999</v>
      </c>
      <c r="R16" s="71" t="s">
        <v>103</v>
      </c>
      <c r="S16" t="s">
        <v>99</v>
      </c>
      <c r="T16" t="s">
        <v>99</v>
      </c>
      <c r="U16" t="s">
        <v>99</v>
      </c>
      <c r="V16" t="s">
        <v>99</v>
      </c>
      <c r="W16" t="e">
        <v>#VALUE!</v>
      </c>
      <c r="Y16" s="3">
        <v>14027</v>
      </c>
      <c r="Z16" s="69" t="s">
        <v>104</v>
      </c>
      <c r="AA16" s="50">
        <v>812</v>
      </c>
      <c r="AB16" s="50">
        <v>834</v>
      </c>
      <c r="AC16" s="50">
        <v>936</v>
      </c>
      <c r="AD16" s="50">
        <v>1301</v>
      </c>
      <c r="AE16" s="50">
        <v>1319</v>
      </c>
    </row>
    <row r="17" spans="1:16" ht="16.5" thickBot="1">
      <c r="A17">
        <v>14030</v>
      </c>
      <c r="B17" s="69" t="s">
        <v>105</v>
      </c>
      <c r="C17" s="50">
        <v>1039</v>
      </c>
      <c r="D17" s="50">
        <v>1136</v>
      </c>
      <c r="E17" s="50">
        <v>1300</v>
      </c>
      <c r="F17" s="50">
        <v>1725</v>
      </c>
      <c r="G17" s="50">
        <v>1731</v>
      </c>
      <c r="H17" s="59" t="s">
        <v>87</v>
      </c>
      <c r="I17" s="63">
        <f t="shared" si="0"/>
        <v>1.4883</v>
      </c>
      <c r="J17" s="59">
        <f t="shared" si="1"/>
        <v>1.4883E-2</v>
      </c>
      <c r="K17" s="66">
        <f>INDEX(Capratexcounty!$B$2:$C$15,MATCH($H17,Capratexcounty!$B$2:$B$15,0),2)</f>
        <v>7.7499999999999999E-2</v>
      </c>
      <c r="L17" t="s">
        <v>106</v>
      </c>
      <c r="M17">
        <v>1.2827</v>
      </c>
      <c r="N17">
        <v>1.1721999999999999</v>
      </c>
      <c r="O17">
        <v>0</v>
      </c>
      <c r="P17">
        <v>0.31609999999999999</v>
      </c>
    </row>
    <row r="18" spans="1:16" ht="16.5" thickBot="1">
      <c r="A18">
        <v>3033</v>
      </c>
      <c r="B18" s="69" t="s">
        <v>107</v>
      </c>
      <c r="C18" s="50">
        <v>899</v>
      </c>
      <c r="D18" s="50">
        <v>922</v>
      </c>
      <c r="E18" s="50">
        <v>1068</v>
      </c>
      <c r="F18" s="50">
        <v>1390</v>
      </c>
      <c r="G18" s="50">
        <v>1657</v>
      </c>
      <c r="H18" s="59" t="s">
        <v>108</v>
      </c>
      <c r="I18" s="63">
        <f t="shared" si="0"/>
        <v>1.8698000000000001</v>
      </c>
      <c r="J18" s="59">
        <f t="shared" si="1"/>
        <v>1.8698000000000003E-2</v>
      </c>
      <c r="K18" s="66">
        <f>INDEX(Capratexcounty!$B$2:$C$15,MATCH($H18,Capratexcounty!$B$2:$B$15,0),2)</f>
        <v>7.7499999999999999E-2</v>
      </c>
      <c r="L18" t="s">
        <v>109</v>
      </c>
      <c r="M18">
        <v>1.3364</v>
      </c>
      <c r="N18">
        <v>1.2574000000000001</v>
      </c>
      <c r="O18">
        <v>2.5999999999999999E-3</v>
      </c>
      <c r="P18">
        <v>0.60980000000000001</v>
      </c>
    </row>
    <row r="19" spans="1:16" ht="16.5" thickBot="1">
      <c r="A19">
        <v>12036</v>
      </c>
      <c r="B19" s="69" t="s">
        <v>110</v>
      </c>
      <c r="C19" s="50">
        <v>985</v>
      </c>
      <c r="D19" s="50">
        <v>1106</v>
      </c>
      <c r="E19" s="50">
        <v>1453</v>
      </c>
      <c r="F19" s="50">
        <v>1832</v>
      </c>
      <c r="G19" s="50">
        <v>1975</v>
      </c>
      <c r="H19" s="59" t="s">
        <v>111</v>
      </c>
      <c r="I19" s="63">
        <f t="shared" si="0"/>
        <v>2.8875000000000002</v>
      </c>
      <c r="J19" s="59">
        <f t="shared" si="1"/>
        <v>2.8875000000000001E-2</v>
      </c>
      <c r="K19" s="66">
        <f>INDEX(Capratexcounty!$B$2:$C$15,MATCH($H19,Capratexcounty!$B$2:$B$15,0),2)</f>
        <v>7.7499999999999999E-2</v>
      </c>
      <c r="L19" t="s">
        <v>112</v>
      </c>
      <c r="M19">
        <v>1.0537000000000001</v>
      </c>
      <c r="N19">
        <v>1.2682</v>
      </c>
      <c r="O19">
        <v>4.0000000000000001E-3</v>
      </c>
      <c r="P19">
        <v>1.6153</v>
      </c>
    </row>
    <row r="20" spans="1:16" ht="26.25" thickBot="1">
      <c r="A20">
        <v>12039</v>
      </c>
      <c r="B20" s="69" t="s">
        <v>113</v>
      </c>
      <c r="C20" s="50">
        <v>985</v>
      </c>
      <c r="D20" s="50">
        <v>1106</v>
      </c>
      <c r="E20" s="50">
        <v>1453</v>
      </c>
      <c r="F20" s="50">
        <v>1832</v>
      </c>
      <c r="G20" s="50">
        <v>1975</v>
      </c>
      <c r="H20" s="59" t="s">
        <v>111</v>
      </c>
      <c r="I20" s="63">
        <f t="shared" si="0"/>
        <v>1.9329000000000001</v>
      </c>
      <c r="J20" s="59">
        <f t="shared" si="1"/>
        <v>1.9329000000000002E-2</v>
      </c>
      <c r="K20" s="66">
        <f>INDEX(Capratexcounty!$B$2:$C$15,MATCH($H20,Capratexcounty!$B$2:$B$15,0),2)</f>
        <v>7.7499999999999999E-2</v>
      </c>
      <c r="L20" t="s">
        <v>114</v>
      </c>
      <c r="M20">
        <v>1.0548</v>
      </c>
      <c r="N20">
        <v>1.2628999999999999</v>
      </c>
      <c r="O20">
        <v>2.0999999999999999E-3</v>
      </c>
      <c r="P20">
        <v>0.66790000000000005</v>
      </c>
    </row>
    <row r="21" spans="1:16" ht="16.5" thickBot="1">
      <c r="A21">
        <v>10042</v>
      </c>
      <c r="B21" s="69" t="s">
        <v>115</v>
      </c>
      <c r="C21" s="50">
        <v>831</v>
      </c>
      <c r="D21" s="50">
        <v>963</v>
      </c>
      <c r="E21" s="50">
        <v>1081</v>
      </c>
      <c r="F21" s="50">
        <v>1401</v>
      </c>
      <c r="G21" s="50">
        <v>1524</v>
      </c>
      <c r="H21" s="59" t="s">
        <v>81</v>
      </c>
      <c r="I21" s="63">
        <f t="shared" si="0"/>
        <v>1.4944</v>
      </c>
      <c r="J21" s="59">
        <f t="shared" si="1"/>
        <v>1.4943999999999999E-2</v>
      </c>
      <c r="K21" s="66">
        <f>INDEX(Capratexcounty!$B$2:$C$15,MATCH($H21,Capratexcounty!$B$2:$B$15,0),2)</f>
        <v>7.7499999999999999E-2</v>
      </c>
      <c r="L21" t="s">
        <v>116</v>
      </c>
      <c r="M21">
        <v>1.0978000000000001</v>
      </c>
      <c r="N21">
        <v>1.2633000000000001</v>
      </c>
      <c r="O21">
        <v>2.5000000000000001E-3</v>
      </c>
      <c r="P21">
        <v>0.2286</v>
      </c>
    </row>
    <row r="22" spans="1:16" ht="26.25" thickBot="1">
      <c r="A22">
        <v>8048</v>
      </c>
      <c r="B22" s="69" t="s">
        <v>117</v>
      </c>
      <c r="C22" s="50">
        <v>913</v>
      </c>
      <c r="D22" s="50">
        <v>983</v>
      </c>
      <c r="E22" s="50">
        <v>1291</v>
      </c>
      <c r="F22" s="50">
        <v>1713</v>
      </c>
      <c r="G22" s="50">
        <v>1719</v>
      </c>
      <c r="H22" s="59" t="s">
        <v>118</v>
      </c>
      <c r="I22" s="63">
        <f t="shared" si="0"/>
        <v>1.4584000000000001</v>
      </c>
      <c r="J22" s="59">
        <f t="shared" si="1"/>
        <v>1.4584000000000001E-2</v>
      </c>
      <c r="K22" s="66">
        <f>INDEX(Capratexcounty!$B$2:$C$15,MATCH($H22,Capratexcounty!$B$2:$B$15,0),2)</f>
        <v>7.7499999999999999E-2</v>
      </c>
      <c r="L22" t="s">
        <v>119</v>
      </c>
      <c r="M22">
        <v>1.0823</v>
      </c>
      <c r="N22">
        <v>1.129</v>
      </c>
      <c r="O22">
        <v>0</v>
      </c>
      <c r="P22">
        <v>0.32940000000000003</v>
      </c>
    </row>
    <row r="23" spans="1:16" ht="26.25" thickBot="1">
      <c r="A23">
        <v>2051</v>
      </c>
      <c r="B23" s="69" t="s">
        <v>120</v>
      </c>
      <c r="C23" s="50">
        <v>936</v>
      </c>
      <c r="D23" s="50">
        <v>1006</v>
      </c>
      <c r="E23" s="50">
        <v>1241</v>
      </c>
      <c r="F23" s="50">
        <v>1642</v>
      </c>
      <c r="G23" s="50">
        <v>1929</v>
      </c>
      <c r="H23" s="59" t="s">
        <v>90</v>
      </c>
      <c r="I23" s="63">
        <f t="shared" si="0"/>
        <v>1.8909</v>
      </c>
      <c r="J23" s="59">
        <f t="shared" si="1"/>
        <v>1.8909000000000002E-2</v>
      </c>
      <c r="K23" s="66">
        <f>INDEX(Capratexcounty!$B$2:$C$15,MATCH($H23,Capratexcounty!$B$2:$B$15,0),2)</f>
        <v>7.7499999999999999E-2</v>
      </c>
      <c r="L23" t="s">
        <v>121</v>
      </c>
      <c r="M23">
        <v>1.0021</v>
      </c>
      <c r="N23">
        <v>1.2715000000000001</v>
      </c>
      <c r="O23">
        <v>2.3999999999999998E-3</v>
      </c>
      <c r="P23">
        <v>0.61699999999999999</v>
      </c>
    </row>
    <row r="24" spans="1:16" ht="24" customHeight="1" thickBot="1">
      <c r="A24">
        <v>11054</v>
      </c>
      <c r="B24" s="69" t="s">
        <v>122</v>
      </c>
      <c r="C24" s="50">
        <v>991</v>
      </c>
      <c r="D24" s="50">
        <v>997</v>
      </c>
      <c r="E24" s="50">
        <v>1224</v>
      </c>
      <c r="F24" s="50">
        <v>1561</v>
      </c>
      <c r="G24" s="50">
        <v>2004</v>
      </c>
      <c r="H24" s="59" t="s">
        <v>123</v>
      </c>
      <c r="I24" s="63">
        <f t="shared" si="0"/>
        <v>1.7761999999999998</v>
      </c>
      <c r="J24" s="59">
        <f t="shared" si="1"/>
        <v>1.7761999999999997E-2</v>
      </c>
      <c r="K24" s="66">
        <f>INDEX(Capratexcounty!$B$2:$C$15,MATCH($H24,Capratexcounty!$B$2:$B$15,0),2)</f>
        <v>7.7499999999999999E-2</v>
      </c>
      <c r="L24" t="s">
        <v>124</v>
      </c>
      <c r="M24">
        <v>0.96350000000000002</v>
      </c>
      <c r="N24">
        <v>1.1434</v>
      </c>
      <c r="O24">
        <v>5.9999999999999995E-4</v>
      </c>
      <c r="P24">
        <v>0.63219999999999998</v>
      </c>
    </row>
    <row r="25" spans="1:16" ht="27.6" customHeight="1" thickBot="1">
      <c r="A25">
        <v>6057</v>
      </c>
      <c r="B25" s="69" t="s">
        <v>125</v>
      </c>
      <c r="C25" s="50">
        <v>1341</v>
      </c>
      <c r="D25" s="50">
        <v>1441</v>
      </c>
      <c r="E25" s="50">
        <v>1887</v>
      </c>
      <c r="F25" s="50">
        <v>2390</v>
      </c>
      <c r="G25" s="50">
        <v>2513</v>
      </c>
      <c r="H25" s="59" t="s">
        <v>96</v>
      </c>
      <c r="I25" s="63">
        <f t="shared" si="0"/>
        <v>1.7279999999999998</v>
      </c>
      <c r="J25" s="59">
        <f t="shared" si="1"/>
        <v>1.7279999999999997E-2</v>
      </c>
      <c r="K25" s="66">
        <f>INDEX(Capratexcounty!$B$2:$C$15,MATCH($H25,Capratexcounty!$B$2:$B$15,0),2)</f>
        <v>6.25E-2</v>
      </c>
      <c r="L25" t="s">
        <v>126</v>
      </c>
      <c r="M25">
        <v>1.0384</v>
      </c>
      <c r="N25">
        <v>1.2544</v>
      </c>
      <c r="O25">
        <v>3.0000000000000001E-3</v>
      </c>
      <c r="P25">
        <v>0.47060000000000002</v>
      </c>
    </row>
    <row r="26" spans="1:16" ht="26.25" thickBot="1">
      <c r="A26">
        <v>12060</v>
      </c>
      <c r="B26" s="69" t="s">
        <v>127</v>
      </c>
      <c r="C26" s="50">
        <v>985</v>
      </c>
      <c r="D26" s="50">
        <v>1106</v>
      </c>
      <c r="E26" s="50">
        <v>1453</v>
      </c>
      <c r="F26" s="50">
        <v>1832</v>
      </c>
      <c r="G26" s="50">
        <v>1975</v>
      </c>
      <c r="H26" s="59" t="s">
        <v>111</v>
      </c>
      <c r="I26" s="63">
        <f t="shared" si="0"/>
        <v>1.7313000000000001</v>
      </c>
      <c r="J26" s="59">
        <f t="shared" si="1"/>
        <v>1.7313000000000002E-2</v>
      </c>
      <c r="K26" s="66">
        <f>INDEX(Capratexcounty!$B$2:$C$15,MATCH($H26,Capratexcounty!$B$2:$B$15,0),2)</f>
        <v>7.7499999999999999E-2</v>
      </c>
      <c r="L26" t="s">
        <v>128</v>
      </c>
      <c r="M26">
        <v>1.2515000000000001</v>
      </c>
      <c r="N26">
        <v>1.1709000000000001</v>
      </c>
      <c r="O26">
        <v>5.9999999999999995E-4</v>
      </c>
      <c r="P26">
        <v>0.55979999999999996</v>
      </c>
    </row>
    <row r="27" spans="1:16" ht="16.5" thickBot="1">
      <c r="A27">
        <v>14063</v>
      </c>
      <c r="B27" s="69" t="s">
        <v>129</v>
      </c>
      <c r="C27" s="50">
        <v>1039</v>
      </c>
      <c r="D27" s="50">
        <v>1136</v>
      </c>
      <c r="E27" s="50">
        <v>1300</v>
      </c>
      <c r="F27" s="50">
        <v>1725</v>
      </c>
      <c r="G27" s="50">
        <v>1731</v>
      </c>
      <c r="H27" s="59" t="s">
        <v>87</v>
      </c>
      <c r="I27" s="63">
        <f t="shared" si="0"/>
        <v>2.2057000000000002</v>
      </c>
      <c r="J27" s="59">
        <f t="shared" si="1"/>
        <v>2.2057000000000004E-2</v>
      </c>
      <c r="K27" s="66">
        <f>INDEX(Capratexcounty!$B$2:$C$15,MATCH($H27,Capratexcounty!$B$2:$B$15,0),2)</f>
        <v>7.7499999999999999E-2</v>
      </c>
      <c r="L27" t="s">
        <v>130</v>
      </c>
      <c r="M27">
        <v>1.2014</v>
      </c>
      <c r="N27">
        <v>1.2576000000000001</v>
      </c>
      <c r="O27">
        <v>3.0000000000000001E-3</v>
      </c>
      <c r="P27">
        <v>0.94510000000000005</v>
      </c>
    </row>
    <row r="28" spans="1:16" ht="26.25" thickBot="1">
      <c r="A28">
        <v>5066</v>
      </c>
      <c r="B28" s="69" t="s">
        <v>131</v>
      </c>
      <c r="C28" s="50">
        <v>812</v>
      </c>
      <c r="D28" s="50">
        <v>834</v>
      </c>
      <c r="E28" s="50">
        <v>936</v>
      </c>
      <c r="F28" s="50">
        <v>1301</v>
      </c>
      <c r="G28" s="50">
        <v>1319</v>
      </c>
      <c r="H28" s="59" t="s">
        <v>132</v>
      </c>
      <c r="I28" s="63">
        <f t="shared" si="0"/>
        <v>1.6785000000000001</v>
      </c>
      <c r="J28" s="59">
        <f t="shared" si="1"/>
        <v>1.6785000000000001E-2</v>
      </c>
      <c r="K28" s="66">
        <f>INDEX(Capratexcounty!$B$2:$C$15,MATCH($H28,Capratexcounty!$B$2:$B$15,0),2)</f>
        <v>7.7499999999999999E-2</v>
      </c>
      <c r="L28" t="s">
        <v>133</v>
      </c>
      <c r="M28">
        <v>1.4182999999999999</v>
      </c>
      <c r="N28">
        <v>1.3161</v>
      </c>
      <c r="O28">
        <v>4.1999999999999997E-3</v>
      </c>
      <c r="P28">
        <v>0.35820000000000002</v>
      </c>
    </row>
    <row r="29" spans="1:16" ht="26.25" thickBot="1">
      <c r="A29">
        <v>4069</v>
      </c>
      <c r="B29" s="69" t="s">
        <v>134</v>
      </c>
      <c r="C29" s="50">
        <v>1341</v>
      </c>
      <c r="D29" s="50">
        <v>1441</v>
      </c>
      <c r="E29" s="50">
        <v>1887</v>
      </c>
      <c r="F29" s="50">
        <v>2390</v>
      </c>
      <c r="G29" s="50">
        <v>2513</v>
      </c>
      <c r="H29" s="59" t="s">
        <v>135</v>
      </c>
      <c r="I29" s="63">
        <f t="shared" si="0"/>
        <v>1.7313999999999998</v>
      </c>
      <c r="J29" s="59">
        <f t="shared" si="1"/>
        <v>1.7314E-2</v>
      </c>
      <c r="K29" s="66">
        <f>INDEX(Capratexcounty!$B$2:$C$15,MATCH($H29,Capratexcounty!$B$2:$B$15,0),2)</f>
        <v>6.25E-2</v>
      </c>
      <c r="L29" t="s">
        <v>136</v>
      </c>
      <c r="M29">
        <v>1.0217000000000001</v>
      </c>
      <c r="N29">
        <v>1.1778</v>
      </c>
      <c r="O29">
        <v>0</v>
      </c>
      <c r="P29">
        <v>0.55359999999999998</v>
      </c>
    </row>
    <row r="30" spans="1:16" ht="16.5" thickBot="1">
      <c r="A30">
        <v>9072</v>
      </c>
      <c r="B30" s="69" t="s">
        <v>137</v>
      </c>
      <c r="C30" s="50">
        <v>976</v>
      </c>
      <c r="D30" s="50">
        <v>1003</v>
      </c>
      <c r="E30" s="50">
        <v>1244</v>
      </c>
      <c r="F30" s="50">
        <v>1601</v>
      </c>
      <c r="G30" s="50">
        <v>1671</v>
      </c>
      <c r="H30" s="59" t="s">
        <v>138</v>
      </c>
      <c r="I30" s="63">
        <f t="shared" si="0"/>
        <v>1.9706999999999999</v>
      </c>
      <c r="J30" s="59">
        <f t="shared" si="1"/>
        <v>1.9706999999999999E-2</v>
      </c>
      <c r="K30" s="66">
        <f>INDEX(Capratexcounty!$B$2:$C$15,MATCH($H30,Capratexcounty!$B$2:$B$15,0),2)</f>
        <v>7.7499999999999999E-2</v>
      </c>
      <c r="L30" t="s">
        <v>139</v>
      </c>
      <c r="M30">
        <v>1.1812</v>
      </c>
      <c r="N30">
        <v>1.2346999999999999</v>
      </c>
      <c r="O30">
        <v>5.1000000000000004E-3</v>
      </c>
      <c r="P30">
        <v>0.73089999999999999</v>
      </c>
    </row>
    <row r="31" spans="1:16" ht="16.5" thickBot="1">
      <c r="A31">
        <v>9075</v>
      </c>
      <c r="B31" s="69" t="s">
        <v>140</v>
      </c>
      <c r="C31" s="50">
        <v>976</v>
      </c>
      <c r="D31" s="50">
        <v>1003</v>
      </c>
      <c r="E31" s="50">
        <v>1244</v>
      </c>
      <c r="F31" s="50">
        <v>1601</v>
      </c>
      <c r="G31" s="50">
        <v>1671</v>
      </c>
      <c r="H31" s="59" t="s">
        <v>138</v>
      </c>
      <c r="I31" s="63">
        <f t="shared" si="0"/>
        <v>1.9716</v>
      </c>
      <c r="J31" s="59">
        <f t="shared" si="1"/>
        <v>1.9716000000000001E-2</v>
      </c>
      <c r="K31" s="66">
        <f>INDEX(Capratexcounty!$B$2:$C$15,MATCH($H31,Capratexcounty!$B$2:$B$15,0),2)</f>
        <v>7.7499999999999999E-2</v>
      </c>
      <c r="L31" t="s">
        <v>141</v>
      </c>
      <c r="M31">
        <v>1.2481</v>
      </c>
      <c r="N31">
        <v>1.2508999999999999</v>
      </c>
      <c r="O31">
        <v>0</v>
      </c>
      <c r="P31">
        <v>0.72070000000000001</v>
      </c>
    </row>
    <row r="32" spans="1:16" ht="16.5" thickBot="1">
      <c r="A32">
        <v>11078</v>
      </c>
      <c r="B32" s="69" t="s">
        <v>142</v>
      </c>
      <c r="C32" s="50">
        <v>991</v>
      </c>
      <c r="D32" s="50">
        <v>997</v>
      </c>
      <c r="E32" s="50">
        <v>1224</v>
      </c>
      <c r="F32" s="50">
        <v>1561</v>
      </c>
      <c r="G32" s="50">
        <v>2004</v>
      </c>
      <c r="H32" s="59" t="s">
        <v>123</v>
      </c>
      <c r="I32" s="63">
        <f t="shared" si="0"/>
        <v>1.9533</v>
      </c>
      <c r="J32" s="59">
        <f t="shared" si="1"/>
        <v>1.9533000000000002E-2</v>
      </c>
      <c r="K32" s="66">
        <f>INDEX(Capratexcounty!$B$2:$C$15,MATCH($H32,Capratexcounty!$B$2:$B$15,0),2)</f>
        <v>7.7499999999999999E-2</v>
      </c>
      <c r="L32" t="s">
        <v>143</v>
      </c>
      <c r="M32">
        <v>1.0679000000000001</v>
      </c>
      <c r="N32">
        <v>1.2384999999999999</v>
      </c>
      <c r="O32">
        <v>4.4000000000000003E-3</v>
      </c>
      <c r="P32">
        <v>0.71040000000000003</v>
      </c>
    </row>
    <row r="33" spans="1:16" ht="26.25" thickBot="1">
      <c r="A33">
        <v>13081</v>
      </c>
      <c r="B33" s="69" t="s">
        <v>144</v>
      </c>
      <c r="C33" s="50">
        <v>976</v>
      </c>
      <c r="D33" s="50">
        <v>1091</v>
      </c>
      <c r="E33" s="50">
        <v>1340</v>
      </c>
      <c r="F33" s="50">
        <v>1655</v>
      </c>
      <c r="G33" s="50">
        <v>1785</v>
      </c>
      <c r="H33" s="59" t="s">
        <v>93</v>
      </c>
      <c r="I33" s="63">
        <f t="shared" si="0"/>
        <v>2.3445999999999998</v>
      </c>
      <c r="J33" s="59">
        <f t="shared" si="1"/>
        <v>2.3445999999999998E-2</v>
      </c>
      <c r="K33" s="66">
        <f>INDEX(Capratexcounty!$B$2:$C$15,MATCH($H33,Capratexcounty!$B$2:$B$15,0),2)</f>
        <v>7.7499999999999999E-2</v>
      </c>
      <c r="L33" t="s">
        <v>145</v>
      </c>
      <c r="M33">
        <v>1.3573</v>
      </c>
      <c r="N33">
        <v>1.2470000000000001</v>
      </c>
      <c r="O33">
        <v>8.9999999999999998E-4</v>
      </c>
      <c r="P33">
        <v>1.0967</v>
      </c>
    </row>
    <row r="34" spans="1:16" ht="26.25" thickBot="1">
      <c r="A34">
        <v>14084</v>
      </c>
      <c r="B34" s="69" t="s">
        <v>146</v>
      </c>
      <c r="C34" s="50">
        <v>1039</v>
      </c>
      <c r="D34" s="50">
        <v>1136</v>
      </c>
      <c r="E34" s="50">
        <v>1300</v>
      </c>
      <c r="F34" s="50">
        <v>1725</v>
      </c>
      <c r="G34" s="50">
        <v>1731</v>
      </c>
      <c r="H34" s="59" t="s">
        <v>87</v>
      </c>
      <c r="I34" s="63">
        <f t="shared" si="0"/>
        <v>1.8837999999999999</v>
      </c>
      <c r="J34" s="59">
        <f t="shared" si="1"/>
        <v>1.8838000000000001E-2</v>
      </c>
      <c r="K34" s="66">
        <f>INDEX(Capratexcounty!$B$2:$C$15,MATCH($H34,Capratexcounty!$B$2:$B$15,0),2)</f>
        <v>7.7499999999999999E-2</v>
      </c>
      <c r="L34" t="s">
        <v>147</v>
      </c>
      <c r="M34">
        <v>1.3919999999999999</v>
      </c>
      <c r="N34">
        <v>1.2747999999999999</v>
      </c>
      <c r="O34">
        <v>1.6000000000000001E-3</v>
      </c>
      <c r="P34">
        <v>0.60740000000000005</v>
      </c>
    </row>
    <row r="35" spans="1:16" ht="16.5" thickBot="1">
      <c r="A35">
        <v>1087</v>
      </c>
      <c r="B35" s="69" t="s">
        <v>148</v>
      </c>
      <c r="C35" s="50">
        <v>1017</v>
      </c>
      <c r="D35" s="50">
        <v>1062</v>
      </c>
      <c r="E35" s="50">
        <v>1332</v>
      </c>
      <c r="F35" s="50">
        <v>1741</v>
      </c>
      <c r="G35" s="50">
        <v>1774</v>
      </c>
      <c r="H35" s="59" t="s">
        <v>78</v>
      </c>
      <c r="I35" s="63">
        <f t="shared" si="0"/>
        <v>1.7696999999999998</v>
      </c>
      <c r="J35" s="59">
        <f t="shared" si="1"/>
        <v>1.7696999999999997E-2</v>
      </c>
      <c r="K35" s="66">
        <f>INDEX(Capratexcounty!$B$2:$C$15,MATCH($H35,Capratexcounty!$B$2:$B$15,0),2)</f>
        <v>7.7499999999999999E-2</v>
      </c>
      <c r="L35" t="s">
        <v>149</v>
      </c>
      <c r="M35">
        <v>1.2543</v>
      </c>
      <c r="N35">
        <v>1.2399</v>
      </c>
      <c r="O35">
        <v>2.8E-3</v>
      </c>
      <c r="P35">
        <v>0.52700000000000002</v>
      </c>
    </row>
    <row r="36" spans="1:16" ht="19.5" customHeight="1" thickBot="1">
      <c r="A36">
        <v>5090</v>
      </c>
      <c r="B36" s="69" t="s">
        <v>150</v>
      </c>
      <c r="C36" s="50">
        <v>812</v>
      </c>
      <c r="D36" s="50">
        <v>834</v>
      </c>
      <c r="E36" s="50">
        <v>936</v>
      </c>
      <c r="F36" s="50">
        <v>1301</v>
      </c>
      <c r="G36" s="50">
        <v>1319</v>
      </c>
      <c r="H36" s="59" t="s">
        <v>132</v>
      </c>
      <c r="I36" s="63">
        <f t="shared" si="0"/>
        <v>1.7959000000000001</v>
      </c>
      <c r="J36" s="59">
        <f t="shared" si="1"/>
        <v>1.7958999999999999E-2</v>
      </c>
      <c r="K36" s="66">
        <f>INDEX(Capratexcounty!$B$2:$C$15,MATCH($H36,Capratexcounty!$B$2:$B$15,0),2)</f>
        <v>7.7499999999999999E-2</v>
      </c>
      <c r="L36" t="s">
        <v>151</v>
      </c>
      <c r="M36">
        <v>1.0521</v>
      </c>
      <c r="N36">
        <v>1.2088000000000001</v>
      </c>
      <c r="O36">
        <v>4.3E-3</v>
      </c>
      <c r="P36">
        <v>0.58279999999999998</v>
      </c>
    </row>
    <row r="37" spans="1:16" ht="16.5" thickBot="1">
      <c r="A37">
        <v>1093</v>
      </c>
      <c r="B37" s="69" t="s">
        <v>152</v>
      </c>
      <c r="C37" s="50">
        <v>1017</v>
      </c>
      <c r="D37" s="50">
        <v>1062</v>
      </c>
      <c r="E37" s="50">
        <v>1332</v>
      </c>
      <c r="F37" s="50">
        <v>1741</v>
      </c>
      <c r="G37" s="50">
        <v>1774</v>
      </c>
      <c r="H37" s="59" t="s">
        <v>78</v>
      </c>
      <c r="I37" s="63">
        <f t="shared" si="0"/>
        <v>1.8273999999999999</v>
      </c>
      <c r="J37" s="59">
        <f t="shared" si="1"/>
        <v>1.8273999999999999E-2</v>
      </c>
      <c r="K37" s="66">
        <f>INDEX(Capratexcounty!$B$2:$C$15,MATCH($H37,Capratexcounty!$B$2:$B$15,0),2)</f>
        <v>7.7499999999999999E-2</v>
      </c>
      <c r="L37" t="s">
        <v>153</v>
      </c>
      <c r="M37">
        <v>1.3293999999999999</v>
      </c>
      <c r="N37">
        <v>1.2442</v>
      </c>
      <c r="O37">
        <v>3.0999999999999999E-3</v>
      </c>
      <c r="P37">
        <v>0.58009999999999995</v>
      </c>
    </row>
    <row r="38" spans="1:16" ht="26.25" thickBot="1">
      <c r="A38">
        <v>9096</v>
      </c>
      <c r="B38" s="69" t="s">
        <v>154</v>
      </c>
      <c r="C38" s="50">
        <v>976</v>
      </c>
      <c r="D38" s="50">
        <v>1003</v>
      </c>
      <c r="E38" s="50">
        <v>1244</v>
      </c>
      <c r="F38" s="50">
        <v>1601</v>
      </c>
      <c r="G38" s="50">
        <v>1671</v>
      </c>
      <c r="H38" s="59" t="s">
        <v>138</v>
      </c>
      <c r="I38" s="63">
        <f t="shared" si="0"/>
        <v>1.7545999999999999</v>
      </c>
      <c r="J38" s="59">
        <f t="shared" si="1"/>
        <v>1.7545999999999999E-2</v>
      </c>
      <c r="K38" s="66">
        <f>INDEX(Capratexcounty!$B$2:$C$15,MATCH($H38,Capratexcounty!$B$2:$B$15,0),2)</f>
        <v>7.7499999999999999E-2</v>
      </c>
      <c r="L38" t="s">
        <v>155</v>
      </c>
      <c r="M38">
        <v>1.2107000000000001</v>
      </c>
      <c r="N38">
        <v>1.2101999999999999</v>
      </c>
      <c r="O38">
        <v>3.5999999999999999E-3</v>
      </c>
      <c r="P38">
        <v>0.54079999999999995</v>
      </c>
    </row>
    <row r="39" spans="1:16" ht="26.25" thickBot="1">
      <c r="A39">
        <v>13099</v>
      </c>
      <c r="B39" s="69" t="s">
        <v>156</v>
      </c>
      <c r="C39" s="50">
        <v>976</v>
      </c>
      <c r="D39" s="50">
        <v>1091</v>
      </c>
      <c r="E39" s="50">
        <v>1340</v>
      </c>
      <c r="F39" s="50">
        <v>1655</v>
      </c>
      <c r="G39" s="50">
        <v>1785</v>
      </c>
      <c r="H39" s="59" t="s">
        <v>93</v>
      </c>
      <c r="I39" s="63">
        <f t="shared" si="0"/>
        <v>1.7968999999999999</v>
      </c>
      <c r="J39" s="59">
        <f t="shared" si="1"/>
        <v>1.7968999999999999E-2</v>
      </c>
      <c r="K39" s="66">
        <f>INDEX(Capratexcounty!$B$2:$C$15,MATCH($H39,Capratexcounty!$B$2:$B$15,0),2)</f>
        <v>7.7499999999999999E-2</v>
      </c>
      <c r="L39" t="s">
        <v>157</v>
      </c>
      <c r="M39">
        <v>1.5039</v>
      </c>
      <c r="N39">
        <v>1.2507999999999999</v>
      </c>
      <c r="O39">
        <v>8.0000000000000004E-4</v>
      </c>
      <c r="P39">
        <v>0.54530000000000001</v>
      </c>
    </row>
    <row r="40" spans="1:16" ht="26.25" thickBot="1">
      <c r="A40">
        <v>10102</v>
      </c>
      <c r="B40" s="69" t="s">
        <v>158</v>
      </c>
      <c r="C40" s="50">
        <v>831</v>
      </c>
      <c r="D40" s="50">
        <v>963</v>
      </c>
      <c r="E40" s="50">
        <v>1081</v>
      </c>
      <c r="F40" s="50">
        <v>1401</v>
      </c>
      <c r="G40" s="50">
        <v>1524</v>
      </c>
      <c r="H40" s="59" t="s">
        <v>81</v>
      </c>
      <c r="I40" s="63">
        <f t="shared" si="0"/>
        <v>1.7757999999999998</v>
      </c>
      <c r="J40" s="59">
        <f t="shared" si="1"/>
        <v>1.7757999999999999E-2</v>
      </c>
      <c r="K40" s="66">
        <f>INDEX(Capratexcounty!$B$2:$C$15,MATCH($H40,Capratexcounty!$B$2:$B$15,0),2)</f>
        <v>7.7499999999999999E-2</v>
      </c>
      <c r="L40" t="s">
        <v>159</v>
      </c>
      <c r="M40">
        <v>1.0184</v>
      </c>
      <c r="N40">
        <v>1.1735</v>
      </c>
      <c r="O40">
        <v>6.4999999999999997E-3</v>
      </c>
      <c r="P40">
        <v>0.5958</v>
      </c>
    </row>
    <row r="41" spans="1:16" ht="26.25" thickBot="1">
      <c r="A41">
        <v>5105</v>
      </c>
      <c r="B41" s="69" t="s">
        <v>160</v>
      </c>
      <c r="C41" s="50">
        <v>812</v>
      </c>
      <c r="D41" s="50">
        <v>834</v>
      </c>
      <c r="E41" s="50">
        <v>936</v>
      </c>
      <c r="F41" s="50">
        <v>1301</v>
      </c>
      <c r="G41" s="50">
        <v>1319</v>
      </c>
      <c r="H41" s="59" t="s">
        <v>132</v>
      </c>
      <c r="I41" s="63">
        <f t="shared" si="0"/>
        <v>1.4066000000000001</v>
      </c>
      <c r="J41" s="59">
        <f t="shared" si="1"/>
        <v>1.4066E-2</v>
      </c>
      <c r="K41" s="66">
        <f>INDEX(Capratexcounty!$B$2:$C$15,MATCH($H41,Capratexcounty!$B$2:$B$15,0),2)</f>
        <v>7.7499999999999999E-2</v>
      </c>
      <c r="L41" t="s">
        <v>161</v>
      </c>
      <c r="M41">
        <v>1.4883999999999999</v>
      </c>
      <c r="N41">
        <v>1.3812</v>
      </c>
      <c r="O41">
        <v>0</v>
      </c>
      <c r="P41">
        <v>2.5399999999999999E-2</v>
      </c>
    </row>
    <row r="42" spans="1:16" ht="16.5" thickBot="1">
      <c r="A42">
        <v>4108</v>
      </c>
      <c r="B42" s="69" t="s">
        <v>162</v>
      </c>
      <c r="C42" s="50">
        <v>1341</v>
      </c>
      <c r="D42" s="50">
        <v>1441</v>
      </c>
      <c r="E42" s="50">
        <v>1887</v>
      </c>
      <c r="F42" s="50">
        <v>2390</v>
      </c>
      <c r="G42" s="50">
        <v>2513</v>
      </c>
      <c r="H42" s="59" t="s">
        <v>135</v>
      </c>
      <c r="I42" s="63">
        <f t="shared" si="0"/>
        <v>1.3396999999999999</v>
      </c>
      <c r="J42" s="59">
        <f t="shared" si="1"/>
        <v>1.3396999999999999E-2</v>
      </c>
      <c r="K42" s="66">
        <f>INDEX(Capratexcounty!$B$2:$C$15,MATCH($H42,Capratexcounty!$B$2:$B$15,0),2)</f>
        <v>6.25E-2</v>
      </c>
      <c r="L42" t="s">
        <v>163</v>
      </c>
      <c r="M42">
        <v>0.96289999999999998</v>
      </c>
      <c r="N42">
        <v>1.3396999999999999</v>
      </c>
      <c r="O42">
        <v>0</v>
      </c>
      <c r="P42">
        <v>0</v>
      </c>
    </row>
    <row r="43" spans="1:16" ht="16.5" thickBot="1">
      <c r="A43">
        <v>3111</v>
      </c>
      <c r="B43" s="69" t="s">
        <v>164</v>
      </c>
      <c r="C43" s="50">
        <v>899</v>
      </c>
      <c r="D43" s="50">
        <v>922</v>
      </c>
      <c r="E43" s="50">
        <v>1068</v>
      </c>
      <c r="F43" s="50">
        <v>1390</v>
      </c>
      <c r="G43" s="50">
        <v>1657</v>
      </c>
      <c r="H43" s="59" t="s">
        <v>108</v>
      </c>
      <c r="I43" s="63">
        <f t="shared" si="0"/>
        <v>1.8265</v>
      </c>
      <c r="J43" s="59">
        <f t="shared" si="1"/>
        <v>1.8265E-2</v>
      </c>
      <c r="K43" s="66">
        <f>INDEX(Capratexcounty!$B$2:$C$15,MATCH($H43,Capratexcounty!$B$2:$B$15,0),2)</f>
        <v>7.7499999999999999E-2</v>
      </c>
      <c r="L43" t="s">
        <v>165</v>
      </c>
      <c r="M43">
        <v>1.1178999999999999</v>
      </c>
      <c r="N43">
        <v>1.2333000000000001</v>
      </c>
      <c r="O43">
        <v>6.9999999999999999E-4</v>
      </c>
      <c r="P43">
        <v>0.59250000000000003</v>
      </c>
    </row>
    <row r="44" spans="1:16" ht="26.25" thickBot="1">
      <c r="A44">
        <v>4114</v>
      </c>
      <c r="B44" s="69" t="s">
        <v>166</v>
      </c>
      <c r="C44" s="50">
        <v>1341</v>
      </c>
      <c r="D44" s="50">
        <v>1441</v>
      </c>
      <c r="E44" s="50">
        <v>1887</v>
      </c>
      <c r="F44" s="50">
        <v>2390</v>
      </c>
      <c r="G44" s="50">
        <v>2513</v>
      </c>
      <c r="H44" s="59" t="s">
        <v>135</v>
      </c>
      <c r="I44" s="63">
        <f t="shared" si="0"/>
        <v>1.9036999999999997</v>
      </c>
      <c r="J44" s="59">
        <f t="shared" si="1"/>
        <v>1.9036999999999998E-2</v>
      </c>
      <c r="K44" s="66">
        <f>INDEX(Capratexcounty!$B$2:$C$15,MATCH($H44,Capratexcounty!$B$2:$B$15,0),2)</f>
        <v>6.25E-2</v>
      </c>
      <c r="L44" t="s">
        <v>167</v>
      </c>
      <c r="M44">
        <v>1.2289000000000001</v>
      </c>
      <c r="N44">
        <v>1.2406999999999999</v>
      </c>
      <c r="O44">
        <v>4.0000000000000002E-4</v>
      </c>
      <c r="P44">
        <v>0.66259999999999997</v>
      </c>
    </row>
    <row r="45" spans="1:16" ht="26.25" thickBot="1">
      <c r="A45">
        <v>12117</v>
      </c>
      <c r="B45" s="69" t="s">
        <v>168</v>
      </c>
      <c r="C45" s="50">
        <v>985</v>
      </c>
      <c r="D45" s="50">
        <v>1106</v>
      </c>
      <c r="E45" s="50">
        <v>1453</v>
      </c>
      <c r="F45" s="50">
        <v>1832</v>
      </c>
      <c r="G45" s="50">
        <v>1975</v>
      </c>
      <c r="H45" s="59" t="s">
        <v>111</v>
      </c>
      <c r="I45" s="63">
        <f t="shared" si="0"/>
        <v>1.7831999999999999</v>
      </c>
      <c r="J45" s="59">
        <f t="shared" si="1"/>
        <v>1.7832000000000001E-2</v>
      </c>
      <c r="K45" s="66">
        <f>INDEX(Capratexcounty!$B$2:$C$15,MATCH($H45,Capratexcounty!$B$2:$B$15,0),2)</f>
        <v>7.7499999999999999E-2</v>
      </c>
      <c r="L45" t="s">
        <v>169</v>
      </c>
      <c r="M45">
        <v>1.2272000000000001</v>
      </c>
      <c r="N45">
        <v>1.2674000000000001</v>
      </c>
      <c r="O45">
        <v>2.5000000000000001E-3</v>
      </c>
      <c r="P45">
        <v>0.51329999999999998</v>
      </c>
    </row>
    <row r="46" spans="1:16" ht="26.25" thickBot="1">
      <c r="A46">
        <v>12120</v>
      </c>
      <c r="B46" s="69" t="s">
        <v>170</v>
      </c>
      <c r="C46" s="50">
        <v>985</v>
      </c>
      <c r="D46" s="50">
        <v>1106</v>
      </c>
      <c r="E46" s="50">
        <v>1453</v>
      </c>
      <c r="F46" s="50">
        <v>1832</v>
      </c>
      <c r="G46" s="50">
        <v>1975</v>
      </c>
      <c r="H46" s="59" t="s">
        <v>111</v>
      </c>
      <c r="I46" s="63">
        <f t="shared" si="0"/>
        <v>1.8436999999999999</v>
      </c>
      <c r="J46" s="59">
        <f t="shared" si="1"/>
        <v>1.8436999999999999E-2</v>
      </c>
      <c r="K46" s="66">
        <f>INDEX(Capratexcounty!$B$2:$C$15,MATCH($H46,Capratexcounty!$B$2:$B$15,0),2)</f>
        <v>7.7499999999999999E-2</v>
      </c>
      <c r="L46" t="s">
        <v>171</v>
      </c>
      <c r="M46">
        <v>1.3465</v>
      </c>
      <c r="N46">
        <v>1.2607999999999999</v>
      </c>
      <c r="O46">
        <v>4.5999999999999999E-3</v>
      </c>
      <c r="P46">
        <v>0.57830000000000004</v>
      </c>
    </row>
    <row r="47" spans="1:16" ht="26.25" thickBot="1">
      <c r="A47">
        <v>8123</v>
      </c>
      <c r="B47" s="69" t="s">
        <v>172</v>
      </c>
      <c r="C47" s="50">
        <v>913</v>
      </c>
      <c r="D47" s="50">
        <v>983</v>
      </c>
      <c r="E47" s="50">
        <v>1291</v>
      </c>
      <c r="F47" s="50">
        <v>1713</v>
      </c>
      <c r="G47" s="50">
        <v>1719</v>
      </c>
      <c r="H47" s="59" t="s">
        <v>118</v>
      </c>
      <c r="I47" s="63">
        <f t="shared" si="0"/>
        <v>1.6532</v>
      </c>
      <c r="J47" s="59">
        <f t="shared" si="1"/>
        <v>1.6532000000000002E-2</v>
      </c>
      <c r="K47" s="66">
        <f>INDEX(Capratexcounty!$B$2:$C$15,MATCH($H47,Capratexcounty!$B$2:$B$15,0),2)</f>
        <v>7.7499999999999999E-2</v>
      </c>
      <c r="L47" t="s">
        <v>173</v>
      </c>
      <c r="M47">
        <v>1.1144000000000001</v>
      </c>
      <c r="N47">
        <v>1.2453000000000001</v>
      </c>
      <c r="O47">
        <v>2.5999999999999999E-3</v>
      </c>
      <c r="P47">
        <v>0.40529999999999999</v>
      </c>
    </row>
    <row r="48" spans="1:16" ht="16.5" thickBot="1">
      <c r="A48">
        <v>5126</v>
      </c>
      <c r="B48" s="69" t="s">
        <v>174</v>
      </c>
      <c r="C48" s="50">
        <v>812</v>
      </c>
      <c r="D48" s="50">
        <v>834</v>
      </c>
      <c r="E48" s="50">
        <v>936</v>
      </c>
      <c r="F48" s="50">
        <v>1301</v>
      </c>
      <c r="G48" s="50">
        <v>1319</v>
      </c>
      <c r="H48" s="59" t="s">
        <v>132</v>
      </c>
      <c r="I48" s="63">
        <f t="shared" si="0"/>
        <v>2.0768</v>
      </c>
      <c r="J48" s="59">
        <f t="shared" si="1"/>
        <v>2.0768000000000002E-2</v>
      </c>
      <c r="K48" s="66">
        <f>INDEX(Capratexcounty!$B$2:$C$15,MATCH($H48,Capratexcounty!$B$2:$B$15,0),2)</f>
        <v>7.7499999999999999E-2</v>
      </c>
      <c r="L48" t="s">
        <v>175</v>
      </c>
      <c r="M48">
        <v>1.3160000000000001</v>
      </c>
      <c r="N48">
        <v>1.3178000000000001</v>
      </c>
      <c r="O48">
        <v>0</v>
      </c>
      <c r="P48">
        <v>0.75900000000000001</v>
      </c>
    </row>
    <row r="49" spans="1:16" ht="26.25" thickBot="1">
      <c r="A49">
        <v>11129</v>
      </c>
      <c r="B49" s="69" t="s">
        <v>176</v>
      </c>
      <c r="C49" s="50">
        <v>991</v>
      </c>
      <c r="D49" s="50">
        <v>997</v>
      </c>
      <c r="E49" s="50">
        <v>1224</v>
      </c>
      <c r="F49" s="50">
        <v>1561</v>
      </c>
      <c r="G49" s="50">
        <v>2004</v>
      </c>
      <c r="H49" s="59" t="s">
        <v>123</v>
      </c>
      <c r="I49" s="63">
        <f t="shared" si="0"/>
        <v>1.5524</v>
      </c>
      <c r="J49" s="59">
        <f t="shared" si="1"/>
        <v>1.5524E-2</v>
      </c>
      <c r="K49" s="66">
        <f>INDEX(Capratexcounty!$B$2:$C$15,MATCH($H49,Capratexcounty!$B$2:$B$15,0),2)</f>
        <v>7.7499999999999999E-2</v>
      </c>
      <c r="L49" t="s">
        <v>177</v>
      </c>
      <c r="M49">
        <v>1.0221</v>
      </c>
      <c r="N49">
        <v>1.2162999999999999</v>
      </c>
      <c r="O49">
        <v>3.8E-3</v>
      </c>
      <c r="P49">
        <v>0.33229999999999998</v>
      </c>
    </row>
    <row r="50" spans="1:16" ht="26.25" thickBot="1">
      <c r="A50">
        <v>14132</v>
      </c>
      <c r="B50" s="69" t="s">
        <v>178</v>
      </c>
      <c r="C50" s="50">
        <v>1039</v>
      </c>
      <c r="D50" s="50">
        <v>1136</v>
      </c>
      <c r="E50" s="50">
        <v>1300</v>
      </c>
      <c r="F50" s="50">
        <v>1725</v>
      </c>
      <c r="G50" s="50">
        <v>1731</v>
      </c>
      <c r="H50" s="59" t="s">
        <v>87</v>
      </c>
      <c r="I50" s="63">
        <f t="shared" si="0"/>
        <v>1.6737</v>
      </c>
      <c r="J50" s="59">
        <f t="shared" si="1"/>
        <v>1.6736999999999998E-2</v>
      </c>
      <c r="K50" s="66">
        <f>INDEX(Capratexcounty!$B$2:$C$15,MATCH($H50,Capratexcounty!$B$2:$B$15,0),2)</f>
        <v>7.7499999999999999E-2</v>
      </c>
      <c r="L50" t="s">
        <v>179</v>
      </c>
      <c r="M50">
        <v>1.1853</v>
      </c>
      <c r="N50">
        <v>1.2303999999999999</v>
      </c>
      <c r="O50">
        <v>6.0000000000000001E-3</v>
      </c>
      <c r="P50">
        <v>0.43730000000000002</v>
      </c>
    </row>
    <row r="51" spans="1:16" ht="26.25" thickBot="1">
      <c r="A51">
        <v>10135</v>
      </c>
      <c r="B51" s="69" t="s">
        <v>180</v>
      </c>
      <c r="C51" s="50">
        <v>831</v>
      </c>
      <c r="D51" s="50">
        <v>963</v>
      </c>
      <c r="E51" s="50">
        <v>1081</v>
      </c>
      <c r="F51" s="50">
        <v>1401</v>
      </c>
      <c r="G51" s="50">
        <v>1524</v>
      </c>
      <c r="H51" s="59" t="s">
        <v>81</v>
      </c>
      <c r="I51" s="63">
        <f t="shared" si="0"/>
        <v>1.8508000000000002</v>
      </c>
      <c r="J51" s="59">
        <f t="shared" si="1"/>
        <v>1.8508000000000004E-2</v>
      </c>
      <c r="K51" s="66">
        <f>INDEX(Capratexcounty!$B$2:$C$15,MATCH($H51,Capratexcounty!$B$2:$B$15,0),2)</f>
        <v>7.7499999999999999E-2</v>
      </c>
      <c r="L51" t="s">
        <v>181</v>
      </c>
      <c r="M51">
        <v>1.1865000000000001</v>
      </c>
      <c r="N51">
        <v>1.3116000000000001</v>
      </c>
      <c r="O51">
        <v>3.3E-3</v>
      </c>
      <c r="P51">
        <v>0.53590000000000004</v>
      </c>
    </row>
    <row r="52" spans="1:16" ht="26.25" thickBot="1">
      <c r="A52">
        <v>4138</v>
      </c>
      <c r="B52" s="69" t="s">
        <v>182</v>
      </c>
      <c r="C52" s="50">
        <v>1341</v>
      </c>
      <c r="D52" s="50">
        <v>1441</v>
      </c>
      <c r="E52" s="50">
        <v>1887</v>
      </c>
      <c r="F52" s="50">
        <v>2390</v>
      </c>
      <c r="G52" s="50">
        <v>2513</v>
      </c>
      <c r="H52" s="59" t="s">
        <v>135</v>
      </c>
      <c r="I52" s="63">
        <f t="shared" si="0"/>
        <v>1.4086999999999998</v>
      </c>
      <c r="J52" s="59">
        <f t="shared" si="1"/>
        <v>1.4086999999999999E-2</v>
      </c>
      <c r="K52" s="66">
        <f>INDEX(Capratexcounty!$B$2:$C$15,MATCH($H52,Capratexcounty!$B$2:$B$15,0),2)</f>
        <v>6.25E-2</v>
      </c>
      <c r="L52" t="s">
        <v>183</v>
      </c>
      <c r="M52">
        <v>1.1393</v>
      </c>
      <c r="N52">
        <v>1.2202</v>
      </c>
      <c r="O52">
        <v>4.0000000000000002E-4</v>
      </c>
      <c r="P52">
        <v>0.18809999999999999</v>
      </c>
    </row>
    <row r="53" spans="1:16" ht="16.5" thickBot="1">
      <c r="A53">
        <v>9141</v>
      </c>
      <c r="B53" s="69" t="s">
        <v>184</v>
      </c>
      <c r="C53" s="50">
        <v>976</v>
      </c>
      <c r="D53" s="50">
        <v>1003</v>
      </c>
      <c r="E53" s="50">
        <v>1244</v>
      </c>
      <c r="F53" s="50">
        <v>1601</v>
      </c>
      <c r="G53" s="50">
        <v>1671</v>
      </c>
      <c r="H53" s="59" t="s">
        <v>138</v>
      </c>
      <c r="I53" s="63">
        <f t="shared" si="0"/>
        <v>1.8037000000000001</v>
      </c>
      <c r="J53" s="59">
        <f t="shared" si="1"/>
        <v>1.8037000000000001E-2</v>
      </c>
      <c r="K53" s="66">
        <f>INDEX(Capratexcounty!$B$2:$C$15,MATCH($H53,Capratexcounty!$B$2:$B$15,0),2)</f>
        <v>7.7499999999999999E-2</v>
      </c>
      <c r="L53" t="s">
        <v>185</v>
      </c>
      <c r="M53">
        <v>1.1249</v>
      </c>
      <c r="N53">
        <v>1.2517</v>
      </c>
      <c r="O53">
        <v>2.8999999999999998E-3</v>
      </c>
      <c r="P53">
        <v>0.54910000000000003</v>
      </c>
    </row>
    <row r="54" spans="1:16" ht="16.5" thickBot="1">
      <c r="A54">
        <v>14144</v>
      </c>
      <c r="B54" s="69" t="s">
        <v>186</v>
      </c>
      <c r="C54" s="50">
        <v>1039</v>
      </c>
      <c r="D54" s="50">
        <v>1136</v>
      </c>
      <c r="E54" s="50">
        <v>1300</v>
      </c>
      <c r="F54" s="50">
        <v>1725</v>
      </c>
      <c r="G54" s="50">
        <v>1731</v>
      </c>
      <c r="H54" s="59" t="s">
        <v>87</v>
      </c>
      <c r="I54" s="63">
        <f t="shared" si="0"/>
        <v>1.9706000000000001</v>
      </c>
      <c r="J54" s="59">
        <f t="shared" si="1"/>
        <v>1.9706000000000001E-2</v>
      </c>
      <c r="K54" s="66">
        <f>INDEX(Capratexcounty!$B$2:$C$15,MATCH($H54,Capratexcounty!$B$2:$B$15,0),2)</f>
        <v>7.7499999999999999E-2</v>
      </c>
      <c r="L54" t="s">
        <v>187</v>
      </c>
      <c r="M54">
        <v>1.1944999999999999</v>
      </c>
      <c r="N54">
        <v>1.2419</v>
      </c>
      <c r="O54">
        <v>3.5000000000000001E-3</v>
      </c>
      <c r="P54">
        <v>0.72519999999999996</v>
      </c>
    </row>
    <row r="55" spans="1:16" ht="26.25" thickBot="1">
      <c r="A55">
        <v>11147</v>
      </c>
      <c r="B55" s="69" t="s">
        <v>188</v>
      </c>
      <c r="C55" s="50">
        <v>991</v>
      </c>
      <c r="D55" s="50">
        <v>997</v>
      </c>
      <c r="E55" s="50">
        <v>1224</v>
      </c>
      <c r="F55" s="50">
        <v>1561</v>
      </c>
      <c r="G55" s="50">
        <v>2004</v>
      </c>
      <c r="H55" s="59" t="s">
        <v>123</v>
      </c>
      <c r="I55" s="63">
        <f t="shared" si="0"/>
        <v>1.6497999999999999</v>
      </c>
      <c r="J55" s="59">
        <f t="shared" si="1"/>
        <v>1.6497999999999999E-2</v>
      </c>
      <c r="K55" s="66">
        <f>INDEX(Capratexcounty!$B$2:$C$15,MATCH($H55,Capratexcounty!$B$2:$B$15,0),2)</f>
        <v>7.7499999999999999E-2</v>
      </c>
      <c r="L55" t="s">
        <v>189</v>
      </c>
      <c r="M55">
        <v>1.056</v>
      </c>
      <c r="N55">
        <v>1.2241</v>
      </c>
      <c r="O55">
        <v>1.8E-3</v>
      </c>
      <c r="P55">
        <v>0.4239</v>
      </c>
    </row>
    <row r="56" spans="1:16" ht="26.25" thickBot="1">
      <c r="A56">
        <v>11150</v>
      </c>
      <c r="B56" s="69" t="s">
        <v>190</v>
      </c>
      <c r="C56" s="50">
        <v>991</v>
      </c>
      <c r="D56" s="50">
        <v>997</v>
      </c>
      <c r="E56" s="50">
        <v>1224</v>
      </c>
      <c r="F56" s="50">
        <v>1561</v>
      </c>
      <c r="G56" s="50">
        <v>2004</v>
      </c>
      <c r="H56" s="59" t="s">
        <v>123</v>
      </c>
      <c r="I56" s="63">
        <f t="shared" si="0"/>
        <v>1.6375</v>
      </c>
      <c r="J56" s="59">
        <f t="shared" si="1"/>
        <v>1.6375000000000001E-2</v>
      </c>
      <c r="K56" s="66">
        <f>INDEX(Capratexcounty!$B$2:$C$15,MATCH($H56,Capratexcounty!$B$2:$B$15,0),2)</f>
        <v>7.7499999999999999E-2</v>
      </c>
      <c r="L56" t="s">
        <v>191</v>
      </c>
      <c r="M56">
        <v>1.2129000000000001</v>
      </c>
      <c r="N56">
        <v>1.2477</v>
      </c>
      <c r="O56">
        <v>8.9999999999999998E-4</v>
      </c>
      <c r="P56">
        <v>0.38890000000000002</v>
      </c>
    </row>
    <row r="57" spans="1:16" ht="26.25" thickBot="1">
      <c r="A57">
        <v>4153</v>
      </c>
      <c r="B57" s="69" t="s">
        <v>192</v>
      </c>
      <c r="C57" s="50">
        <v>1341</v>
      </c>
      <c r="D57" s="50">
        <v>1441</v>
      </c>
      <c r="E57" s="50">
        <v>1887</v>
      </c>
      <c r="F57" s="50">
        <v>2390</v>
      </c>
      <c r="G57" s="50">
        <v>2513</v>
      </c>
      <c r="H57" s="59" t="s">
        <v>135</v>
      </c>
      <c r="I57" s="63">
        <f t="shared" si="0"/>
        <v>1.673</v>
      </c>
      <c r="J57" s="59">
        <f t="shared" si="1"/>
        <v>1.6730000000000002E-2</v>
      </c>
      <c r="K57" s="66">
        <f>INDEX(Capratexcounty!$B$2:$C$15,MATCH($H57,Capratexcounty!$B$2:$B$15,0),2)</f>
        <v>6.25E-2</v>
      </c>
      <c r="L57" t="s">
        <v>193</v>
      </c>
      <c r="M57">
        <v>1.0545</v>
      </c>
      <c r="N57">
        <v>1.2659</v>
      </c>
      <c r="O57">
        <v>0</v>
      </c>
      <c r="P57">
        <v>0.40710000000000002</v>
      </c>
    </row>
    <row r="58" spans="1:16" ht="16.5" thickBot="1">
      <c r="A58">
        <v>5156</v>
      </c>
      <c r="B58" s="69" t="s">
        <v>194</v>
      </c>
      <c r="C58" s="50">
        <v>812</v>
      </c>
      <c r="D58" s="50">
        <v>834</v>
      </c>
      <c r="E58" s="50">
        <v>936</v>
      </c>
      <c r="F58" s="50">
        <v>1301</v>
      </c>
      <c r="G58" s="50">
        <v>1319</v>
      </c>
      <c r="H58" s="59" t="s">
        <v>132</v>
      </c>
      <c r="I58" s="63">
        <f t="shared" si="0"/>
        <v>1.9409999999999998</v>
      </c>
      <c r="J58" s="59">
        <f t="shared" si="1"/>
        <v>1.941E-2</v>
      </c>
      <c r="K58" s="66">
        <f>INDEX(Capratexcounty!$B$2:$C$15,MATCH($H58,Capratexcounty!$B$2:$B$15,0),2)</f>
        <v>7.7499999999999999E-2</v>
      </c>
      <c r="L58" t="s">
        <v>195</v>
      </c>
      <c r="M58">
        <v>1.1306</v>
      </c>
      <c r="N58">
        <v>1.2464999999999999</v>
      </c>
      <c r="O58">
        <v>4.1999999999999997E-3</v>
      </c>
      <c r="P58">
        <v>0.69030000000000002</v>
      </c>
    </row>
    <row r="59" spans="1:16" ht="16.5" thickBot="1">
      <c r="A59">
        <v>9159</v>
      </c>
      <c r="B59" s="69" t="s">
        <v>196</v>
      </c>
      <c r="C59" s="50">
        <v>976</v>
      </c>
      <c r="D59" s="50">
        <v>1003</v>
      </c>
      <c r="E59" s="50">
        <v>1244</v>
      </c>
      <c r="F59" s="50">
        <v>1601</v>
      </c>
      <c r="G59" s="50">
        <v>1671</v>
      </c>
      <c r="H59" s="59" t="s">
        <v>138</v>
      </c>
      <c r="I59" s="63">
        <f t="shared" si="0"/>
        <v>1.8651</v>
      </c>
      <c r="J59" s="59">
        <f t="shared" si="1"/>
        <v>1.8651000000000001E-2</v>
      </c>
      <c r="K59" s="66">
        <f>INDEX(Capratexcounty!$B$2:$C$15,MATCH($H59,Capratexcounty!$B$2:$B$15,0),2)</f>
        <v>7.7499999999999999E-2</v>
      </c>
      <c r="L59" t="s">
        <v>197</v>
      </c>
      <c r="M59">
        <v>1.1305000000000001</v>
      </c>
      <c r="N59">
        <v>1.3042</v>
      </c>
      <c r="O59">
        <v>4.5999999999999999E-3</v>
      </c>
      <c r="P59">
        <v>0.55630000000000002</v>
      </c>
    </row>
    <row r="60" spans="1:16" ht="26.25" thickBot="1">
      <c r="A60">
        <v>1162</v>
      </c>
      <c r="B60" s="69" t="s">
        <v>198</v>
      </c>
      <c r="C60" s="50">
        <v>1017</v>
      </c>
      <c r="D60" s="50">
        <v>1062</v>
      </c>
      <c r="E60" s="50">
        <v>1332</v>
      </c>
      <c r="F60" s="50">
        <v>1741</v>
      </c>
      <c r="G60" s="50">
        <v>1774</v>
      </c>
      <c r="H60" s="59" t="s">
        <v>78</v>
      </c>
      <c r="I60" s="63">
        <f t="shared" si="0"/>
        <v>1.4485000000000001</v>
      </c>
      <c r="J60" s="59">
        <f t="shared" si="1"/>
        <v>1.4485000000000001E-2</v>
      </c>
      <c r="K60" s="66">
        <f>INDEX(Capratexcounty!$B$2:$C$15,MATCH($H60,Capratexcounty!$B$2:$B$15,0),2)</f>
        <v>7.7499999999999999E-2</v>
      </c>
      <c r="L60" t="s">
        <v>199</v>
      </c>
      <c r="M60">
        <v>1.1597</v>
      </c>
      <c r="N60">
        <v>1.1464000000000001</v>
      </c>
      <c r="O60">
        <v>8.0000000000000004E-4</v>
      </c>
      <c r="P60">
        <v>0.30130000000000001</v>
      </c>
    </row>
    <row r="61" spans="1:16" ht="16.5" thickBot="1">
      <c r="A61">
        <v>10165</v>
      </c>
      <c r="B61" s="69" t="s">
        <v>200</v>
      </c>
      <c r="C61" s="50">
        <v>831</v>
      </c>
      <c r="D61" s="50">
        <v>963</v>
      </c>
      <c r="E61" s="50">
        <v>1081</v>
      </c>
      <c r="F61" s="50">
        <v>1401</v>
      </c>
      <c r="G61" s="50">
        <v>1524</v>
      </c>
      <c r="H61" s="59" t="s">
        <v>81</v>
      </c>
      <c r="I61" s="63">
        <f t="shared" si="0"/>
        <v>1.2512000000000001</v>
      </c>
      <c r="J61" s="59">
        <f t="shared" si="1"/>
        <v>1.2512000000000001E-2</v>
      </c>
      <c r="K61" s="66">
        <f>INDEX(Capratexcounty!$B$2:$C$15,MATCH($H61,Capratexcounty!$B$2:$B$15,0),2)</f>
        <v>7.7499999999999999E-2</v>
      </c>
      <c r="L61" t="s">
        <v>201</v>
      </c>
      <c r="M61">
        <v>1.2873000000000001</v>
      </c>
      <c r="N61">
        <v>1.2474000000000001</v>
      </c>
      <c r="O61">
        <v>3.8E-3</v>
      </c>
      <c r="P61">
        <v>0</v>
      </c>
    </row>
    <row r="62" spans="1:16" ht="26.25" thickBot="1">
      <c r="A62">
        <v>10168</v>
      </c>
      <c r="B62" s="69" t="s">
        <v>202</v>
      </c>
      <c r="C62" s="50">
        <v>831</v>
      </c>
      <c r="D62" s="50">
        <v>963</v>
      </c>
      <c r="E62" s="50">
        <v>1081</v>
      </c>
      <c r="F62" s="50">
        <v>1401</v>
      </c>
      <c r="G62" s="50">
        <v>1524</v>
      </c>
      <c r="H62" s="59" t="s">
        <v>81</v>
      </c>
      <c r="I62" s="63">
        <f t="shared" si="0"/>
        <v>1.7261000000000002</v>
      </c>
      <c r="J62" s="59">
        <f t="shared" si="1"/>
        <v>1.7261000000000002E-2</v>
      </c>
      <c r="K62" s="66">
        <f>INDEX(Capratexcounty!$B$2:$C$15,MATCH($H62,Capratexcounty!$B$2:$B$15,0),2)</f>
        <v>7.7499999999999999E-2</v>
      </c>
      <c r="L62" t="s">
        <v>203</v>
      </c>
      <c r="M62">
        <v>1.3181</v>
      </c>
      <c r="N62">
        <v>1.2372000000000001</v>
      </c>
      <c r="O62">
        <v>2E-3</v>
      </c>
      <c r="P62">
        <v>0.4869</v>
      </c>
    </row>
    <row r="63" spans="1:16" ht="16.5" thickBot="1">
      <c r="A63">
        <v>11171</v>
      </c>
      <c r="B63" s="69" t="s">
        <v>204</v>
      </c>
      <c r="C63" s="50">
        <v>991</v>
      </c>
      <c r="D63" s="50">
        <v>997</v>
      </c>
      <c r="E63" s="50">
        <v>1224</v>
      </c>
      <c r="F63" s="50">
        <v>1561</v>
      </c>
      <c r="G63" s="50">
        <v>2004</v>
      </c>
      <c r="H63" s="59" t="s">
        <v>123</v>
      </c>
      <c r="I63" s="63">
        <f t="shared" si="0"/>
        <v>1.7679</v>
      </c>
      <c r="J63" s="59">
        <f t="shared" si="1"/>
        <v>1.7679E-2</v>
      </c>
      <c r="K63" s="66">
        <f>INDEX(Capratexcounty!$B$2:$C$15,MATCH($H63,Capratexcounty!$B$2:$B$15,0),2)</f>
        <v>7.7499999999999999E-2</v>
      </c>
      <c r="L63" t="s">
        <v>205</v>
      </c>
      <c r="M63">
        <v>1.2321</v>
      </c>
      <c r="N63">
        <v>1.2745</v>
      </c>
      <c r="O63">
        <v>1.8E-3</v>
      </c>
      <c r="P63">
        <v>0.49159999999999998</v>
      </c>
    </row>
    <row r="64" spans="1:16" ht="26.25" thickBot="1">
      <c r="A64">
        <v>3174</v>
      </c>
      <c r="B64" s="69" t="s">
        <v>206</v>
      </c>
      <c r="C64" s="50">
        <v>899</v>
      </c>
      <c r="D64" s="50">
        <v>922</v>
      </c>
      <c r="E64" s="50">
        <v>1068</v>
      </c>
      <c r="F64" s="50">
        <v>1390</v>
      </c>
      <c r="G64" s="50">
        <v>1657</v>
      </c>
      <c r="H64" s="59" t="s">
        <v>108</v>
      </c>
      <c r="I64" s="63">
        <f t="shared" si="0"/>
        <v>1.7302999999999999</v>
      </c>
      <c r="J64" s="59">
        <f t="shared" si="1"/>
        <v>1.7302999999999999E-2</v>
      </c>
      <c r="K64" s="66">
        <f>INDEX(Capratexcounty!$B$2:$C$15,MATCH($H64,Capratexcounty!$B$2:$B$15,0),2)</f>
        <v>7.7499999999999999E-2</v>
      </c>
      <c r="L64" t="s">
        <v>207</v>
      </c>
      <c r="M64">
        <v>1.2416</v>
      </c>
      <c r="N64">
        <v>1.2665</v>
      </c>
      <c r="O64">
        <v>0</v>
      </c>
      <c r="P64">
        <v>0.46379999999999999</v>
      </c>
    </row>
    <row r="65" spans="1:16" ht="16.5" thickBot="1">
      <c r="A65">
        <v>10177</v>
      </c>
      <c r="B65" s="69" t="s">
        <v>208</v>
      </c>
      <c r="C65" s="50">
        <v>831</v>
      </c>
      <c r="D65" s="50">
        <v>963</v>
      </c>
      <c r="E65" s="50">
        <v>1081</v>
      </c>
      <c r="F65" s="50">
        <v>1401</v>
      </c>
      <c r="G65" s="50">
        <v>1524</v>
      </c>
      <c r="H65" s="59" t="s">
        <v>81</v>
      </c>
      <c r="I65" s="63">
        <f t="shared" si="0"/>
        <v>1.5841000000000001</v>
      </c>
      <c r="J65" s="59">
        <f t="shared" si="1"/>
        <v>1.5841000000000001E-2</v>
      </c>
      <c r="K65" s="66">
        <f>INDEX(Capratexcounty!$B$2:$C$15,MATCH($H65,Capratexcounty!$B$2:$B$15,0),2)</f>
        <v>7.7499999999999999E-2</v>
      </c>
      <c r="L65" t="s">
        <v>209</v>
      </c>
      <c r="M65">
        <v>1.0324</v>
      </c>
      <c r="N65">
        <v>1.246</v>
      </c>
      <c r="O65">
        <v>3.3999999999999998E-3</v>
      </c>
      <c r="P65">
        <v>0.3347</v>
      </c>
    </row>
    <row r="66" spans="1:16" ht="26.25" thickBot="1">
      <c r="A66">
        <v>2180</v>
      </c>
      <c r="B66" s="69" t="s">
        <v>210</v>
      </c>
      <c r="C66" s="50">
        <v>936</v>
      </c>
      <c r="D66" s="50">
        <v>1006</v>
      </c>
      <c r="E66" s="50">
        <v>1241</v>
      </c>
      <c r="F66" s="50">
        <v>1642</v>
      </c>
      <c r="G66" s="50">
        <v>1929</v>
      </c>
      <c r="H66" s="59" t="s">
        <v>90</v>
      </c>
      <c r="I66" s="63">
        <f t="shared" si="0"/>
        <v>1.4667000000000001</v>
      </c>
      <c r="J66" s="59">
        <f t="shared" si="1"/>
        <v>1.4667000000000001E-2</v>
      </c>
      <c r="K66" s="66">
        <f>INDEX(Capratexcounty!$B$2:$C$15,MATCH($H66,Capratexcounty!$B$2:$B$15,0),2)</f>
        <v>7.7499999999999999E-2</v>
      </c>
      <c r="L66" t="s">
        <v>211</v>
      </c>
      <c r="M66">
        <v>1.1795</v>
      </c>
      <c r="N66">
        <v>1.2175</v>
      </c>
      <c r="O66">
        <v>1.2999999999999999E-3</v>
      </c>
      <c r="P66">
        <v>0.24790000000000001</v>
      </c>
    </row>
    <row r="67" spans="1:16" ht="16.5" thickBot="1">
      <c r="A67">
        <v>13183</v>
      </c>
      <c r="B67" s="69" t="s">
        <v>212</v>
      </c>
      <c r="C67" s="50">
        <v>976</v>
      </c>
      <c r="D67" s="50">
        <v>1091</v>
      </c>
      <c r="E67" s="50">
        <v>1340</v>
      </c>
      <c r="F67" s="50">
        <v>1655</v>
      </c>
      <c r="G67" s="50">
        <v>1785</v>
      </c>
      <c r="H67" s="59" t="s">
        <v>93</v>
      </c>
      <c r="I67" s="63">
        <f t="shared" si="0"/>
        <v>1.5627</v>
      </c>
      <c r="J67" s="59">
        <f t="shared" si="1"/>
        <v>1.5626999999999999E-2</v>
      </c>
      <c r="K67" s="66">
        <f>INDEX(Capratexcounty!$B$2:$C$15,MATCH($H67,Capratexcounty!$B$2:$B$15,0),2)</f>
        <v>7.7499999999999999E-2</v>
      </c>
      <c r="L67" t="s">
        <v>213</v>
      </c>
      <c r="M67">
        <v>1.276</v>
      </c>
      <c r="N67">
        <v>1.2113</v>
      </c>
      <c r="O67">
        <v>1E-4</v>
      </c>
      <c r="P67">
        <v>0.3513</v>
      </c>
    </row>
    <row r="68" spans="1:16" ht="26.25" thickBot="1">
      <c r="A68">
        <v>13186</v>
      </c>
      <c r="B68" s="69" t="s">
        <v>214</v>
      </c>
      <c r="C68" s="50">
        <v>976</v>
      </c>
      <c r="D68" s="50">
        <v>1091</v>
      </c>
      <c r="E68" s="50">
        <v>1340</v>
      </c>
      <c r="F68" s="50">
        <v>1655</v>
      </c>
      <c r="G68" s="50">
        <v>1785</v>
      </c>
      <c r="H68" s="59" t="s">
        <v>93</v>
      </c>
      <c r="I68" s="63">
        <f t="shared" si="0"/>
        <v>1.5544</v>
      </c>
      <c r="J68" s="59">
        <f t="shared" si="1"/>
        <v>1.5544000000000001E-2</v>
      </c>
      <c r="K68" s="66">
        <f>INDEX(Capratexcounty!$B$2:$C$15,MATCH($H68,Capratexcounty!$B$2:$B$15,0),2)</f>
        <v>7.7499999999999999E-2</v>
      </c>
      <c r="L68" t="s">
        <v>215</v>
      </c>
      <c r="M68">
        <v>1.3693</v>
      </c>
      <c r="N68">
        <v>1.2556</v>
      </c>
      <c r="O68">
        <v>4.4999999999999997E-3</v>
      </c>
      <c r="P68">
        <v>0.29430000000000001</v>
      </c>
    </row>
    <row r="69" spans="1:16" ht="26.25" thickBot="1">
      <c r="A69">
        <v>12189</v>
      </c>
      <c r="B69" s="69" t="s">
        <v>216</v>
      </c>
      <c r="C69" s="50">
        <v>985</v>
      </c>
      <c r="D69" s="50">
        <v>1106</v>
      </c>
      <c r="E69" s="50">
        <v>1453</v>
      </c>
      <c r="F69" s="50">
        <v>1832</v>
      </c>
      <c r="G69" s="50">
        <v>1975</v>
      </c>
      <c r="H69" s="59" t="s">
        <v>111</v>
      </c>
      <c r="I69" s="63">
        <f t="shared" si="0"/>
        <v>1.7509999999999999</v>
      </c>
      <c r="J69" s="59">
        <f t="shared" si="1"/>
        <v>1.7509999999999998E-2</v>
      </c>
      <c r="K69" s="66">
        <f>INDEX(Capratexcounty!$B$2:$C$15,MATCH($H69,Capratexcounty!$B$2:$B$15,0),2)</f>
        <v>7.7499999999999999E-2</v>
      </c>
      <c r="L69" t="s">
        <v>217</v>
      </c>
      <c r="M69">
        <v>1.3048</v>
      </c>
      <c r="N69">
        <v>1.2545999999999999</v>
      </c>
      <c r="O69">
        <v>1.8E-3</v>
      </c>
      <c r="P69">
        <v>0.49459999999999998</v>
      </c>
    </row>
    <row r="70" spans="1:16" ht="26.25" thickBot="1">
      <c r="A70">
        <v>5192</v>
      </c>
      <c r="B70" s="69" t="s">
        <v>218</v>
      </c>
      <c r="C70" s="50">
        <v>812</v>
      </c>
      <c r="D70" s="50">
        <v>834</v>
      </c>
      <c r="E70" s="50">
        <v>936</v>
      </c>
      <c r="F70" s="50">
        <v>1301</v>
      </c>
      <c r="G70" s="50">
        <v>1319</v>
      </c>
      <c r="H70" s="59" t="s">
        <v>132</v>
      </c>
      <c r="I70" s="63">
        <f t="shared" si="0"/>
        <v>1.92</v>
      </c>
      <c r="J70" s="59">
        <f t="shared" si="1"/>
        <v>1.9199999999999998E-2</v>
      </c>
      <c r="K70" s="66">
        <f>INDEX(Capratexcounty!$B$2:$C$15,MATCH($H70,Capratexcounty!$B$2:$B$15,0),2)</f>
        <v>7.7499999999999999E-2</v>
      </c>
      <c r="L70" t="s">
        <v>219</v>
      </c>
      <c r="M70">
        <v>1.3176000000000001</v>
      </c>
      <c r="N70">
        <v>1.2230000000000001</v>
      </c>
      <c r="O70">
        <v>0</v>
      </c>
      <c r="P70">
        <v>0.69699999999999995</v>
      </c>
    </row>
    <row r="71" spans="1:16" ht="26.25" thickBot="1">
      <c r="A71">
        <v>12195</v>
      </c>
      <c r="B71" s="69" t="s">
        <v>220</v>
      </c>
      <c r="C71" s="50">
        <v>985</v>
      </c>
      <c r="D71" s="50">
        <v>1106</v>
      </c>
      <c r="E71" s="50">
        <v>1453</v>
      </c>
      <c r="F71" s="50">
        <v>1832</v>
      </c>
      <c r="G71" s="50">
        <v>1975</v>
      </c>
      <c r="H71" s="59" t="s">
        <v>111</v>
      </c>
      <c r="I71" s="63">
        <f t="shared" si="0"/>
        <v>1.6938</v>
      </c>
      <c r="J71" s="59">
        <f t="shared" si="1"/>
        <v>1.6938000000000002E-2</v>
      </c>
      <c r="K71" s="66">
        <f>INDEX(Capratexcounty!$B$2:$C$15,MATCH($H71,Capratexcounty!$B$2:$B$15,0),2)</f>
        <v>7.7499999999999999E-2</v>
      </c>
      <c r="L71" t="s">
        <v>221</v>
      </c>
      <c r="M71">
        <v>1.2616000000000001</v>
      </c>
      <c r="N71">
        <v>1.1830000000000001</v>
      </c>
      <c r="O71">
        <v>2E-3</v>
      </c>
      <c r="P71">
        <v>0.50880000000000003</v>
      </c>
    </row>
    <row r="72" spans="1:16" ht="16.5" thickBot="1">
      <c r="A72">
        <v>8198</v>
      </c>
      <c r="B72" s="69" t="s">
        <v>222</v>
      </c>
      <c r="C72" s="50">
        <v>913</v>
      </c>
      <c r="D72" s="50">
        <v>983</v>
      </c>
      <c r="E72" s="50">
        <v>1291</v>
      </c>
      <c r="F72" s="50">
        <v>1713</v>
      </c>
      <c r="G72" s="50">
        <v>1719</v>
      </c>
      <c r="H72" s="59" t="s">
        <v>118</v>
      </c>
      <c r="I72" s="63">
        <f t="shared" si="0"/>
        <v>1.7343999999999999</v>
      </c>
      <c r="J72" s="59">
        <f t="shared" si="1"/>
        <v>1.7343999999999998E-2</v>
      </c>
      <c r="K72" s="66">
        <f>INDEX(Capratexcounty!$B$2:$C$15,MATCH($H72,Capratexcounty!$B$2:$B$15,0),2)</f>
        <v>7.7499999999999999E-2</v>
      </c>
      <c r="L72" t="s">
        <v>223</v>
      </c>
      <c r="M72">
        <v>1.1556999999999999</v>
      </c>
      <c r="N72">
        <v>1.2053</v>
      </c>
      <c r="O72">
        <v>2.2000000000000001E-3</v>
      </c>
      <c r="P72">
        <v>0.52690000000000003</v>
      </c>
    </row>
    <row r="73" spans="1:16" ht="16.5" thickBot="1">
      <c r="A73">
        <v>8201</v>
      </c>
      <c r="B73" s="69" t="s">
        <v>224</v>
      </c>
      <c r="C73" s="50">
        <v>913</v>
      </c>
      <c r="D73" s="50">
        <v>983</v>
      </c>
      <c r="E73" s="50">
        <v>1291</v>
      </c>
      <c r="F73" s="50">
        <v>1713</v>
      </c>
      <c r="G73" s="50">
        <v>1719</v>
      </c>
      <c r="H73" s="59" t="s">
        <v>118</v>
      </c>
      <c r="I73" s="63">
        <f t="shared" ref="I73:I136" si="2">N73+O73+P73</f>
        <v>1.4472</v>
      </c>
      <c r="J73" s="59">
        <f t="shared" ref="J73:J136" si="3">I73*0.01</f>
        <v>1.4472E-2</v>
      </c>
      <c r="K73" s="66">
        <f>INDEX(Capratexcounty!$B$2:$C$15,MATCH($H73,Capratexcounty!$B$2:$B$15,0),2)</f>
        <v>7.7499999999999999E-2</v>
      </c>
      <c r="L73" t="s">
        <v>225</v>
      </c>
      <c r="M73">
        <v>1.0026999999999999</v>
      </c>
      <c r="N73">
        <v>1.1427</v>
      </c>
      <c r="O73">
        <v>0</v>
      </c>
      <c r="P73">
        <v>0.30449999999999999</v>
      </c>
    </row>
    <row r="74" spans="1:16" ht="26.25" thickBot="1">
      <c r="A74">
        <v>6204</v>
      </c>
      <c r="B74" s="69" t="s">
        <v>226</v>
      </c>
      <c r="C74" s="50">
        <v>1341</v>
      </c>
      <c r="D74" s="50">
        <v>1441</v>
      </c>
      <c r="E74" s="50">
        <v>1887</v>
      </c>
      <c r="F74" s="50">
        <v>2390</v>
      </c>
      <c r="G74" s="50">
        <v>2513</v>
      </c>
      <c r="H74" s="59" t="s">
        <v>96</v>
      </c>
      <c r="I74" s="63">
        <f t="shared" si="2"/>
        <v>1.5859000000000001</v>
      </c>
      <c r="J74" s="59">
        <f t="shared" si="3"/>
        <v>1.5859000000000002E-2</v>
      </c>
      <c r="K74" s="66">
        <f>INDEX(Capratexcounty!$B$2:$C$15,MATCH($H74,Capratexcounty!$B$2:$B$15,0),2)</f>
        <v>6.25E-2</v>
      </c>
      <c r="L74" t="s">
        <v>227</v>
      </c>
      <c r="M74">
        <v>1.0444</v>
      </c>
      <c r="N74">
        <v>1.2403</v>
      </c>
      <c r="O74">
        <v>5.4999999999999997E-3</v>
      </c>
      <c r="P74">
        <v>0.34010000000000001</v>
      </c>
    </row>
    <row r="75" spans="1:16" ht="16.5" thickBot="1">
      <c r="A75" s="3">
        <v>4208</v>
      </c>
      <c r="B75" s="74" t="s">
        <v>228</v>
      </c>
      <c r="C75" s="50">
        <v>1341</v>
      </c>
      <c r="D75" s="50">
        <v>1441</v>
      </c>
      <c r="E75" s="50">
        <v>1887</v>
      </c>
      <c r="F75" s="50">
        <v>2390</v>
      </c>
      <c r="G75" s="50">
        <v>2513</v>
      </c>
      <c r="H75" s="59" t="s">
        <v>135</v>
      </c>
      <c r="I75" s="63">
        <f t="shared" si="2"/>
        <v>1.8368</v>
      </c>
      <c r="J75" s="59">
        <f t="shared" si="3"/>
        <v>1.8367999999999999E-2</v>
      </c>
      <c r="K75" s="66">
        <f>INDEX(Capratexcounty!$B$2:$C$15,MATCH($H75,Capratexcounty!$B$2:$B$15,0),2)</f>
        <v>6.25E-2</v>
      </c>
      <c r="L75" t="s">
        <v>229</v>
      </c>
      <c r="M75">
        <v>1.1286</v>
      </c>
      <c r="N75">
        <v>1.2051000000000001</v>
      </c>
      <c r="O75">
        <v>1E-3</v>
      </c>
      <c r="P75">
        <v>0.63070000000000004</v>
      </c>
    </row>
    <row r="76" spans="1:16" ht="26.25" thickBot="1">
      <c r="A76" s="3">
        <v>5200</v>
      </c>
      <c r="B76" s="69" t="s">
        <v>230</v>
      </c>
      <c r="C76" s="50">
        <v>812</v>
      </c>
      <c r="D76" s="50">
        <v>834</v>
      </c>
      <c r="E76" s="50">
        <v>936</v>
      </c>
      <c r="F76" s="50">
        <v>1301</v>
      </c>
      <c r="G76" s="50">
        <v>1319</v>
      </c>
      <c r="H76" s="59" t="s">
        <v>132</v>
      </c>
      <c r="I76" s="63">
        <f t="shared" si="2"/>
        <v>1.2618</v>
      </c>
      <c r="J76" s="59">
        <f t="shared" si="3"/>
        <v>1.2618000000000001E-2</v>
      </c>
      <c r="K76" s="66">
        <f>INDEX(Capratexcounty!$B$2:$C$15,MATCH($H76,Capratexcounty!$B$2:$B$15,0),2)</f>
        <v>7.7499999999999999E-2</v>
      </c>
      <c r="L76" t="s">
        <v>231</v>
      </c>
      <c r="M76">
        <v>0.86329999999999996</v>
      </c>
      <c r="N76">
        <v>1.2008000000000001</v>
      </c>
      <c r="O76">
        <v>0</v>
      </c>
      <c r="P76">
        <v>6.0999999999999999E-2</v>
      </c>
    </row>
    <row r="77" spans="1:16" ht="26.25" thickBot="1">
      <c r="A77" s="3">
        <v>4207</v>
      </c>
      <c r="B77" s="69" t="s">
        <v>232</v>
      </c>
      <c r="C77" s="50">
        <v>1341</v>
      </c>
      <c r="D77" s="50">
        <v>1441</v>
      </c>
      <c r="E77" s="50">
        <v>1887</v>
      </c>
      <c r="F77" s="50">
        <v>2390</v>
      </c>
      <c r="G77" s="50">
        <v>2513</v>
      </c>
      <c r="H77" s="59" t="s">
        <v>135</v>
      </c>
      <c r="I77" s="63">
        <f t="shared" si="2"/>
        <v>1.7169000000000001</v>
      </c>
      <c r="J77" s="59">
        <f t="shared" si="3"/>
        <v>1.7169E-2</v>
      </c>
      <c r="K77" s="66">
        <f>INDEX(Capratexcounty!$B$2:$C$15,MATCH($H77,Capratexcounty!$B$2:$B$15,0),2)</f>
        <v>6.25E-2</v>
      </c>
      <c r="L77" t="s">
        <v>233</v>
      </c>
      <c r="M77">
        <v>1.1464000000000001</v>
      </c>
      <c r="N77">
        <v>1.2281</v>
      </c>
      <c r="O77">
        <v>1.1999999999999999E-3</v>
      </c>
      <c r="P77">
        <v>0.48759999999999998</v>
      </c>
    </row>
    <row r="78" spans="1:16" ht="26.25" thickBot="1">
      <c r="A78">
        <v>11216</v>
      </c>
      <c r="B78" s="69" t="s">
        <v>234</v>
      </c>
      <c r="C78" s="50">
        <v>991</v>
      </c>
      <c r="D78" s="50">
        <v>997</v>
      </c>
      <c r="E78" s="50">
        <v>1224</v>
      </c>
      <c r="F78" s="50">
        <v>1561</v>
      </c>
      <c r="G78" s="50">
        <v>2004</v>
      </c>
      <c r="H78" s="59" t="s">
        <v>123</v>
      </c>
      <c r="I78" s="63">
        <f t="shared" si="2"/>
        <v>2.3562000000000003</v>
      </c>
      <c r="J78" s="59">
        <f t="shared" si="3"/>
        <v>2.3562000000000003E-2</v>
      </c>
      <c r="K78" s="66">
        <f>INDEX(Capratexcounty!$B$2:$C$15,MATCH($H78,Capratexcounty!$B$2:$B$15,0),2)</f>
        <v>7.7499999999999999E-2</v>
      </c>
      <c r="L78" t="s">
        <v>235</v>
      </c>
      <c r="M78">
        <v>1.0795999999999999</v>
      </c>
      <c r="N78">
        <v>1.2867</v>
      </c>
      <c r="O78">
        <v>1.1999999999999999E-3</v>
      </c>
      <c r="P78">
        <v>1.0683</v>
      </c>
    </row>
    <row r="79" spans="1:16" ht="16.5" thickBot="1">
      <c r="A79">
        <v>6210</v>
      </c>
      <c r="B79" s="69" t="s">
        <v>236</v>
      </c>
      <c r="C79" s="50">
        <v>1341</v>
      </c>
      <c r="D79" s="50">
        <v>1441</v>
      </c>
      <c r="E79" s="50">
        <v>1887</v>
      </c>
      <c r="F79" s="50">
        <v>2390</v>
      </c>
      <c r="G79" s="50">
        <v>2513</v>
      </c>
      <c r="H79" s="59" t="s">
        <v>96</v>
      </c>
      <c r="I79" s="63">
        <f t="shared" si="2"/>
        <v>1.7827999999999999</v>
      </c>
      <c r="J79" s="59">
        <f t="shared" si="3"/>
        <v>1.7828E-2</v>
      </c>
      <c r="K79" s="66">
        <f>INDEX(Capratexcounty!$B$2:$C$15,MATCH($H79,Capratexcounty!$B$2:$B$15,0),2)</f>
        <v>6.25E-2</v>
      </c>
      <c r="L79" t="s">
        <v>237</v>
      </c>
      <c r="M79">
        <v>1.0385</v>
      </c>
      <c r="N79">
        <v>1.2678</v>
      </c>
      <c r="O79">
        <v>2.3999999999999998E-3</v>
      </c>
      <c r="P79">
        <v>0.51259999999999994</v>
      </c>
    </row>
    <row r="80" spans="1:16" ht="16.5" thickBot="1">
      <c r="A80">
        <v>6213</v>
      </c>
      <c r="B80" s="69" t="s">
        <v>238</v>
      </c>
      <c r="C80" s="50">
        <v>1341</v>
      </c>
      <c r="D80" s="50">
        <v>1441</v>
      </c>
      <c r="E80" s="50">
        <v>1887</v>
      </c>
      <c r="F80" s="50">
        <v>2390</v>
      </c>
      <c r="G80" s="50">
        <v>2513</v>
      </c>
      <c r="H80" s="59" t="s">
        <v>96</v>
      </c>
      <c r="I80" s="63">
        <f t="shared" si="2"/>
        <v>1.6871999999999998</v>
      </c>
      <c r="J80" s="59">
        <f t="shared" si="3"/>
        <v>1.6871999999999998E-2</v>
      </c>
      <c r="K80" s="66">
        <f>INDEX(Capratexcounty!$B$2:$C$15,MATCH($H80,Capratexcounty!$B$2:$B$15,0),2)</f>
        <v>6.25E-2</v>
      </c>
      <c r="L80" t="s">
        <v>239</v>
      </c>
      <c r="M80">
        <v>1.1572</v>
      </c>
      <c r="N80">
        <v>1.1837</v>
      </c>
      <c r="O80">
        <v>2.3999999999999998E-3</v>
      </c>
      <c r="P80">
        <v>0.50109999999999999</v>
      </c>
    </row>
    <row r="81" spans="1:23" ht="16.5" thickBot="1">
      <c r="A81">
        <v>9219</v>
      </c>
      <c r="B81" s="69" t="s">
        <v>240</v>
      </c>
      <c r="C81" s="50">
        <v>976</v>
      </c>
      <c r="D81" s="50">
        <v>1003</v>
      </c>
      <c r="E81" s="50">
        <v>1244</v>
      </c>
      <c r="F81" s="50">
        <v>1601</v>
      </c>
      <c r="G81" s="50">
        <v>1671</v>
      </c>
      <c r="H81" s="59" t="s">
        <v>138</v>
      </c>
      <c r="I81" s="63">
        <f t="shared" si="2"/>
        <v>1.8333999999999999</v>
      </c>
      <c r="J81" s="59">
        <f t="shared" si="3"/>
        <v>1.8334E-2</v>
      </c>
      <c r="K81" s="66">
        <f>INDEX(Capratexcounty!$B$2:$C$15,MATCH($H81,Capratexcounty!$B$2:$B$15,0),2)</f>
        <v>7.7499999999999999E-2</v>
      </c>
      <c r="L81" t="s">
        <v>241</v>
      </c>
      <c r="M81">
        <v>1.7614000000000001</v>
      </c>
      <c r="N81">
        <v>1.3150999999999999</v>
      </c>
      <c r="O81">
        <v>2.0000000000000001E-4</v>
      </c>
      <c r="P81">
        <v>0.5181</v>
      </c>
    </row>
    <row r="82" spans="1:23" ht="26.25" thickBot="1">
      <c r="A82">
        <v>12222</v>
      </c>
      <c r="B82" s="69" t="s">
        <v>242</v>
      </c>
      <c r="C82" s="50">
        <v>985</v>
      </c>
      <c r="D82" s="50">
        <v>1106</v>
      </c>
      <c r="E82" s="50">
        <v>1453</v>
      </c>
      <c r="F82" s="50">
        <v>1832</v>
      </c>
      <c r="G82" s="50">
        <v>1975</v>
      </c>
      <c r="H82" s="59" t="s">
        <v>111</v>
      </c>
      <c r="I82" s="63">
        <f t="shared" si="2"/>
        <v>1.4495</v>
      </c>
      <c r="J82" s="59">
        <f t="shared" si="3"/>
        <v>1.4495000000000001E-2</v>
      </c>
      <c r="K82" s="66">
        <f>INDEX(Capratexcounty!$B$2:$C$15,MATCH($H82,Capratexcounty!$B$2:$B$15,0),2)</f>
        <v>7.7499999999999999E-2</v>
      </c>
      <c r="L82" t="s">
        <v>243</v>
      </c>
      <c r="M82">
        <v>1.2727999999999999</v>
      </c>
      <c r="N82">
        <v>1.2221</v>
      </c>
      <c r="O82">
        <v>1E-4</v>
      </c>
      <c r="P82">
        <v>0.2273</v>
      </c>
    </row>
    <row r="83" spans="1:23" ht="26.25" thickBot="1">
      <c r="A83">
        <v>1228</v>
      </c>
      <c r="B83" s="69" t="s">
        <v>244</v>
      </c>
      <c r="C83" s="50">
        <v>1017</v>
      </c>
      <c r="D83" s="50">
        <v>1062</v>
      </c>
      <c r="E83" s="50">
        <v>1332</v>
      </c>
      <c r="F83" s="50">
        <v>1741</v>
      </c>
      <c r="G83" s="50">
        <v>1774</v>
      </c>
      <c r="H83" s="59" t="s">
        <v>78</v>
      </c>
      <c r="I83" s="63">
        <f t="shared" si="2"/>
        <v>1.4247999999999998</v>
      </c>
      <c r="J83" s="59">
        <f t="shared" si="3"/>
        <v>1.4247999999999999E-2</v>
      </c>
      <c r="K83" s="66">
        <f>INDEX(Capratexcounty!$B$2:$C$15,MATCH($H83,Capratexcounty!$B$2:$B$15,0),2)</f>
        <v>7.7499999999999999E-2</v>
      </c>
      <c r="L83" t="s">
        <v>245</v>
      </c>
      <c r="M83">
        <v>1.2867</v>
      </c>
      <c r="N83">
        <v>1.1637999999999999</v>
      </c>
      <c r="O83">
        <v>4.0000000000000002E-4</v>
      </c>
      <c r="P83">
        <v>0.2606</v>
      </c>
    </row>
    <row r="84" spans="1:23" ht="16.5" thickBot="1">
      <c r="A84">
        <v>6231</v>
      </c>
      <c r="B84" s="69" t="s">
        <v>246</v>
      </c>
      <c r="C84" s="50">
        <v>1341</v>
      </c>
      <c r="D84" s="50">
        <v>1441</v>
      </c>
      <c r="E84" s="50">
        <v>1887</v>
      </c>
      <c r="F84" s="50">
        <v>2390</v>
      </c>
      <c r="G84" s="50">
        <v>2513</v>
      </c>
      <c r="H84" s="59" t="s">
        <v>96</v>
      </c>
      <c r="I84" s="63">
        <f t="shared" si="2"/>
        <v>1.6943000000000001</v>
      </c>
      <c r="J84" s="59">
        <f t="shared" si="3"/>
        <v>1.6943000000000003E-2</v>
      </c>
      <c r="K84" s="66">
        <f>INDEX(Capratexcounty!$B$2:$C$15,MATCH($H84,Capratexcounty!$B$2:$B$15,0),2)</f>
        <v>6.25E-2</v>
      </c>
      <c r="L84" t="s">
        <v>247</v>
      </c>
      <c r="M84">
        <v>0.97529999999999994</v>
      </c>
      <c r="N84">
        <v>1.1414</v>
      </c>
      <c r="O84">
        <v>1.6999999999999999E-3</v>
      </c>
      <c r="P84">
        <v>0.55120000000000002</v>
      </c>
      <c r="R84" t="s">
        <v>248</v>
      </c>
      <c r="S84" t="s">
        <v>99</v>
      </c>
      <c r="T84" t="s">
        <v>99</v>
      </c>
      <c r="U84" t="s">
        <v>99</v>
      </c>
      <c r="V84" t="s">
        <v>99</v>
      </c>
      <c r="W84" t="e">
        <v>#VALUE!</v>
      </c>
    </row>
    <row r="85" spans="1:23" ht="16.5" thickBot="1">
      <c r="A85">
        <v>6234</v>
      </c>
      <c r="B85" s="69" t="s">
        <v>249</v>
      </c>
      <c r="C85" s="50">
        <v>1341</v>
      </c>
      <c r="D85" s="50">
        <v>1441</v>
      </c>
      <c r="E85" s="50">
        <v>1887</v>
      </c>
      <c r="F85" s="50">
        <v>2390</v>
      </c>
      <c r="G85" s="50">
        <v>2513</v>
      </c>
      <c r="H85" s="59" t="s">
        <v>96</v>
      </c>
      <c r="I85" s="63">
        <f t="shared" si="2"/>
        <v>1.5644</v>
      </c>
      <c r="J85" s="59">
        <f t="shared" si="3"/>
        <v>1.5644000000000002E-2</v>
      </c>
      <c r="K85" s="66">
        <f>INDEX(Capratexcounty!$B$2:$C$15,MATCH($H85,Capratexcounty!$B$2:$B$15,0),2)</f>
        <v>6.25E-2</v>
      </c>
      <c r="L85" t="s">
        <v>250</v>
      </c>
      <c r="M85">
        <v>1.0785</v>
      </c>
      <c r="N85">
        <v>1.2099</v>
      </c>
      <c r="O85">
        <v>1.4E-3</v>
      </c>
      <c r="P85">
        <v>0.35310000000000002</v>
      </c>
    </row>
    <row r="86" spans="1:23" ht="16.5" thickBot="1">
      <c r="A86">
        <v>6237</v>
      </c>
      <c r="B86" s="69" t="s">
        <v>251</v>
      </c>
      <c r="C86" s="50">
        <v>1341</v>
      </c>
      <c r="D86" s="50">
        <v>1441</v>
      </c>
      <c r="E86" s="50">
        <v>1887</v>
      </c>
      <c r="F86" s="50">
        <v>2390</v>
      </c>
      <c r="G86" s="50">
        <v>2513</v>
      </c>
      <c r="H86" s="59" t="s">
        <v>96</v>
      </c>
      <c r="I86" s="63">
        <f t="shared" si="2"/>
        <v>1.5604</v>
      </c>
      <c r="J86" s="59">
        <f t="shared" si="3"/>
        <v>1.5604E-2</v>
      </c>
      <c r="K86" s="66">
        <f>INDEX(Capratexcounty!$B$2:$C$15,MATCH($H86,Capratexcounty!$B$2:$B$15,0),2)</f>
        <v>6.25E-2</v>
      </c>
      <c r="L86" t="s">
        <v>252</v>
      </c>
      <c r="M86">
        <v>1.0488</v>
      </c>
      <c r="N86">
        <v>1.2679</v>
      </c>
      <c r="O86">
        <v>2E-3</v>
      </c>
      <c r="P86">
        <v>0.29049999999999998</v>
      </c>
    </row>
    <row r="87" spans="1:23" ht="26.25" thickBot="1">
      <c r="A87">
        <v>2240</v>
      </c>
      <c r="B87" s="69" t="s">
        <v>253</v>
      </c>
      <c r="C87" s="50">
        <v>936</v>
      </c>
      <c r="D87" s="50">
        <v>1006</v>
      </c>
      <c r="E87" s="50">
        <v>1241</v>
      </c>
      <c r="F87" s="50">
        <v>1642</v>
      </c>
      <c r="G87" s="50">
        <v>1929</v>
      </c>
      <c r="H87" s="59" t="s">
        <v>90</v>
      </c>
      <c r="I87" s="63">
        <f t="shared" si="2"/>
        <v>1.4447000000000001</v>
      </c>
      <c r="J87" s="59">
        <f t="shared" si="3"/>
        <v>1.4447000000000002E-2</v>
      </c>
      <c r="K87" s="66">
        <f>INDEX(Capratexcounty!$B$2:$C$15,MATCH($H87,Capratexcounty!$B$2:$B$15,0),2)</f>
        <v>7.7499999999999999E-2</v>
      </c>
      <c r="L87" t="s">
        <v>254</v>
      </c>
      <c r="M87">
        <v>0.75139999999999996</v>
      </c>
      <c r="N87">
        <v>1.0457000000000001</v>
      </c>
      <c r="O87">
        <v>0</v>
      </c>
      <c r="P87">
        <v>0.39900000000000002</v>
      </c>
    </row>
    <row r="88" spans="1:23" ht="16.5" thickBot="1">
      <c r="A88">
        <v>10243</v>
      </c>
      <c r="B88" s="69" t="s">
        <v>255</v>
      </c>
      <c r="C88" s="50">
        <v>831</v>
      </c>
      <c r="D88" s="50">
        <v>963</v>
      </c>
      <c r="E88" s="50">
        <v>1081</v>
      </c>
      <c r="F88" s="50">
        <v>1401</v>
      </c>
      <c r="G88" s="50">
        <v>1524</v>
      </c>
      <c r="H88" s="59" t="s">
        <v>81</v>
      </c>
      <c r="I88" s="63">
        <f t="shared" si="2"/>
        <v>1.6703000000000001</v>
      </c>
      <c r="J88" s="59">
        <f t="shared" si="3"/>
        <v>1.6703000000000003E-2</v>
      </c>
      <c r="K88" s="66">
        <f>INDEX(Capratexcounty!$B$2:$C$15,MATCH($H88,Capratexcounty!$B$2:$B$15,0),2)</f>
        <v>7.7499999999999999E-2</v>
      </c>
      <c r="L88" t="s">
        <v>256</v>
      </c>
      <c r="M88">
        <v>1.0739000000000001</v>
      </c>
      <c r="N88">
        <v>1.2298</v>
      </c>
      <c r="O88">
        <v>1.6000000000000001E-3</v>
      </c>
      <c r="P88">
        <v>0.43890000000000001</v>
      </c>
    </row>
    <row r="89" spans="1:23" ht="16.5" thickBot="1">
      <c r="A89">
        <v>1246</v>
      </c>
      <c r="B89" s="69" t="s">
        <v>257</v>
      </c>
      <c r="C89" s="50">
        <v>1017</v>
      </c>
      <c r="D89" s="50">
        <v>1062</v>
      </c>
      <c r="E89" s="50">
        <v>1332</v>
      </c>
      <c r="F89" s="50">
        <v>1741</v>
      </c>
      <c r="G89" s="50">
        <v>1774</v>
      </c>
      <c r="H89" s="59" t="s">
        <v>78</v>
      </c>
      <c r="I89" s="63">
        <f t="shared" si="2"/>
        <v>1.7557999999999998</v>
      </c>
      <c r="J89" s="59">
        <f t="shared" si="3"/>
        <v>1.7557999999999997E-2</v>
      </c>
      <c r="K89" s="66">
        <f>INDEX(Capratexcounty!$B$2:$C$15,MATCH($H89,Capratexcounty!$B$2:$B$15,0),2)</f>
        <v>7.7499999999999999E-2</v>
      </c>
      <c r="L89" t="s">
        <v>258</v>
      </c>
      <c r="M89">
        <v>0.98619999999999997</v>
      </c>
      <c r="N89">
        <v>1.1375</v>
      </c>
      <c r="O89">
        <v>0</v>
      </c>
      <c r="P89">
        <v>0.61829999999999996</v>
      </c>
    </row>
    <row r="90" spans="1:23" ht="26.25" thickBot="1">
      <c r="A90">
        <v>13249</v>
      </c>
      <c r="B90" s="69" t="s">
        <v>259</v>
      </c>
      <c r="C90" s="50">
        <v>976</v>
      </c>
      <c r="D90" s="50">
        <v>1091</v>
      </c>
      <c r="E90" s="50">
        <v>1340</v>
      </c>
      <c r="F90" s="50">
        <v>1655</v>
      </c>
      <c r="G90" s="50">
        <v>1785</v>
      </c>
      <c r="H90" s="59" t="s">
        <v>93</v>
      </c>
      <c r="I90" s="63">
        <f t="shared" si="2"/>
        <v>1.9279999999999999</v>
      </c>
      <c r="J90" s="59">
        <f t="shared" si="3"/>
        <v>1.9279999999999999E-2</v>
      </c>
      <c r="K90" s="66">
        <f>INDEX(Capratexcounty!$B$2:$C$15,MATCH($H90,Capratexcounty!$B$2:$B$15,0),2)</f>
        <v>7.7499999999999999E-2</v>
      </c>
      <c r="L90" t="s">
        <v>260</v>
      </c>
      <c r="M90">
        <v>1.2272000000000001</v>
      </c>
      <c r="N90">
        <v>1.2795000000000001</v>
      </c>
      <c r="O90">
        <v>1.24E-2</v>
      </c>
      <c r="P90">
        <v>0.6361</v>
      </c>
    </row>
    <row r="91" spans="1:23" ht="16.5" thickBot="1">
      <c r="A91">
        <v>5252</v>
      </c>
      <c r="B91" s="69" t="s">
        <v>261</v>
      </c>
      <c r="C91" s="50">
        <v>812</v>
      </c>
      <c r="D91" s="50">
        <v>834</v>
      </c>
      <c r="E91" s="50">
        <v>936</v>
      </c>
      <c r="F91" s="50">
        <v>1301</v>
      </c>
      <c r="G91" s="50">
        <v>1319</v>
      </c>
      <c r="H91" s="59" t="s">
        <v>132</v>
      </c>
      <c r="I91" s="63">
        <f t="shared" si="2"/>
        <v>1.5284</v>
      </c>
      <c r="J91" s="59">
        <f t="shared" si="3"/>
        <v>1.5284000000000001E-2</v>
      </c>
      <c r="K91" s="66">
        <f>INDEX(Capratexcounty!$B$2:$C$15,MATCH($H91,Capratexcounty!$B$2:$B$15,0),2)</f>
        <v>7.7499999999999999E-2</v>
      </c>
      <c r="L91" t="s">
        <v>262</v>
      </c>
      <c r="M91">
        <v>1.2804</v>
      </c>
      <c r="N91">
        <v>1.1879999999999999</v>
      </c>
      <c r="O91">
        <v>4.4000000000000003E-3</v>
      </c>
      <c r="P91">
        <v>0.33600000000000002</v>
      </c>
    </row>
    <row r="92" spans="1:23" ht="26.25" thickBot="1">
      <c r="A92">
        <v>7255</v>
      </c>
      <c r="B92" s="69" t="s">
        <v>263</v>
      </c>
      <c r="C92" s="50">
        <v>1341</v>
      </c>
      <c r="D92" s="50">
        <v>1441</v>
      </c>
      <c r="E92" s="50">
        <v>1887</v>
      </c>
      <c r="F92" s="50">
        <v>2390</v>
      </c>
      <c r="G92" s="50">
        <v>2513</v>
      </c>
      <c r="H92" s="59" t="s">
        <v>84</v>
      </c>
      <c r="I92" s="63">
        <f t="shared" si="2"/>
        <v>1.5604</v>
      </c>
      <c r="J92" s="59">
        <f t="shared" si="3"/>
        <v>1.5604E-2</v>
      </c>
      <c r="K92" s="66">
        <f>INDEX(Capratexcounty!$B$2:$C$15,MATCH($H92,Capratexcounty!$B$2:$B$15,0),2)</f>
        <v>6.25E-2</v>
      </c>
      <c r="L92" t="s">
        <v>264</v>
      </c>
      <c r="M92">
        <v>1.2372000000000001</v>
      </c>
      <c r="N92">
        <v>1.2728999999999999</v>
      </c>
      <c r="O92">
        <v>0</v>
      </c>
      <c r="P92">
        <v>0.28749999999999998</v>
      </c>
    </row>
    <row r="93" spans="1:23" ht="26.25" thickBot="1">
      <c r="A93">
        <v>1261</v>
      </c>
      <c r="B93" s="69" t="s">
        <v>265</v>
      </c>
      <c r="C93" s="50">
        <v>1017</v>
      </c>
      <c r="D93" s="50">
        <v>1062</v>
      </c>
      <c r="E93" s="50">
        <v>1332</v>
      </c>
      <c r="F93" s="50">
        <v>1741</v>
      </c>
      <c r="G93" s="50">
        <v>1774</v>
      </c>
      <c r="H93" s="59" t="s">
        <v>78</v>
      </c>
      <c r="I93" s="63">
        <f t="shared" si="2"/>
        <v>1.5617999999999999</v>
      </c>
      <c r="J93" s="59">
        <f t="shared" si="3"/>
        <v>1.5617999999999998E-2</v>
      </c>
      <c r="K93" s="66">
        <f>INDEX(Capratexcounty!$B$2:$C$15,MATCH($H93,Capratexcounty!$B$2:$B$15,0),2)</f>
        <v>7.7499999999999999E-2</v>
      </c>
      <c r="L93" t="s">
        <v>266</v>
      </c>
      <c r="M93">
        <v>0.86719999999999997</v>
      </c>
      <c r="N93">
        <v>1.1133999999999999</v>
      </c>
      <c r="O93">
        <v>0</v>
      </c>
      <c r="P93">
        <v>0.44840000000000002</v>
      </c>
    </row>
    <row r="94" spans="1:23" ht="26.25" thickBot="1">
      <c r="A94">
        <v>10264</v>
      </c>
      <c r="B94" s="69" t="s">
        <v>267</v>
      </c>
      <c r="C94" s="50">
        <v>831</v>
      </c>
      <c r="D94" s="50">
        <v>963</v>
      </c>
      <c r="E94" s="50">
        <v>1081</v>
      </c>
      <c r="F94" s="50">
        <v>1401</v>
      </c>
      <c r="G94" s="50">
        <v>1524</v>
      </c>
      <c r="H94" s="59" t="s">
        <v>81</v>
      </c>
      <c r="I94" s="63">
        <f t="shared" si="2"/>
        <v>1.7368999999999999</v>
      </c>
      <c r="J94" s="59">
        <f t="shared" si="3"/>
        <v>1.7368999999999999E-2</v>
      </c>
      <c r="K94" s="66">
        <f>INDEX(Capratexcounty!$B$2:$C$15,MATCH($H94,Capratexcounty!$B$2:$B$15,0),2)</f>
        <v>7.7499999999999999E-2</v>
      </c>
      <c r="L94" t="s">
        <v>268</v>
      </c>
      <c r="M94">
        <v>1.2132000000000001</v>
      </c>
      <c r="N94">
        <v>1.2276</v>
      </c>
      <c r="O94">
        <v>4.0000000000000002E-4</v>
      </c>
      <c r="P94">
        <v>0.50890000000000002</v>
      </c>
    </row>
    <row r="95" spans="1:23" ht="26.25" thickBot="1">
      <c r="A95">
        <v>3267</v>
      </c>
      <c r="B95" s="69" t="s">
        <v>269</v>
      </c>
      <c r="C95" s="50">
        <v>899</v>
      </c>
      <c r="D95" s="50">
        <v>922</v>
      </c>
      <c r="E95" s="50">
        <v>1068</v>
      </c>
      <c r="F95" s="50">
        <v>1390</v>
      </c>
      <c r="G95" s="50">
        <v>1657</v>
      </c>
      <c r="H95" s="59" t="s">
        <v>108</v>
      </c>
      <c r="I95" s="63">
        <f t="shared" si="2"/>
        <v>1.7056</v>
      </c>
      <c r="J95" s="59">
        <f t="shared" si="3"/>
        <v>1.7056000000000002E-2</v>
      </c>
      <c r="K95" s="66">
        <f>INDEX(Capratexcounty!$B$2:$C$15,MATCH($H95,Capratexcounty!$B$2:$B$15,0),2)</f>
        <v>7.7499999999999999E-2</v>
      </c>
      <c r="L95" t="s">
        <v>270</v>
      </c>
      <c r="M95">
        <v>1.1660999999999999</v>
      </c>
      <c r="N95">
        <v>1.1760999999999999</v>
      </c>
      <c r="O95">
        <v>2.5999999999999999E-3</v>
      </c>
      <c r="P95">
        <v>0.52690000000000003</v>
      </c>
    </row>
    <row r="96" spans="1:23" ht="16.5" thickBot="1">
      <c r="A96">
        <v>5270</v>
      </c>
      <c r="B96" s="69" t="s">
        <v>271</v>
      </c>
      <c r="C96" s="50">
        <v>812</v>
      </c>
      <c r="D96" s="50">
        <v>834</v>
      </c>
      <c r="E96" s="50">
        <v>936</v>
      </c>
      <c r="F96" s="50">
        <v>1301</v>
      </c>
      <c r="G96" s="50">
        <v>1319</v>
      </c>
      <c r="H96" s="59" t="s">
        <v>132</v>
      </c>
      <c r="I96" s="63">
        <f t="shared" si="2"/>
        <v>1.9798</v>
      </c>
      <c r="J96" s="59">
        <f t="shared" si="3"/>
        <v>1.9798E-2</v>
      </c>
      <c r="K96" s="66">
        <f>INDEX(Capratexcounty!$B$2:$C$15,MATCH($H96,Capratexcounty!$B$2:$B$15,0),2)</f>
        <v>7.7499999999999999E-2</v>
      </c>
      <c r="L96" t="s">
        <v>272</v>
      </c>
      <c r="M96">
        <v>1.4679</v>
      </c>
      <c r="N96">
        <v>1.3622000000000001</v>
      </c>
      <c r="O96">
        <v>0</v>
      </c>
      <c r="P96">
        <v>0.61760000000000004</v>
      </c>
    </row>
    <row r="97" spans="1:16" ht="26.25" thickBot="1">
      <c r="A97">
        <v>13273</v>
      </c>
      <c r="B97" s="69" t="s">
        <v>273</v>
      </c>
      <c r="C97" s="50">
        <v>976</v>
      </c>
      <c r="D97" s="50">
        <v>1091</v>
      </c>
      <c r="E97" s="50">
        <v>1340</v>
      </c>
      <c r="F97" s="50">
        <v>1655</v>
      </c>
      <c r="G97" s="50">
        <v>1785</v>
      </c>
      <c r="H97" s="59" t="s">
        <v>93</v>
      </c>
      <c r="I97" s="63">
        <f t="shared" si="2"/>
        <v>1.7156</v>
      </c>
      <c r="J97" s="59">
        <f t="shared" si="3"/>
        <v>1.7156000000000001E-2</v>
      </c>
      <c r="K97" s="66">
        <f>INDEX(Capratexcounty!$B$2:$C$15,MATCH($H97,Capratexcounty!$B$2:$B$15,0),2)</f>
        <v>7.7499999999999999E-2</v>
      </c>
      <c r="L97" t="s">
        <v>274</v>
      </c>
      <c r="M97">
        <v>1.3202</v>
      </c>
      <c r="N97">
        <v>1.2155</v>
      </c>
      <c r="O97">
        <v>5.4999999999999997E-3</v>
      </c>
      <c r="P97">
        <v>0.49459999999999998</v>
      </c>
    </row>
    <row r="98" spans="1:16" ht="16.5" thickBot="1">
      <c r="A98">
        <v>13276</v>
      </c>
      <c r="B98" s="69" t="s">
        <v>275</v>
      </c>
      <c r="C98" s="50">
        <v>976</v>
      </c>
      <c r="D98" s="50">
        <v>1091</v>
      </c>
      <c r="E98" s="50">
        <v>1340</v>
      </c>
      <c r="F98" s="50">
        <v>1655</v>
      </c>
      <c r="G98" s="50">
        <v>1785</v>
      </c>
      <c r="H98" s="59" t="s">
        <v>93</v>
      </c>
      <c r="I98" s="63">
        <f t="shared" si="2"/>
        <v>1.9552999999999998</v>
      </c>
      <c r="J98" s="59">
        <f t="shared" si="3"/>
        <v>1.9552999999999997E-2</v>
      </c>
      <c r="K98" s="66">
        <f>INDEX(Capratexcounty!$B$2:$C$15,MATCH($H98,Capratexcounty!$B$2:$B$15,0),2)</f>
        <v>7.7499999999999999E-2</v>
      </c>
      <c r="L98" t="s">
        <v>276</v>
      </c>
      <c r="M98">
        <v>1.026</v>
      </c>
      <c r="N98">
        <v>1.1613</v>
      </c>
      <c r="O98">
        <v>4.8999999999999998E-3</v>
      </c>
      <c r="P98">
        <v>0.78910000000000002</v>
      </c>
    </row>
    <row r="99" spans="1:16" ht="26.25" thickBot="1">
      <c r="A99">
        <v>1279</v>
      </c>
      <c r="B99" s="69" t="s">
        <v>277</v>
      </c>
      <c r="C99" s="50">
        <v>1017</v>
      </c>
      <c r="D99" s="50">
        <v>1062</v>
      </c>
      <c r="E99" s="50">
        <v>1332</v>
      </c>
      <c r="F99" s="50">
        <v>1741</v>
      </c>
      <c r="G99" s="50">
        <v>1774</v>
      </c>
      <c r="H99" s="59" t="s">
        <v>78</v>
      </c>
      <c r="I99" s="63">
        <f t="shared" si="2"/>
        <v>1.6738</v>
      </c>
      <c r="J99" s="59">
        <f t="shared" si="3"/>
        <v>1.6737999999999999E-2</v>
      </c>
      <c r="K99" s="66">
        <f>INDEX(Capratexcounty!$B$2:$C$15,MATCH($H99,Capratexcounty!$B$2:$B$15,0),2)</f>
        <v>7.7499999999999999E-2</v>
      </c>
      <c r="L99" t="s">
        <v>278</v>
      </c>
      <c r="M99">
        <v>0.87680000000000002</v>
      </c>
      <c r="N99">
        <v>1.1257999999999999</v>
      </c>
      <c r="O99">
        <v>0</v>
      </c>
      <c r="P99">
        <v>0.54800000000000004</v>
      </c>
    </row>
    <row r="100" spans="1:16" ht="26.25" thickBot="1">
      <c r="A100">
        <v>3282</v>
      </c>
      <c r="B100" s="69" t="s">
        <v>279</v>
      </c>
      <c r="C100" s="50">
        <v>899</v>
      </c>
      <c r="D100" s="50">
        <v>922</v>
      </c>
      <c r="E100" s="50">
        <v>1068</v>
      </c>
      <c r="F100" s="50">
        <v>1390</v>
      </c>
      <c r="G100" s="50">
        <v>1657</v>
      </c>
      <c r="H100" s="59" t="s">
        <v>108</v>
      </c>
      <c r="I100" s="63">
        <f t="shared" si="2"/>
        <v>2.1425000000000001</v>
      </c>
      <c r="J100" s="59">
        <f t="shared" si="3"/>
        <v>2.1425E-2</v>
      </c>
      <c r="K100" s="66">
        <f>INDEX(Capratexcounty!$B$2:$C$15,MATCH($H100,Capratexcounty!$B$2:$B$15,0),2)</f>
        <v>7.7499999999999999E-2</v>
      </c>
      <c r="L100" t="s">
        <v>280</v>
      </c>
      <c r="M100">
        <v>1.1776</v>
      </c>
      <c r="N100">
        <v>1.1973</v>
      </c>
      <c r="O100">
        <v>7.0000000000000001E-3</v>
      </c>
      <c r="P100">
        <v>0.93820000000000003</v>
      </c>
    </row>
    <row r="101" spans="1:16" ht="16.5" thickBot="1">
      <c r="A101">
        <v>14285</v>
      </c>
      <c r="B101" s="69" t="s">
        <v>281</v>
      </c>
      <c r="C101" s="50">
        <v>1039</v>
      </c>
      <c r="D101" s="50">
        <v>1136</v>
      </c>
      <c r="E101" s="50">
        <v>1300</v>
      </c>
      <c r="F101" s="50">
        <v>1725</v>
      </c>
      <c r="G101" s="50">
        <v>1731</v>
      </c>
      <c r="H101" s="59" t="s">
        <v>87</v>
      </c>
      <c r="I101" s="63">
        <f t="shared" si="2"/>
        <v>1.895</v>
      </c>
      <c r="J101" s="59">
        <f t="shared" si="3"/>
        <v>1.8950000000000002E-2</v>
      </c>
      <c r="K101" s="66">
        <f>INDEX(Capratexcounty!$B$2:$C$15,MATCH($H101,Capratexcounty!$B$2:$B$15,0),2)</f>
        <v>7.7499999999999999E-2</v>
      </c>
      <c r="L101" t="s">
        <v>282</v>
      </c>
      <c r="M101">
        <v>1.1588000000000001</v>
      </c>
      <c r="N101">
        <v>1.1767000000000001</v>
      </c>
      <c r="O101">
        <v>1.8E-3</v>
      </c>
      <c r="P101">
        <v>0.71650000000000003</v>
      </c>
    </row>
    <row r="102" spans="1:16" ht="26.25" thickBot="1">
      <c r="A102">
        <v>14288</v>
      </c>
      <c r="B102" s="69" t="s">
        <v>283</v>
      </c>
      <c r="C102" s="50">
        <v>1039</v>
      </c>
      <c r="D102" s="50">
        <v>1136</v>
      </c>
      <c r="E102" s="50">
        <v>1300</v>
      </c>
      <c r="F102" s="50">
        <v>1725</v>
      </c>
      <c r="G102" s="50">
        <v>1731</v>
      </c>
      <c r="H102" s="59" t="s">
        <v>87</v>
      </c>
      <c r="I102" s="63">
        <f t="shared" si="2"/>
        <v>1.6371</v>
      </c>
      <c r="J102" s="59">
        <f t="shared" si="3"/>
        <v>1.6371E-2</v>
      </c>
      <c r="K102" s="66">
        <f>INDEX(Capratexcounty!$B$2:$C$15,MATCH($H102,Capratexcounty!$B$2:$B$15,0),2)</f>
        <v>7.7499999999999999E-2</v>
      </c>
      <c r="L102" t="s">
        <v>284</v>
      </c>
      <c r="M102">
        <v>1.2509999999999999</v>
      </c>
      <c r="N102">
        <v>1.1880999999999999</v>
      </c>
      <c r="O102">
        <v>1.9E-3</v>
      </c>
      <c r="P102">
        <v>0.4471</v>
      </c>
    </row>
    <row r="103" spans="1:16" ht="26.25" thickBot="1">
      <c r="A103">
        <v>6291</v>
      </c>
      <c r="B103" s="69" t="s">
        <v>285</v>
      </c>
      <c r="C103" s="50">
        <v>1341</v>
      </c>
      <c r="D103" s="50">
        <v>1441</v>
      </c>
      <c r="E103" s="50">
        <v>1887</v>
      </c>
      <c r="F103" s="50">
        <v>2390</v>
      </c>
      <c r="G103" s="50">
        <v>2513</v>
      </c>
      <c r="H103" s="59" t="s">
        <v>96</v>
      </c>
      <c r="I103" s="63">
        <f t="shared" si="2"/>
        <v>1.6577999999999999</v>
      </c>
      <c r="J103" s="59">
        <f t="shared" si="3"/>
        <v>1.6577999999999999E-2</v>
      </c>
      <c r="K103" s="66">
        <f>INDEX(Capratexcounty!$B$2:$C$15,MATCH($H103,Capratexcounty!$B$2:$B$15,0),2)</f>
        <v>6.25E-2</v>
      </c>
      <c r="L103" t="s">
        <v>286</v>
      </c>
      <c r="M103">
        <v>1.1423000000000001</v>
      </c>
      <c r="N103">
        <v>1.2939000000000001</v>
      </c>
      <c r="O103">
        <v>2.5999999999999999E-3</v>
      </c>
      <c r="P103">
        <v>0.36130000000000001</v>
      </c>
    </row>
    <row r="104" spans="1:16" ht="26.25" thickBot="1">
      <c r="A104">
        <v>4294</v>
      </c>
      <c r="B104" s="69" t="s">
        <v>287</v>
      </c>
      <c r="C104" s="50">
        <v>1341</v>
      </c>
      <c r="D104" s="50">
        <v>1441</v>
      </c>
      <c r="E104" s="50">
        <v>1887</v>
      </c>
      <c r="F104" s="50">
        <v>2390</v>
      </c>
      <c r="G104" s="50">
        <v>2513</v>
      </c>
      <c r="H104" s="59" t="s">
        <v>135</v>
      </c>
      <c r="I104" s="63">
        <f t="shared" si="2"/>
        <v>1.6136999999999999</v>
      </c>
      <c r="J104" s="59">
        <f t="shared" si="3"/>
        <v>1.6136999999999999E-2</v>
      </c>
      <c r="K104" s="66">
        <f>INDEX(Capratexcounty!$B$2:$C$15,MATCH($H104,Capratexcounty!$B$2:$B$15,0),2)</f>
        <v>6.25E-2</v>
      </c>
      <c r="L104" t="s">
        <v>288</v>
      </c>
      <c r="M104">
        <v>1.1242000000000001</v>
      </c>
      <c r="N104">
        <v>1.2054</v>
      </c>
      <c r="O104">
        <v>8.0000000000000004E-4</v>
      </c>
      <c r="P104">
        <v>0.40749999999999997</v>
      </c>
    </row>
    <row r="105" spans="1:16" ht="16.5" thickBot="1">
      <c r="A105">
        <v>10297</v>
      </c>
      <c r="B105" s="69" t="s">
        <v>289</v>
      </c>
      <c r="C105" s="50">
        <v>831</v>
      </c>
      <c r="D105" s="50">
        <v>963</v>
      </c>
      <c r="E105" s="50">
        <v>1081</v>
      </c>
      <c r="F105" s="50">
        <v>1401</v>
      </c>
      <c r="G105" s="50">
        <v>1524</v>
      </c>
      <c r="H105" s="59" t="s">
        <v>81</v>
      </c>
      <c r="I105" s="63">
        <f t="shared" si="2"/>
        <v>1.9405000000000001</v>
      </c>
      <c r="J105" s="59">
        <f t="shared" si="3"/>
        <v>1.9405000000000002E-2</v>
      </c>
      <c r="K105" s="66">
        <f>INDEX(Capratexcounty!$B$2:$C$15,MATCH($H105,Capratexcounty!$B$2:$B$15,0),2)</f>
        <v>7.7499999999999999E-2</v>
      </c>
      <c r="L105" t="s">
        <v>290</v>
      </c>
      <c r="M105">
        <v>1.0187999999999999</v>
      </c>
      <c r="N105">
        <v>1.2453000000000001</v>
      </c>
      <c r="O105">
        <v>2.7000000000000001E-3</v>
      </c>
      <c r="P105">
        <v>0.6925</v>
      </c>
    </row>
    <row r="106" spans="1:16" ht="26.25" thickBot="1">
      <c r="A106">
        <v>11300</v>
      </c>
      <c r="B106" s="69" t="s">
        <v>291</v>
      </c>
      <c r="C106" s="50">
        <v>991</v>
      </c>
      <c r="D106" s="50">
        <v>997</v>
      </c>
      <c r="E106" s="50">
        <v>1224</v>
      </c>
      <c r="F106" s="50">
        <v>1561</v>
      </c>
      <c r="G106" s="50">
        <v>2004</v>
      </c>
      <c r="H106" s="59" t="s">
        <v>123</v>
      </c>
      <c r="I106" s="63">
        <f t="shared" si="2"/>
        <v>1.7976999999999999</v>
      </c>
      <c r="J106" s="59">
        <f t="shared" si="3"/>
        <v>1.7977E-2</v>
      </c>
      <c r="K106" s="66">
        <f>INDEX(Capratexcounty!$B$2:$C$15,MATCH($H106,Capratexcounty!$B$2:$B$15,0),2)</f>
        <v>7.7499999999999999E-2</v>
      </c>
      <c r="L106" t="s">
        <v>292</v>
      </c>
      <c r="M106">
        <v>1.0162</v>
      </c>
      <c r="N106">
        <v>1.2058</v>
      </c>
      <c r="O106">
        <v>0</v>
      </c>
      <c r="P106">
        <v>0.59189999999999998</v>
      </c>
    </row>
    <row r="107" spans="1:16" ht="26.25" thickBot="1">
      <c r="A107">
        <v>4303</v>
      </c>
      <c r="B107" s="69" t="s">
        <v>293</v>
      </c>
      <c r="C107" s="50">
        <v>1341</v>
      </c>
      <c r="D107" s="50">
        <v>1441</v>
      </c>
      <c r="E107" s="50">
        <v>1887</v>
      </c>
      <c r="F107" s="50">
        <v>2390</v>
      </c>
      <c r="G107" s="50">
        <v>2513</v>
      </c>
      <c r="H107" s="59" t="s">
        <v>135</v>
      </c>
      <c r="I107" s="63">
        <f t="shared" si="2"/>
        <v>1.8342000000000001</v>
      </c>
      <c r="J107" s="59">
        <f t="shared" si="3"/>
        <v>1.8342000000000001E-2</v>
      </c>
      <c r="K107" s="66">
        <f>INDEX(Capratexcounty!$B$2:$C$15,MATCH($H107,Capratexcounty!$B$2:$B$15,0),2)</f>
        <v>6.25E-2</v>
      </c>
      <c r="L107" t="s">
        <v>294</v>
      </c>
      <c r="M107">
        <v>1.0862000000000001</v>
      </c>
      <c r="N107">
        <v>1.2597</v>
      </c>
      <c r="O107">
        <v>0</v>
      </c>
      <c r="P107">
        <v>0.57450000000000001</v>
      </c>
    </row>
    <row r="108" spans="1:16" ht="26.25" thickBot="1">
      <c r="A108">
        <v>8306</v>
      </c>
      <c r="B108" s="69" t="s">
        <v>295</v>
      </c>
      <c r="C108" s="50">
        <v>913</v>
      </c>
      <c r="D108" s="50">
        <v>983</v>
      </c>
      <c r="E108" s="50">
        <v>1291</v>
      </c>
      <c r="F108" s="50">
        <v>1713</v>
      </c>
      <c r="G108" s="50">
        <v>1719</v>
      </c>
      <c r="H108" s="59" t="s">
        <v>118</v>
      </c>
      <c r="I108" s="63">
        <f t="shared" si="2"/>
        <v>1.7913000000000001</v>
      </c>
      <c r="J108" s="59">
        <f t="shared" si="3"/>
        <v>1.7913000000000002E-2</v>
      </c>
      <c r="K108" s="66">
        <f>INDEX(Capratexcounty!$B$2:$C$15,MATCH($H108,Capratexcounty!$B$2:$B$15,0),2)</f>
        <v>7.7499999999999999E-2</v>
      </c>
      <c r="L108" t="s">
        <v>296</v>
      </c>
      <c r="M108">
        <v>1.1294</v>
      </c>
      <c r="N108">
        <v>1.1870000000000001</v>
      </c>
      <c r="O108">
        <v>2.5000000000000001E-3</v>
      </c>
      <c r="P108">
        <v>0.6018</v>
      </c>
    </row>
    <row r="109" spans="1:16" ht="16.5" thickBot="1">
      <c r="A109">
        <v>11309</v>
      </c>
      <c r="B109" s="69" t="s">
        <v>297</v>
      </c>
      <c r="C109" s="50">
        <v>991</v>
      </c>
      <c r="D109" s="50">
        <v>997</v>
      </c>
      <c r="E109" s="50">
        <v>1224</v>
      </c>
      <c r="F109" s="50">
        <v>1561</v>
      </c>
      <c r="G109" s="50">
        <v>2004</v>
      </c>
      <c r="H109" s="59" t="s">
        <v>123</v>
      </c>
      <c r="I109" s="63">
        <f t="shared" si="2"/>
        <v>1.7688999999999999</v>
      </c>
      <c r="J109" s="59">
        <f t="shared" si="3"/>
        <v>1.7689E-2</v>
      </c>
      <c r="K109" s="66">
        <f>INDEX(Capratexcounty!$B$2:$C$15,MATCH($H109,Capratexcounty!$B$2:$B$15,0),2)</f>
        <v>7.7499999999999999E-2</v>
      </c>
      <c r="L109" t="s">
        <v>298</v>
      </c>
      <c r="M109">
        <v>1.048</v>
      </c>
      <c r="N109">
        <v>1.2578</v>
      </c>
      <c r="O109">
        <v>0</v>
      </c>
      <c r="P109">
        <v>0.5111</v>
      </c>
    </row>
    <row r="110" spans="1:16" ht="16.5" thickBot="1">
      <c r="A110">
        <v>10312</v>
      </c>
      <c r="B110" s="69" t="s">
        <v>299</v>
      </c>
      <c r="C110" s="50">
        <v>831</v>
      </c>
      <c r="D110" s="50">
        <v>963</v>
      </c>
      <c r="E110" s="50">
        <v>1081</v>
      </c>
      <c r="F110" s="50">
        <v>1401</v>
      </c>
      <c r="G110" s="50">
        <v>1524</v>
      </c>
      <c r="H110" s="59" t="s">
        <v>81</v>
      </c>
      <c r="I110" s="63">
        <f t="shared" si="2"/>
        <v>1.6548</v>
      </c>
      <c r="J110" s="59">
        <f t="shared" si="3"/>
        <v>1.6548E-2</v>
      </c>
      <c r="K110" s="66">
        <f>INDEX(Capratexcounty!$B$2:$C$15,MATCH($H110,Capratexcounty!$B$2:$B$15,0),2)</f>
        <v>7.7499999999999999E-2</v>
      </c>
      <c r="L110" t="s">
        <v>300</v>
      </c>
      <c r="M110">
        <v>1.0415000000000001</v>
      </c>
      <c r="N110">
        <v>1.1914</v>
      </c>
      <c r="O110">
        <v>0</v>
      </c>
      <c r="P110">
        <v>0.46339999999999998</v>
      </c>
    </row>
    <row r="111" spans="1:16" ht="26.25" thickBot="1">
      <c r="A111">
        <v>7318</v>
      </c>
      <c r="B111" s="69" t="s">
        <v>301</v>
      </c>
      <c r="C111" s="50">
        <v>1341</v>
      </c>
      <c r="D111" s="50">
        <v>1441</v>
      </c>
      <c r="E111" s="50">
        <v>1887</v>
      </c>
      <c r="F111" s="50">
        <v>2390</v>
      </c>
      <c r="G111" s="50">
        <v>2513</v>
      </c>
      <c r="H111" s="59" t="s">
        <v>84</v>
      </c>
      <c r="I111" s="63">
        <f t="shared" si="2"/>
        <v>1.5612000000000001</v>
      </c>
      <c r="J111" s="59">
        <f t="shared" si="3"/>
        <v>1.5612000000000003E-2</v>
      </c>
      <c r="K111" s="66">
        <f>INDEX(Capratexcounty!$B$2:$C$15,MATCH($H111,Capratexcounty!$B$2:$B$15,0),2)</f>
        <v>6.25E-2</v>
      </c>
      <c r="L111" t="s">
        <v>302</v>
      </c>
      <c r="M111">
        <v>1.2706</v>
      </c>
      <c r="N111">
        <v>1.2997000000000001</v>
      </c>
      <c r="O111">
        <v>4.0000000000000001E-3</v>
      </c>
      <c r="P111">
        <v>0.25750000000000001</v>
      </c>
    </row>
    <row r="112" spans="1:16" ht="26.25" thickBot="1">
      <c r="A112">
        <v>13324</v>
      </c>
      <c r="B112" s="69" t="s">
        <v>303</v>
      </c>
      <c r="C112" s="50">
        <v>976</v>
      </c>
      <c r="D112" s="50">
        <v>1091</v>
      </c>
      <c r="E112" s="50">
        <v>1340</v>
      </c>
      <c r="F112" s="50">
        <v>1655</v>
      </c>
      <c r="G112" s="50">
        <v>1785</v>
      </c>
      <c r="H112" s="59" t="s">
        <v>93</v>
      </c>
      <c r="I112" s="63">
        <f t="shared" si="2"/>
        <v>1.7742</v>
      </c>
      <c r="J112" s="59">
        <f t="shared" si="3"/>
        <v>1.7742000000000001E-2</v>
      </c>
      <c r="K112" s="66">
        <f>INDEX(Capratexcounty!$B$2:$C$15,MATCH($H112,Capratexcounty!$B$2:$B$15,0),2)</f>
        <v>7.7499999999999999E-2</v>
      </c>
      <c r="L112" t="s">
        <v>304</v>
      </c>
      <c r="M112">
        <v>1.5346</v>
      </c>
      <c r="N112">
        <v>1.2474000000000001</v>
      </c>
      <c r="O112">
        <v>3.8E-3</v>
      </c>
      <c r="P112">
        <v>0.52300000000000002</v>
      </c>
    </row>
    <row r="113" spans="1:23" ht="16.5" thickBot="1">
      <c r="A113">
        <v>10327</v>
      </c>
      <c r="B113" s="69" t="s">
        <v>305</v>
      </c>
      <c r="C113" s="50">
        <v>831</v>
      </c>
      <c r="D113" s="50">
        <v>963</v>
      </c>
      <c r="E113" s="50">
        <v>1081</v>
      </c>
      <c r="F113" s="50">
        <v>1401</v>
      </c>
      <c r="G113" s="50">
        <v>1524</v>
      </c>
      <c r="H113" s="59" t="s">
        <v>81</v>
      </c>
      <c r="I113" s="63">
        <f t="shared" si="2"/>
        <v>1.5656000000000001</v>
      </c>
      <c r="J113" s="59">
        <f t="shared" si="3"/>
        <v>1.5656E-2</v>
      </c>
      <c r="K113" s="66">
        <f>INDEX(Capratexcounty!$B$2:$C$15,MATCH($H113,Capratexcounty!$B$2:$B$15,0),2)</f>
        <v>7.7499999999999999E-2</v>
      </c>
      <c r="L113" t="s">
        <v>306</v>
      </c>
      <c r="M113">
        <v>1.3295999999999999</v>
      </c>
      <c r="N113">
        <v>1.2335</v>
      </c>
      <c r="O113">
        <v>0</v>
      </c>
      <c r="P113">
        <v>0.33210000000000001</v>
      </c>
    </row>
    <row r="114" spans="1:23" ht="26.25" thickBot="1">
      <c r="A114">
        <v>4333</v>
      </c>
      <c r="B114" s="69" t="s">
        <v>307</v>
      </c>
      <c r="C114" s="50">
        <v>1341</v>
      </c>
      <c r="D114" s="50">
        <v>1441</v>
      </c>
      <c r="E114" s="50">
        <v>1887</v>
      </c>
      <c r="F114" s="50">
        <v>2390</v>
      </c>
      <c r="G114" s="50">
        <v>2513</v>
      </c>
      <c r="H114" s="59" t="s">
        <v>135</v>
      </c>
      <c r="I114" s="63">
        <f t="shared" si="2"/>
        <v>1.6391</v>
      </c>
      <c r="J114" s="59">
        <f t="shared" si="3"/>
        <v>1.6390999999999999E-2</v>
      </c>
      <c r="K114" s="66">
        <f>INDEX(Capratexcounty!$B$2:$C$15,MATCH($H114,Capratexcounty!$B$2:$B$15,0),2)</f>
        <v>6.25E-2</v>
      </c>
      <c r="L114" t="s">
        <v>308</v>
      </c>
      <c r="M114">
        <v>1.0768</v>
      </c>
      <c r="N114">
        <v>1.2517</v>
      </c>
      <c r="O114">
        <v>3.0999999999999999E-3</v>
      </c>
      <c r="P114">
        <v>0.38429999999999997</v>
      </c>
    </row>
    <row r="115" spans="1:23" ht="26.25" thickBot="1">
      <c r="A115">
        <v>8336</v>
      </c>
      <c r="B115" s="69" t="s">
        <v>309</v>
      </c>
      <c r="C115" s="50">
        <v>913</v>
      </c>
      <c r="D115" s="50">
        <v>983</v>
      </c>
      <c r="E115" s="50">
        <v>1291</v>
      </c>
      <c r="F115" s="50">
        <v>1713</v>
      </c>
      <c r="G115" s="50">
        <v>1719</v>
      </c>
      <c r="H115" s="59" t="s">
        <v>118</v>
      </c>
      <c r="I115" s="63">
        <f t="shared" si="2"/>
        <v>1.8113999999999999</v>
      </c>
      <c r="J115" s="59">
        <f t="shared" si="3"/>
        <v>1.8113999999999998E-2</v>
      </c>
      <c r="K115" s="66">
        <f>INDEX(Capratexcounty!$B$2:$C$15,MATCH($H115,Capratexcounty!$B$2:$B$15,0),2)</f>
        <v>7.7499999999999999E-2</v>
      </c>
      <c r="L115" t="s">
        <v>310</v>
      </c>
      <c r="M115">
        <v>1.0999000000000001</v>
      </c>
      <c r="N115">
        <v>1.1538999999999999</v>
      </c>
      <c r="O115">
        <v>3.7000000000000002E-3</v>
      </c>
      <c r="P115">
        <v>0.65380000000000005</v>
      </c>
    </row>
    <row r="116" spans="1:23" ht="26.25" thickBot="1">
      <c r="A116">
        <v>11588</v>
      </c>
      <c r="B116" s="69" t="s">
        <v>311</v>
      </c>
      <c r="C116" s="50">
        <v>991</v>
      </c>
      <c r="D116" s="50">
        <v>997</v>
      </c>
      <c r="E116" s="50">
        <v>1224</v>
      </c>
      <c r="F116" s="50">
        <v>1561</v>
      </c>
      <c r="G116" s="50">
        <v>2004</v>
      </c>
      <c r="H116" s="59" t="s">
        <v>123</v>
      </c>
      <c r="I116" s="63">
        <f t="shared" si="2"/>
        <v>1.4713999999999998</v>
      </c>
      <c r="J116" s="59">
        <f t="shared" si="3"/>
        <v>1.4713999999999998E-2</v>
      </c>
      <c r="K116" s="66">
        <f>INDEX(Capratexcounty!$B$2:$C$15,MATCH($H116,Capratexcounty!$B$2:$B$15,0),2)</f>
        <v>7.7499999999999999E-2</v>
      </c>
      <c r="L116" t="s">
        <v>312</v>
      </c>
      <c r="M116">
        <v>1.2924</v>
      </c>
      <c r="N116">
        <v>1.1822999999999999</v>
      </c>
      <c r="O116">
        <v>1E-4</v>
      </c>
      <c r="P116">
        <v>0.28899999999999998</v>
      </c>
    </row>
    <row r="117" spans="1:23" ht="16.5" thickBot="1">
      <c r="A117">
        <v>3339</v>
      </c>
      <c r="B117" s="69" t="s">
        <v>313</v>
      </c>
      <c r="C117" s="50">
        <v>899</v>
      </c>
      <c r="D117" s="50">
        <v>922</v>
      </c>
      <c r="E117" s="50">
        <v>1068</v>
      </c>
      <c r="F117" s="50">
        <v>1390</v>
      </c>
      <c r="G117" s="50">
        <v>1657</v>
      </c>
      <c r="H117" s="59" t="s">
        <v>108</v>
      </c>
      <c r="I117" s="63">
        <f t="shared" si="2"/>
        <v>1.7313999999999998</v>
      </c>
      <c r="J117" s="59">
        <f t="shared" si="3"/>
        <v>1.7314E-2</v>
      </c>
      <c r="K117" s="66">
        <f>INDEX(Capratexcounty!$B$2:$C$15,MATCH($H117,Capratexcounty!$B$2:$B$15,0),2)</f>
        <v>7.7499999999999999E-2</v>
      </c>
      <c r="L117" t="s">
        <v>314</v>
      </c>
      <c r="M117">
        <v>1.3828</v>
      </c>
      <c r="N117">
        <v>1.2844</v>
      </c>
      <c r="O117">
        <v>6.9999999999999999E-4</v>
      </c>
      <c r="P117">
        <v>0.44629999999999997</v>
      </c>
    </row>
    <row r="118" spans="1:23" ht="26.25" thickBot="1">
      <c r="A118">
        <v>2342</v>
      </c>
      <c r="B118" s="69" t="s">
        <v>315</v>
      </c>
      <c r="C118" s="50">
        <v>936</v>
      </c>
      <c r="D118" s="50">
        <v>1006</v>
      </c>
      <c r="E118" s="50">
        <v>1241</v>
      </c>
      <c r="F118" s="50">
        <v>1642</v>
      </c>
      <c r="G118" s="50">
        <v>1929</v>
      </c>
      <c r="H118" s="59" t="s">
        <v>90</v>
      </c>
      <c r="I118" s="63">
        <f t="shared" si="2"/>
        <v>1.5808</v>
      </c>
      <c r="J118" s="59">
        <f t="shared" si="3"/>
        <v>1.5807999999999999E-2</v>
      </c>
      <c r="K118" s="66">
        <f>INDEX(Capratexcounty!$B$2:$C$15,MATCH($H118,Capratexcounty!$B$2:$B$15,0),2)</f>
        <v>7.7499999999999999E-2</v>
      </c>
      <c r="L118" t="s">
        <v>316</v>
      </c>
      <c r="M118">
        <v>1.3105</v>
      </c>
      <c r="N118">
        <v>1.3499000000000001</v>
      </c>
      <c r="O118">
        <v>0</v>
      </c>
      <c r="P118">
        <v>0.23089999999999999</v>
      </c>
    </row>
    <row r="119" spans="1:23" ht="26.25" thickBot="1">
      <c r="A119">
        <v>1345</v>
      </c>
      <c r="B119" s="69" t="s">
        <v>317</v>
      </c>
      <c r="C119" s="50">
        <v>1017</v>
      </c>
      <c r="D119" s="50">
        <v>1062</v>
      </c>
      <c r="E119" s="50">
        <v>1332</v>
      </c>
      <c r="F119" s="50">
        <v>1741</v>
      </c>
      <c r="G119" s="50">
        <v>1774</v>
      </c>
      <c r="H119" s="59" t="s">
        <v>78</v>
      </c>
      <c r="I119" s="63">
        <f t="shared" si="2"/>
        <v>1.4445000000000001</v>
      </c>
      <c r="J119" s="59">
        <f t="shared" si="3"/>
        <v>1.4445000000000001E-2</v>
      </c>
      <c r="K119" s="66">
        <f>INDEX(Capratexcounty!$B$2:$C$15,MATCH($H119,Capratexcounty!$B$2:$B$15,0),2)</f>
        <v>7.7499999999999999E-2</v>
      </c>
      <c r="L119" t="s">
        <v>318</v>
      </c>
      <c r="M119">
        <v>1.0542</v>
      </c>
      <c r="N119">
        <v>1.2202999999999999</v>
      </c>
      <c r="O119">
        <v>1.1000000000000001E-3</v>
      </c>
      <c r="P119">
        <v>0.22309999999999999</v>
      </c>
    </row>
    <row r="120" spans="1:23" ht="26.25" thickBot="1">
      <c r="A120">
        <v>5348</v>
      </c>
      <c r="B120" s="69" t="s">
        <v>319</v>
      </c>
      <c r="C120" s="50">
        <v>812</v>
      </c>
      <c r="D120" s="50">
        <v>834</v>
      </c>
      <c r="E120" s="50">
        <v>936</v>
      </c>
      <c r="F120" s="50">
        <v>1301</v>
      </c>
      <c r="G120" s="50">
        <v>1319</v>
      </c>
      <c r="H120" s="59" t="s">
        <v>132</v>
      </c>
      <c r="I120" s="63">
        <f t="shared" si="2"/>
        <v>1.6300999999999999</v>
      </c>
      <c r="J120" s="59">
        <f t="shared" si="3"/>
        <v>1.6301E-2</v>
      </c>
      <c r="K120" s="66">
        <f>INDEX(Capratexcounty!$B$2:$C$15,MATCH($H120,Capratexcounty!$B$2:$B$15,0),2)</f>
        <v>7.7499999999999999E-2</v>
      </c>
      <c r="L120" t="s">
        <v>320</v>
      </c>
      <c r="M120">
        <v>1.3439000000000001</v>
      </c>
      <c r="N120">
        <v>1.2485999999999999</v>
      </c>
      <c r="O120">
        <v>0</v>
      </c>
      <c r="P120">
        <v>0.38150000000000001</v>
      </c>
    </row>
    <row r="121" spans="1:23" ht="16.5" thickBot="1">
      <c r="A121">
        <v>1354</v>
      </c>
      <c r="B121" s="69" t="s">
        <v>321</v>
      </c>
      <c r="C121" s="50">
        <v>1017</v>
      </c>
      <c r="D121" s="50">
        <v>1062</v>
      </c>
      <c r="E121" s="50">
        <v>1332</v>
      </c>
      <c r="F121" s="50">
        <v>1741</v>
      </c>
      <c r="G121" s="50">
        <v>1774</v>
      </c>
      <c r="H121" s="59" t="s">
        <v>78</v>
      </c>
      <c r="I121" s="63">
        <f t="shared" si="2"/>
        <v>1.6458000000000002</v>
      </c>
      <c r="J121" s="59">
        <f t="shared" si="3"/>
        <v>1.6458E-2</v>
      </c>
      <c r="K121" s="66">
        <f>INDEX(Capratexcounty!$B$2:$C$15,MATCH($H121,Capratexcounty!$B$2:$B$15,0),2)</f>
        <v>7.7499999999999999E-2</v>
      </c>
      <c r="L121" t="s">
        <v>322</v>
      </c>
      <c r="M121">
        <v>1.1026</v>
      </c>
      <c r="N121">
        <v>1.0738000000000001</v>
      </c>
      <c r="O121">
        <v>1.6000000000000001E-3</v>
      </c>
      <c r="P121">
        <v>0.57040000000000002</v>
      </c>
    </row>
    <row r="122" spans="1:23" ht="26.25" thickBot="1">
      <c r="A122">
        <v>13357</v>
      </c>
      <c r="B122" s="69" t="s">
        <v>323</v>
      </c>
      <c r="C122" s="50">
        <v>976</v>
      </c>
      <c r="D122" s="50">
        <v>1091</v>
      </c>
      <c r="E122" s="50">
        <v>1340</v>
      </c>
      <c r="F122" s="50">
        <v>1655</v>
      </c>
      <c r="G122" s="50">
        <v>1785</v>
      </c>
      <c r="H122" s="59" t="s">
        <v>93</v>
      </c>
      <c r="I122" s="63">
        <f t="shared" si="2"/>
        <v>1.6117000000000001</v>
      </c>
      <c r="J122" s="59">
        <f t="shared" si="3"/>
        <v>1.6117000000000003E-2</v>
      </c>
      <c r="K122" s="66">
        <f>INDEX(Capratexcounty!$B$2:$C$15,MATCH($H122,Capratexcounty!$B$2:$B$15,0),2)</f>
        <v>7.7499999999999999E-2</v>
      </c>
      <c r="L122" t="s">
        <v>324</v>
      </c>
      <c r="M122">
        <v>1.1975</v>
      </c>
      <c r="N122">
        <v>1.2369000000000001</v>
      </c>
      <c r="O122">
        <v>2E-3</v>
      </c>
      <c r="P122">
        <v>0.37280000000000002</v>
      </c>
      <c r="R122" t="s">
        <v>325</v>
      </c>
      <c r="S122" t="s">
        <v>99</v>
      </c>
      <c r="T122" t="s">
        <v>99</v>
      </c>
      <c r="U122" t="s">
        <v>99</v>
      </c>
      <c r="V122" t="s">
        <v>99</v>
      </c>
      <c r="W122" t="e">
        <v>#VALUE!</v>
      </c>
    </row>
    <row r="123" spans="1:23" ht="16.5" thickBot="1">
      <c r="A123">
        <v>10360</v>
      </c>
      <c r="B123" s="69" t="s">
        <v>326</v>
      </c>
      <c r="C123" s="50">
        <v>831</v>
      </c>
      <c r="D123" s="50">
        <v>963</v>
      </c>
      <c r="E123" s="50">
        <v>1081</v>
      </c>
      <c r="F123" s="50">
        <v>1401</v>
      </c>
      <c r="G123" s="50">
        <v>1524</v>
      </c>
      <c r="H123" s="59" t="s">
        <v>81</v>
      </c>
      <c r="I123" s="63">
        <f t="shared" si="2"/>
        <v>1.4789000000000001</v>
      </c>
      <c r="J123" s="59">
        <f t="shared" si="3"/>
        <v>1.4789000000000002E-2</v>
      </c>
      <c r="K123" s="66">
        <f>INDEX(Capratexcounty!$B$2:$C$15,MATCH($H123,Capratexcounty!$B$2:$B$15,0),2)</f>
        <v>7.7499999999999999E-2</v>
      </c>
      <c r="L123" t="s">
        <v>327</v>
      </c>
      <c r="M123">
        <v>1.1870000000000001</v>
      </c>
      <c r="N123">
        <v>1.2607999999999999</v>
      </c>
      <c r="O123">
        <v>3.0999999999999999E-3</v>
      </c>
      <c r="P123">
        <v>0.215</v>
      </c>
    </row>
    <row r="124" spans="1:23" ht="16.5" thickBot="1">
      <c r="A124">
        <v>14363</v>
      </c>
      <c r="B124" s="69" t="s">
        <v>328</v>
      </c>
      <c r="C124" s="50">
        <v>1039</v>
      </c>
      <c r="D124" s="50">
        <v>1136</v>
      </c>
      <c r="E124" s="50">
        <v>1300</v>
      </c>
      <c r="F124" s="50">
        <v>1725</v>
      </c>
      <c r="G124" s="50">
        <v>1731</v>
      </c>
      <c r="H124" s="59" t="s">
        <v>87</v>
      </c>
      <c r="I124" s="63">
        <f t="shared" si="2"/>
        <v>1.4894000000000001</v>
      </c>
      <c r="J124" s="59">
        <f t="shared" si="3"/>
        <v>1.4894000000000001E-2</v>
      </c>
      <c r="K124" s="66">
        <f>INDEX(Capratexcounty!$B$2:$C$15,MATCH($H124,Capratexcounty!$B$2:$B$15,0),2)</f>
        <v>7.7499999999999999E-2</v>
      </c>
      <c r="L124" t="s">
        <v>329</v>
      </c>
      <c r="M124">
        <v>1.2786</v>
      </c>
      <c r="N124">
        <v>1.2377</v>
      </c>
      <c r="O124">
        <v>3.5999999999999999E-3</v>
      </c>
      <c r="P124">
        <v>0.24809999999999999</v>
      </c>
    </row>
    <row r="125" spans="1:23" ht="26.25" thickBot="1">
      <c r="A125">
        <v>5366</v>
      </c>
      <c r="B125" s="69" t="s">
        <v>330</v>
      </c>
      <c r="C125" s="50">
        <v>812</v>
      </c>
      <c r="D125" s="50">
        <v>834</v>
      </c>
      <c r="E125" s="50">
        <v>936</v>
      </c>
      <c r="F125" s="50">
        <v>1301</v>
      </c>
      <c r="G125" s="50">
        <v>1319</v>
      </c>
      <c r="H125" s="59" t="s">
        <v>132</v>
      </c>
      <c r="I125" s="63">
        <f t="shared" si="2"/>
        <v>1.9476</v>
      </c>
      <c r="J125" s="59">
        <f t="shared" si="3"/>
        <v>1.9476E-2</v>
      </c>
      <c r="K125" s="66">
        <f>INDEX(Capratexcounty!$B$2:$C$15,MATCH($H125,Capratexcounty!$B$2:$B$15,0),2)</f>
        <v>7.7499999999999999E-2</v>
      </c>
      <c r="L125" t="s">
        <v>331</v>
      </c>
      <c r="M125">
        <v>1.0891999999999999</v>
      </c>
      <c r="N125">
        <v>1.2002999999999999</v>
      </c>
      <c r="O125">
        <v>3.8E-3</v>
      </c>
      <c r="P125">
        <v>0.74350000000000005</v>
      </c>
    </row>
    <row r="126" spans="1:23" ht="26.25" thickBot="1">
      <c r="A126">
        <v>3369</v>
      </c>
      <c r="B126" s="69" t="s">
        <v>332</v>
      </c>
      <c r="C126" s="50">
        <v>899</v>
      </c>
      <c r="D126" s="50">
        <v>922</v>
      </c>
      <c r="E126" s="50">
        <v>1068</v>
      </c>
      <c r="F126" s="50">
        <v>1390</v>
      </c>
      <c r="G126" s="50">
        <v>1657</v>
      </c>
      <c r="H126" s="59" t="s">
        <v>108</v>
      </c>
      <c r="I126" s="63">
        <f t="shared" si="2"/>
        <v>1.633</v>
      </c>
      <c r="J126" s="59">
        <f t="shared" si="3"/>
        <v>1.6330000000000001E-2</v>
      </c>
      <c r="K126" s="66">
        <f>INDEX(Capratexcounty!$B$2:$C$15,MATCH($H126,Capratexcounty!$B$2:$B$15,0),2)</f>
        <v>7.7499999999999999E-2</v>
      </c>
      <c r="L126" t="s">
        <v>333</v>
      </c>
      <c r="M126">
        <v>1.1465000000000001</v>
      </c>
      <c r="N126">
        <v>1.2673000000000001</v>
      </c>
      <c r="O126">
        <v>3.8E-3</v>
      </c>
      <c r="P126">
        <v>0.3619</v>
      </c>
    </row>
    <row r="127" spans="1:23" ht="26.25" thickBot="1">
      <c r="A127">
        <v>5372</v>
      </c>
      <c r="B127" s="69" t="s">
        <v>334</v>
      </c>
      <c r="C127" s="50">
        <v>812</v>
      </c>
      <c r="D127" s="50">
        <v>834</v>
      </c>
      <c r="E127" s="50">
        <v>936</v>
      </c>
      <c r="F127" s="50">
        <v>1301</v>
      </c>
      <c r="G127" s="50">
        <v>1319</v>
      </c>
      <c r="H127" s="59" t="s">
        <v>132</v>
      </c>
      <c r="I127" s="63">
        <f t="shared" si="2"/>
        <v>1.4883999999999999</v>
      </c>
      <c r="J127" s="59">
        <f t="shared" si="3"/>
        <v>1.4884E-2</v>
      </c>
      <c r="K127" s="66">
        <f>INDEX(Capratexcounty!$B$2:$C$15,MATCH($H127,Capratexcounty!$B$2:$B$15,0),2)</f>
        <v>7.7499999999999999E-2</v>
      </c>
      <c r="L127" t="s">
        <v>335</v>
      </c>
      <c r="M127">
        <v>1.3323</v>
      </c>
      <c r="N127">
        <v>1.2367999999999999</v>
      </c>
      <c r="O127">
        <v>1.1999999999999999E-3</v>
      </c>
      <c r="P127">
        <v>0.25040000000000001</v>
      </c>
    </row>
    <row r="128" spans="1:23" ht="26.25" thickBot="1">
      <c r="A128">
        <v>2375</v>
      </c>
      <c r="B128" s="69" t="s">
        <v>336</v>
      </c>
      <c r="C128" s="50">
        <v>936</v>
      </c>
      <c r="D128" s="50">
        <v>1006</v>
      </c>
      <c r="E128" s="50">
        <v>1241</v>
      </c>
      <c r="F128" s="50">
        <v>1642</v>
      </c>
      <c r="G128" s="50">
        <v>1929</v>
      </c>
      <c r="H128" s="59" t="s">
        <v>90</v>
      </c>
      <c r="I128" s="63">
        <f t="shared" si="2"/>
        <v>1.4706000000000001</v>
      </c>
      <c r="J128" s="59">
        <f t="shared" si="3"/>
        <v>1.4706000000000002E-2</v>
      </c>
      <c r="K128" s="66">
        <f>INDEX(Capratexcounty!$B$2:$C$15,MATCH($H128,Capratexcounty!$B$2:$B$15,0),2)</f>
        <v>7.7499999999999999E-2</v>
      </c>
      <c r="L128" t="s">
        <v>337</v>
      </c>
      <c r="M128">
        <v>1.1611</v>
      </c>
      <c r="N128">
        <v>1.1975</v>
      </c>
      <c r="O128">
        <v>1.4E-3</v>
      </c>
      <c r="P128">
        <v>0.2717</v>
      </c>
    </row>
    <row r="129" spans="1:16" ht="26.25" thickBot="1">
      <c r="A129">
        <v>13378</v>
      </c>
      <c r="B129" s="69" t="s">
        <v>338</v>
      </c>
      <c r="C129" s="50">
        <v>976</v>
      </c>
      <c r="D129" s="50">
        <v>1091</v>
      </c>
      <c r="E129" s="50">
        <v>1340</v>
      </c>
      <c r="F129" s="50">
        <v>1655</v>
      </c>
      <c r="G129" s="50">
        <v>1785</v>
      </c>
      <c r="H129" s="59" t="s">
        <v>93</v>
      </c>
      <c r="I129" s="63">
        <f t="shared" si="2"/>
        <v>1.8104999999999998</v>
      </c>
      <c r="J129" s="59">
        <f t="shared" si="3"/>
        <v>1.8105E-2</v>
      </c>
      <c r="K129" s="66">
        <f>INDEX(Capratexcounty!$B$2:$C$15,MATCH($H129,Capratexcounty!$B$2:$B$15,0),2)</f>
        <v>7.7499999999999999E-2</v>
      </c>
      <c r="L129" t="s">
        <v>339</v>
      </c>
      <c r="M129">
        <v>1.5931999999999999</v>
      </c>
      <c r="N129">
        <v>1.2304999999999999</v>
      </c>
      <c r="O129">
        <v>6.9999999999999999E-4</v>
      </c>
      <c r="P129">
        <v>0.57930000000000004</v>
      </c>
    </row>
    <row r="130" spans="1:16" ht="26.25" thickBot="1">
      <c r="A130">
        <v>12381</v>
      </c>
      <c r="B130" s="69" t="s">
        <v>340</v>
      </c>
      <c r="C130" s="50">
        <v>985</v>
      </c>
      <c r="D130" s="50">
        <v>1106</v>
      </c>
      <c r="E130" s="50">
        <v>1453</v>
      </c>
      <c r="F130" s="50">
        <v>1832</v>
      </c>
      <c r="G130" s="50">
        <v>1975</v>
      </c>
      <c r="H130" s="59" t="s">
        <v>111</v>
      </c>
      <c r="I130" s="63">
        <f t="shared" si="2"/>
        <v>1.7752999999999999</v>
      </c>
      <c r="J130" s="59">
        <f t="shared" si="3"/>
        <v>1.7752999999999998E-2</v>
      </c>
      <c r="K130" s="66">
        <f>INDEX(Capratexcounty!$B$2:$C$15,MATCH($H130,Capratexcounty!$B$2:$B$15,0),2)</f>
        <v>7.7499999999999999E-2</v>
      </c>
      <c r="L130" t="s">
        <v>341</v>
      </c>
      <c r="M130">
        <v>1.2638</v>
      </c>
      <c r="N130">
        <v>1.2022999999999999</v>
      </c>
      <c r="O130">
        <v>4.0000000000000001E-3</v>
      </c>
      <c r="P130">
        <v>0.56899999999999995</v>
      </c>
    </row>
    <row r="131" spans="1:16" ht="16.5" thickBot="1">
      <c r="A131">
        <v>11384</v>
      </c>
      <c r="B131" s="69" t="s">
        <v>342</v>
      </c>
      <c r="C131" s="50">
        <v>991</v>
      </c>
      <c r="D131" s="50">
        <v>997</v>
      </c>
      <c r="E131" s="50">
        <v>1224</v>
      </c>
      <c r="F131" s="50">
        <v>1561</v>
      </c>
      <c r="G131" s="50">
        <v>2004</v>
      </c>
      <c r="H131" s="59" t="s">
        <v>123</v>
      </c>
      <c r="I131" s="63">
        <f t="shared" si="2"/>
        <v>1.6297999999999999</v>
      </c>
      <c r="J131" s="59">
        <f t="shared" si="3"/>
        <v>1.6298E-2</v>
      </c>
      <c r="K131" s="66">
        <f>INDEX(Capratexcounty!$B$2:$C$15,MATCH($H131,Capratexcounty!$B$2:$B$15,0),2)</f>
        <v>7.7499999999999999E-2</v>
      </c>
      <c r="L131" t="s">
        <v>343</v>
      </c>
      <c r="M131">
        <v>1.0765</v>
      </c>
      <c r="N131">
        <v>1.2405999999999999</v>
      </c>
      <c r="O131">
        <v>6.9999999999999999E-4</v>
      </c>
      <c r="P131">
        <v>0.38850000000000001</v>
      </c>
    </row>
    <row r="132" spans="1:16" ht="26.25" thickBot="1">
      <c r="A132">
        <v>1387</v>
      </c>
      <c r="B132" s="69" t="s">
        <v>344</v>
      </c>
      <c r="C132" s="50">
        <v>1017</v>
      </c>
      <c r="D132" s="50">
        <v>1062</v>
      </c>
      <c r="E132" s="50">
        <v>1332</v>
      </c>
      <c r="F132" s="50">
        <v>1741</v>
      </c>
      <c r="G132" s="50">
        <v>1774</v>
      </c>
      <c r="H132" s="59" t="s">
        <v>78</v>
      </c>
      <c r="I132" s="63">
        <f t="shared" si="2"/>
        <v>1.9417</v>
      </c>
      <c r="J132" s="59">
        <f t="shared" si="3"/>
        <v>1.9417E-2</v>
      </c>
      <c r="K132" s="66">
        <f>INDEX(Capratexcounty!$B$2:$C$15,MATCH($H132,Capratexcounty!$B$2:$B$15,0),2)</f>
        <v>7.7499999999999999E-2</v>
      </c>
      <c r="L132" t="s">
        <v>345</v>
      </c>
      <c r="M132">
        <v>1.2882</v>
      </c>
      <c r="N132">
        <v>1.276</v>
      </c>
      <c r="O132">
        <v>1E-3</v>
      </c>
      <c r="P132">
        <v>0.66469999999999996</v>
      </c>
    </row>
    <row r="133" spans="1:16" ht="26.25" thickBot="1">
      <c r="A133">
        <v>12390</v>
      </c>
      <c r="B133" s="69" t="s">
        <v>346</v>
      </c>
      <c r="C133" s="50">
        <v>985</v>
      </c>
      <c r="D133" s="50">
        <v>1106</v>
      </c>
      <c r="E133" s="50">
        <v>1453</v>
      </c>
      <c r="F133" s="50">
        <v>1832</v>
      </c>
      <c r="G133" s="50">
        <v>1975</v>
      </c>
      <c r="H133" s="59" t="s">
        <v>111</v>
      </c>
      <c r="I133" s="63">
        <f t="shared" si="2"/>
        <v>1.6707000000000001</v>
      </c>
      <c r="J133" s="59">
        <f t="shared" si="3"/>
        <v>1.6707E-2</v>
      </c>
      <c r="K133" s="66">
        <f>INDEX(Capratexcounty!$B$2:$C$15,MATCH($H133,Capratexcounty!$B$2:$B$15,0),2)</f>
        <v>7.7499999999999999E-2</v>
      </c>
      <c r="L133" t="s">
        <v>347</v>
      </c>
      <c r="M133">
        <v>1.3056000000000001</v>
      </c>
      <c r="N133">
        <v>1.2234</v>
      </c>
      <c r="O133">
        <v>1.6999999999999999E-3</v>
      </c>
      <c r="P133">
        <v>0.4456</v>
      </c>
    </row>
    <row r="134" spans="1:16" ht="26.25" thickBot="1">
      <c r="A134">
        <v>11393</v>
      </c>
      <c r="B134" s="69" t="s">
        <v>348</v>
      </c>
      <c r="C134" s="50">
        <v>991</v>
      </c>
      <c r="D134" s="50">
        <v>997</v>
      </c>
      <c r="E134" s="50">
        <v>1224</v>
      </c>
      <c r="F134" s="50">
        <v>1561</v>
      </c>
      <c r="G134" s="50">
        <v>2004</v>
      </c>
      <c r="H134" s="59" t="s">
        <v>123</v>
      </c>
      <c r="I134" s="63">
        <f t="shared" si="2"/>
        <v>2.1131000000000002</v>
      </c>
      <c r="J134" s="59">
        <f t="shared" si="3"/>
        <v>2.1131000000000004E-2</v>
      </c>
      <c r="K134" s="66">
        <f>INDEX(Capratexcounty!$B$2:$C$15,MATCH($H134,Capratexcounty!$B$2:$B$15,0),2)</f>
        <v>7.7499999999999999E-2</v>
      </c>
      <c r="L134" t="s">
        <v>349</v>
      </c>
      <c r="M134">
        <v>1.2849999999999999</v>
      </c>
      <c r="N134">
        <v>1.3603000000000001</v>
      </c>
      <c r="O134">
        <v>0</v>
      </c>
      <c r="P134">
        <v>0.75280000000000002</v>
      </c>
    </row>
    <row r="135" spans="1:16" ht="26.25" thickBot="1">
      <c r="A135">
        <v>4396</v>
      </c>
      <c r="B135" s="69" t="s">
        <v>350</v>
      </c>
      <c r="C135" s="50">
        <v>1341</v>
      </c>
      <c r="D135" s="50">
        <v>1441</v>
      </c>
      <c r="E135" s="50">
        <v>1887</v>
      </c>
      <c r="F135" s="50">
        <v>2390</v>
      </c>
      <c r="G135" s="50">
        <v>2513</v>
      </c>
      <c r="H135" s="59" t="s">
        <v>135</v>
      </c>
      <c r="I135" s="63">
        <f t="shared" si="2"/>
        <v>1.6693</v>
      </c>
      <c r="J135" s="59">
        <f t="shared" si="3"/>
        <v>1.6693E-2</v>
      </c>
      <c r="K135" s="66">
        <f>INDEX(Capratexcounty!$B$2:$C$15,MATCH($H135,Capratexcounty!$B$2:$B$15,0),2)</f>
        <v>6.25E-2</v>
      </c>
      <c r="L135" t="s">
        <v>351</v>
      </c>
      <c r="M135">
        <v>1.0853999999999999</v>
      </c>
      <c r="N135">
        <v>1.1849000000000001</v>
      </c>
      <c r="O135">
        <v>2.8999999999999998E-3</v>
      </c>
      <c r="P135">
        <v>0.48149999999999998</v>
      </c>
    </row>
    <row r="136" spans="1:16" ht="26.25" thickBot="1">
      <c r="A136">
        <v>1399</v>
      </c>
      <c r="B136" s="69" t="s">
        <v>352</v>
      </c>
      <c r="C136" s="50">
        <v>1017</v>
      </c>
      <c r="D136" s="50">
        <v>1062</v>
      </c>
      <c r="E136" s="50">
        <v>1332</v>
      </c>
      <c r="F136" s="50">
        <v>1741</v>
      </c>
      <c r="G136" s="50">
        <v>1774</v>
      </c>
      <c r="H136" s="59" t="s">
        <v>78</v>
      </c>
      <c r="I136" s="63">
        <f t="shared" si="2"/>
        <v>1.5737999999999999</v>
      </c>
      <c r="J136" s="59">
        <f t="shared" si="3"/>
        <v>1.5737999999999999E-2</v>
      </c>
      <c r="K136" s="66">
        <f>INDEX(Capratexcounty!$B$2:$C$15,MATCH($H136,Capratexcounty!$B$2:$B$15,0),2)</f>
        <v>7.7499999999999999E-2</v>
      </c>
      <c r="L136" t="s">
        <v>353</v>
      </c>
      <c r="M136">
        <v>1.3338000000000001</v>
      </c>
      <c r="N136">
        <v>1.2468999999999999</v>
      </c>
      <c r="O136">
        <v>8.9999999999999998E-4</v>
      </c>
      <c r="P136">
        <v>0.32600000000000001</v>
      </c>
    </row>
    <row r="137" spans="1:16" ht="26.25" thickBot="1">
      <c r="A137">
        <v>6402</v>
      </c>
      <c r="B137" s="69" t="s">
        <v>354</v>
      </c>
      <c r="C137" s="50">
        <v>1341</v>
      </c>
      <c r="D137" s="50">
        <v>1441</v>
      </c>
      <c r="E137" s="50">
        <v>1887</v>
      </c>
      <c r="F137" s="50">
        <v>2390</v>
      </c>
      <c r="G137" s="50">
        <v>2513</v>
      </c>
      <c r="H137" s="59" t="s">
        <v>96</v>
      </c>
      <c r="I137" s="63">
        <f t="shared" ref="I137:I200" si="4">N137+O137+P137</f>
        <v>1.6964000000000001</v>
      </c>
      <c r="J137" s="59">
        <f t="shared" ref="J137:J200" si="5">I137*0.01</f>
        <v>1.6964000000000003E-2</v>
      </c>
      <c r="K137" s="66">
        <f>INDEX(Capratexcounty!$B$2:$C$15,MATCH($H137,Capratexcounty!$B$2:$B$15,0),2)</f>
        <v>6.25E-2</v>
      </c>
      <c r="L137" t="s">
        <v>355</v>
      </c>
      <c r="M137">
        <v>1.0325</v>
      </c>
      <c r="N137">
        <v>1.2481</v>
      </c>
      <c r="O137">
        <v>1.9E-3</v>
      </c>
      <c r="P137">
        <v>0.44640000000000002</v>
      </c>
    </row>
    <row r="138" spans="1:16" ht="26.25" thickBot="1">
      <c r="A138">
        <v>12405</v>
      </c>
      <c r="B138" s="69" t="s">
        <v>356</v>
      </c>
      <c r="C138" s="50">
        <v>985</v>
      </c>
      <c r="D138" s="50">
        <v>1106</v>
      </c>
      <c r="E138" s="50">
        <v>1453</v>
      </c>
      <c r="F138" s="50">
        <v>1832</v>
      </c>
      <c r="G138" s="50">
        <v>1975</v>
      </c>
      <c r="H138" s="59" t="s">
        <v>111</v>
      </c>
      <c r="I138" s="63">
        <f t="shared" si="4"/>
        <v>2.1233</v>
      </c>
      <c r="J138" s="59">
        <f t="shared" si="5"/>
        <v>2.1232999999999998E-2</v>
      </c>
      <c r="K138" s="66">
        <f>INDEX(Capratexcounty!$B$2:$C$15,MATCH($H138,Capratexcounty!$B$2:$B$15,0),2)</f>
        <v>7.7499999999999999E-2</v>
      </c>
      <c r="L138" t="s">
        <v>357</v>
      </c>
      <c r="M138">
        <v>1.1209</v>
      </c>
      <c r="N138">
        <v>1.2266999999999999</v>
      </c>
      <c r="O138">
        <v>5.0000000000000001E-4</v>
      </c>
      <c r="P138">
        <v>0.89610000000000001</v>
      </c>
    </row>
    <row r="139" spans="1:16" ht="26.25" thickBot="1">
      <c r="A139">
        <v>12408</v>
      </c>
      <c r="B139" s="69" t="s">
        <v>358</v>
      </c>
      <c r="C139" s="50">
        <v>985</v>
      </c>
      <c r="D139" s="50">
        <v>1106</v>
      </c>
      <c r="E139" s="50">
        <v>1453</v>
      </c>
      <c r="F139" s="50">
        <v>1832</v>
      </c>
      <c r="G139" s="50">
        <v>1975</v>
      </c>
      <c r="H139" s="59" t="s">
        <v>111</v>
      </c>
      <c r="I139" s="63">
        <f t="shared" si="4"/>
        <v>1.6196999999999999</v>
      </c>
      <c r="J139" s="59">
        <f t="shared" si="5"/>
        <v>1.6197E-2</v>
      </c>
      <c r="K139" s="66">
        <f>INDEX(Capratexcounty!$B$2:$C$15,MATCH($H139,Capratexcounty!$B$2:$B$15,0),2)</f>
        <v>7.7499999999999999E-2</v>
      </c>
      <c r="L139" t="s">
        <v>359</v>
      </c>
      <c r="M139">
        <v>1.3012999999999999</v>
      </c>
      <c r="N139">
        <v>1.2506999999999999</v>
      </c>
      <c r="O139">
        <v>0</v>
      </c>
      <c r="P139">
        <v>0.36899999999999999</v>
      </c>
    </row>
    <row r="140" spans="1:16" ht="16.5" thickBot="1">
      <c r="A140">
        <v>10411</v>
      </c>
      <c r="B140" s="69" t="s">
        <v>360</v>
      </c>
      <c r="C140" s="50">
        <v>831</v>
      </c>
      <c r="D140" s="50">
        <v>963</v>
      </c>
      <c r="E140" s="50">
        <v>1081</v>
      </c>
      <c r="F140" s="50">
        <v>1401</v>
      </c>
      <c r="G140" s="50">
        <v>1524</v>
      </c>
      <c r="H140" s="59" t="s">
        <v>81</v>
      </c>
      <c r="I140" s="63">
        <f t="shared" si="4"/>
        <v>1.476</v>
      </c>
      <c r="J140" s="59">
        <f t="shared" si="5"/>
        <v>1.4760000000000001E-2</v>
      </c>
      <c r="K140" s="66">
        <f>INDEX(Capratexcounty!$B$2:$C$15,MATCH($H140,Capratexcounty!$B$2:$B$15,0),2)</f>
        <v>7.7499999999999999E-2</v>
      </c>
      <c r="L140" t="s">
        <v>361</v>
      </c>
      <c r="M140">
        <v>0.94440000000000002</v>
      </c>
      <c r="N140">
        <v>1.2116</v>
      </c>
      <c r="O140">
        <v>1.4E-3</v>
      </c>
      <c r="P140">
        <v>0.26300000000000001</v>
      </c>
    </row>
    <row r="141" spans="1:16" ht="26.25" thickBot="1">
      <c r="A141">
        <v>8414</v>
      </c>
      <c r="B141" s="69" t="s">
        <v>362</v>
      </c>
      <c r="C141" s="50">
        <v>913</v>
      </c>
      <c r="D141" s="50">
        <v>983</v>
      </c>
      <c r="E141" s="50">
        <v>1291</v>
      </c>
      <c r="F141" s="50">
        <v>1713</v>
      </c>
      <c r="G141" s="50">
        <v>1719</v>
      </c>
      <c r="H141" s="59" t="s">
        <v>118</v>
      </c>
      <c r="I141" s="63">
        <f t="shared" si="4"/>
        <v>1.9339999999999999</v>
      </c>
      <c r="J141" s="59">
        <f t="shared" si="5"/>
        <v>1.934E-2</v>
      </c>
      <c r="K141" s="66">
        <f>INDEX(Capratexcounty!$B$2:$C$15,MATCH($H141,Capratexcounty!$B$2:$B$15,0),2)</f>
        <v>7.7499999999999999E-2</v>
      </c>
      <c r="L141" t="s">
        <v>363</v>
      </c>
      <c r="M141">
        <v>1.0629</v>
      </c>
      <c r="N141">
        <v>1.2156</v>
      </c>
      <c r="O141">
        <v>8.9999999999999998E-4</v>
      </c>
      <c r="P141">
        <v>0.71750000000000003</v>
      </c>
    </row>
    <row r="142" spans="1:16" ht="26.25" thickBot="1">
      <c r="A142">
        <v>11417</v>
      </c>
      <c r="B142" s="69" t="s">
        <v>364</v>
      </c>
      <c r="C142" s="50">
        <v>991</v>
      </c>
      <c r="D142" s="50">
        <v>997</v>
      </c>
      <c r="E142" s="50">
        <v>1224</v>
      </c>
      <c r="F142" s="50">
        <v>1561</v>
      </c>
      <c r="G142" s="50">
        <v>2004</v>
      </c>
      <c r="H142" s="59" t="s">
        <v>123</v>
      </c>
      <c r="I142" s="63">
        <f t="shared" si="4"/>
        <v>1.5074000000000001</v>
      </c>
      <c r="J142" s="59">
        <f t="shared" si="5"/>
        <v>1.5074000000000001E-2</v>
      </c>
      <c r="K142" s="66">
        <f>INDEX(Capratexcounty!$B$2:$C$15,MATCH($H142,Capratexcounty!$B$2:$B$15,0),2)</f>
        <v>7.7499999999999999E-2</v>
      </c>
      <c r="L142" t="s">
        <v>365</v>
      </c>
      <c r="M142">
        <v>1.2405999999999999</v>
      </c>
      <c r="N142">
        <v>1.2097</v>
      </c>
      <c r="O142">
        <v>1.8E-3</v>
      </c>
      <c r="P142">
        <v>0.2959</v>
      </c>
    </row>
    <row r="143" spans="1:16" ht="26.25" thickBot="1">
      <c r="A143">
        <v>11420</v>
      </c>
      <c r="B143" s="69" t="s">
        <v>366</v>
      </c>
      <c r="C143" s="50">
        <v>991</v>
      </c>
      <c r="D143" s="50">
        <v>997</v>
      </c>
      <c r="E143" s="50">
        <v>1224</v>
      </c>
      <c r="F143" s="50">
        <v>1561</v>
      </c>
      <c r="G143" s="50">
        <v>2004</v>
      </c>
      <c r="H143" s="59" t="s">
        <v>123</v>
      </c>
      <c r="I143" s="63">
        <f t="shared" si="4"/>
        <v>1.7806000000000002</v>
      </c>
      <c r="J143" s="59">
        <f t="shared" si="5"/>
        <v>1.7806000000000002E-2</v>
      </c>
      <c r="K143" s="66">
        <f>INDEX(Capratexcounty!$B$2:$C$15,MATCH($H143,Capratexcounty!$B$2:$B$15,0),2)</f>
        <v>7.7499999999999999E-2</v>
      </c>
      <c r="L143" t="s">
        <v>367</v>
      </c>
      <c r="M143">
        <v>1.2407999999999999</v>
      </c>
      <c r="N143">
        <v>1.2799</v>
      </c>
      <c r="O143">
        <v>0</v>
      </c>
      <c r="P143">
        <v>0.50070000000000003</v>
      </c>
    </row>
    <row r="144" spans="1:16" ht="26.25" thickBot="1">
      <c r="A144">
        <v>1432</v>
      </c>
      <c r="B144" s="69" t="s">
        <v>368</v>
      </c>
      <c r="C144" s="50">
        <v>1017</v>
      </c>
      <c r="D144" s="50">
        <v>1062</v>
      </c>
      <c r="E144" s="50">
        <v>1332</v>
      </c>
      <c r="F144" s="50">
        <v>1741</v>
      </c>
      <c r="G144" s="50">
        <v>1774</v>
      </c>
      <c r="H144" s="59" t="s">
        <v>78</v>
      </c>
      <c r="I144" s="63">
        <f t="shared" si="4"/>
        <v>1.5621999999999998</v>
      </c>
      <c r="J144" s="59">
        <f t="shared" si="5"/>
        <v>1.5621999999999999E-2</v>
      </c>
      <c r="K144" s="66">
        <f>INDEX(Capratexcounty!$B$2:$C$15,MATCH($H144,Capratexcounty!$B$2:$B$15,0),2)</f>
        <v>7.7499999999999999E-2</v>
      </c>
      <c r="L144" t="s">
        <v>369</v>
      </c>
      <c r="M144">
        <v>1.3653</v>
      </c>
      <c r="N144">
        <v>1.2706999999999999</v>
      </c>
      <c r="O144">
        <v>1E-3</v>
      </c>
      <c r="P144">
        <v>0.29049999999999998</v>
      </c>
    </row>
    <row r="145" spans="1:25" ht="26.25" thickBot="1">
      <c r="A145">
        <v>3423</v>
      </c>
      <c r="B145" s="69" t="s">
        <v>370</v>
      </c>
      <c r="C145" s="50">
        <v>899</v>
      </c>
      <c r="D145" s="50">
        <v>922</v>
      </c>
      <c r="E145" s="50">
        <v>1068</v>
      </c>
      <c r="F145" s="50">
        <v>1390</v>
      </c>
      <c r="G145" s="50">
        <v>1657</v>
      </c>
      <c r="H145" s="59" t="s">
        <v>108</v>
      </c>
      <c r="I145" s="63">
        <f t="shared" si="4"/>
        <v>1.9049</v>
      </c>
      <c r="J145" s="59">
        <f t="shared" si="5"/>
        <v>1.9049E-2</v>
      </c>
      <c r="K145" s="66">
        <f>INDEX(Capratexcounty!$B$2:$C$15,MATCH($H145,Capratexcounty!$B$2:$B$15,0),2)</f>
        <v>7.7499999999999999E-2</v>
      </c>
      <c r="L145" t="s">
        <v>371</v>
      </c>
      <c r="M145">
        <v>1.1494</v>
      </c>
      <c r="N145">
        <v>1.2663</v>
      </c>
      <c r="O145">
        <v>1.9E-3</v>
      </c>
      <c r="P145">
        <v>0.63670000000000004</v>
      </c>
    </row>
    <row r="146" spans="1:25" ht="16.5" thickBot="1">
      <c r="A146">
        <v>9426</v>
      </c>
      <c r="B146" s="69" t="s">
        <v>372</v>
      </c>
      <c r="C146" s="50">
        <v>976</v>
      </c>
      <c r="D146" s="50">
        <v>1003</v>
      </c>
      <c r="E146" s="50">
        <v>1244</v>
      </c>
      <c r="F146" s="50">
        <v>1601</v>
      </c>
      <c r="G146" s="50">
        <v>1671</v>
      </c>
      <c r="H146" s="59" t="s">
        <v>138</v>
      </c>
      <c r="I146" s="63">
        <f t="shared" si="4"/>
        <v>1.4575</v>
      </c>
      <c r="J146" s="59">
        <f t="shared" si="5"/>
        <v>1.4575000000000001E-2</v>
      </c>
      <c r="K146" s="66">
        <f>INDEX(Capratexcounty!$B$2:$C$15,MATCH($H146,Capratexcounty!$B$2:$B$15,0),2)</f>
        <v>7.7499999999999999E-2</v>
      </c>
      <c r="L146" t="s">
        <v>373</v>
      </c>
      <c r="M146">
        <v>1.1888000000000001</v>
      </c>
      <c r="N146">
        <v>1.2398</v>
      </c>
      <c r="O146">
        <v>0</v>
      </c>
      <c r="P146">
        <v>0.2177</v>
      </c>
    </row>
    <row r="147" spans="1:25" ht="26.25" thickBot="1">
      <c r="A147">
        <v>13429</v>
      </c>
      <c r="B147" s="69" t="s">
        <v>374</v>
      </c>
      <c r="C147" s="50">
        <v>976</v>
      </c>
      <c r="D147" s="50">
        <v>1091</v>
      </c>
      <c r="E147" s="50">
        <v>1340</v>
      </c>
      <c r="F147" s="50">
        <v>1655</v>
      </c>
      <c r="G147" s="50">
        <v>1785</v>
      </c>
      <c r="H147" s="59" t="s">
        <v>93</v>
      </c>
      <c r="I147" s="63">
        <f t="shared" si="4"/>
        <v>1.8576999999999999</v>
      </c>
      <c r="J147" s="59">
        <f t="shared" si="5"/>
        <v>1.8577E-2</v>
      </c>
      <c r="K147" s="66">
        <f>INDEX(Capratexcounty!$B$2:$C$15,MATCH($H147,Capratexcounty!$B$2:$B$15,0),2)</f>
        <v>7.7499999999999999E-2</v>
      </c>
      <c r="L147" t="s">
        <v>375</v>
      </c>
      <c r="M147">
        <v>1.5632999999999999</v>
      </c>
      <c r="N147">
        <v>1.2709999999999999</v>
      </c>
      <c r="O147">
        <v>0</v>
      </c>
      <c r="P147">
        <v>0.5867</v>
      </c>
    </row>
    <row r="148" spans="1:25" ht="16.5" thickBot="1">
      <c r="A148">
        <v>10435</v>
      </c>
      <c r="B148" s="69" t="s">
        <v>376</v>
      </c>
      <c r="C148" s="50">
        <v>831</v>
      </c>
      <c r="D148" s="50">
        <v>963</v>
      </c>
      <c r="E148" s="50">
        <v>1081</v>
      </c>
      <c r="F148" s="50">
        <v>1401</v>
      </c>
      <c r="G148" s="50">
        <v>1524</v>
      </c>
      <c r="H148" s="59" t="s">
        <v>81</v>
      </c>
      <c r="I148" s="63">
        <f t="shared" si="4"/>
        <v>2.3631000000000002</v>
      </c>
      <c r="J148" s="59">
        <f t="shared" si="5"/>
        <v>2.3631000000000003E-2</v>
      </c>
      <c r="K148" s="66">
        <f>INDEX(Capratexcounty!$B$2:$C$15,MATCH($H148,Capratexcounty!$B$2:$B$15,0),2)</f>
        <v>7.7499999999999999E-2</v>
      </c>
      <c r="L148" t="s">
        <v>377</v>
      </c>
      <c r="M148">
        <v>1.2654000000000001</v>
      </c>
      <c r="N148">
        <v>1.2816000000000001</v>
      </c>
      <c r="O148">
        <v>1.44E-2</v>
      </c>
      <c r="P148">
        <v>1.0670999999999999</v>
      </c>
    </row>
    <row r="149" spans="1:25" ht="16.5" thickBot="1">
      <c r="A149">
        <v>10438</v>
      </c>
      <c r="B149" s="69" t="s">
        <v>378</v>
      </c>
      <c r="C149" s="50">
        <v>831</v>
      </c>
      <c r="D149" s="50">
        <v>963</v>
      </c>
      <c r="E149" s="50">
        <v>1081</v>
      </c>
      <c r="F149" s="50">
        <v>1401</v>
      </c>
      <c r="G149" s="50">
        <v>1524</v>
      </c>
      <c r="H149" s="59" t="s">
        <v>81</v>
      </c>
      <c r="I149" s="63">
        <f t="shared" si="4"/>
        <v>1.7292999999999998</v>
      </c>
      <c r="J149" s="59">
        <f t="shared" si="5"/>
        <v>1.7292999999999999E-2</v>
      </c>
      <c r="K149" s="66">
        <f>INDEX(Capratexcounty!$B$2:$C$15,MATCH($H149,Capratexcounty!$B$2:$B$15,0),2)</f>
        <v>7.7499999999999999E-2</v>
      </c>
      <c r="L149" t="s">
        <v>379</v>
      </c>
      <c r="M149">
        <v>1.1957</v>
      </c>
      <c r="N149">
        <v>1.2708999999999999</v>
      </c>
      <c r="O149">
        <v>0</v>
      </c>
      <c r="P149">
        <v>0.45839999999999997</v>
      </c>
    </row>
    <row r="150" spans="1:25" ht="26.25" thickBot="1">
      <c r="A150">
        <v>2440</v>
      </c>
      <c r="B150" s="69" t="s">
        <v>380</v>
      </c>
      <c r="C150" s="50">
        <v>936</v>
      </c>
      <c r="D150" s="50">
        <v>1006</v>
      </c>
      <c r="E150" s="50">
        <v>1241</v>
      </c>
      <c r="F150" s="50">
        <v>1642</v>
      </c>
      <c r="G150" s="50">
        <v>1929</v>
      </c>
      <c r="H150" s="59" t="s">
        <v>90</v>
      </c>
      <c r="I150" s="63">
        <f t="shared" si="4"/>
        <v>1.9241000000000001</v>
      </c>
      <c r="J150" s="59">
        <f t="shared" si="5"/>
        <v>1.9241000000000001E-2</v>
      </c>
      <c r="K150" s="66">
        <f>INDEX(Capratexcounty!$B$2:$C$15,MATCH($H150,Capratexcounty!$B$2:$B$15,0),2)</f>
        <v>7.7499999999999999E-2</v>
      </c>
      <c r="L150" t="s">
        <v>381</v>
      </c>
      <c r="M150">
        <v>1.0702</v>
      </c>
      <c r="N150">
        <v>1.3317000000000001</v>
      </c>
      <c r="O150">
        <v>2.3E-3</v>
      </c>
      <c r="P150">
        <v>0.59009999999999996</v>
      </c>
    </row>
    <row r="151" spans="1:25" ht="26.25" thickBot="1">
      <c r="A151">
        <v>7444</v>
      </c>
      <c r="B151" s="69" t="s">
        <v>382</v>
      </c>
      <c r="C151" s="50">
        <v>1341</v>
      </c>
      <c r="D151" s="50">
        <v>1441</v>
      </c>
      <c r="E151" s="50">
        <v>1887</v>
      </c>
      <c r="F151" s="50">
        <v>2390</v>
      </c>
      <c r="G151" s="50">
        <v>2513</v>
      </c>
      <c r="H151" s="59" t="s">
        <v>84</v>
      </c>
      <c r="I151" s="63">
        <f t="shared" si="4"/>
        <v>1.5295999999999998</v>
      </c>
      <c r="J151" s="59">
        <f t="shared" si="5"/>
        <v>1.5295999999999999E-2</v>
      </c>
      <c r="K151" s="66">
        <f>INDEX(Capratexcounty!$B$2:$C$15,MATCH($H151,Capratexcounty!$B$2:$B$15,0),2)</f>
        <v>6.25E-2</v>
      </c>
      <c r="L151" t="s">
        <v>383</v>
      </c>
      <c r="M151">
        <v>1.2383</v>
      </c>
      <c r="N151">
        <v>1.2738</v>
      </c>
      <c r="O151">
        <v>8.0000000000000004E-4</v>
      </c>
      <c r="P151">
        <v>0.255</v>
      </c>
    </row>
    <row r="152" spans="1:25" ht="26.25" thickBot="1">
      <c r="A152">
        <v>12441</v>
      </c>
      <c r="B152" s="69" t="s">
        <v>384</v>
      </c>
      <c r="C152" s="50">
        <v>985</v>
      </c>
      <c r="D152" s="50">
        <v>1106</v>
      </c>
      <c r="E152" s="50">
        <v>1453</v>
      </c>
      <c r="F152" s="50">
        <v>1832</v>
      </c>
      <c r="G152" s="50">
        <v>1975</v>
      </c>
      <c r="H152" s="59" t="s">
        <v>111</v>
      </c>
      <c r="I152" s="63">
        <f t="shared" si="4"/>
        <v>1.9691000000000001</v>
      </c>
      <c r="J152" s="59">
        <f t="shared" si="5"/>
        <v>1.9691E-2</v>
      </c>
      <c r="K152" s="66">
        <f>INDEX(Capratexcounty!$B$2:$C$15,MATCH($H152,Capratexcounty!$B$2:$B$15,0),2)</f>
        <v>7.7499999999999999E-2</v>
      </c>
      <c r="L152" t="s">
        <v>385</v>
      </c>
      <c r="M152">
        <v>0.99829999999999997</v>
      </c>
      <c r="N152">
        <v>1.1897</v>
      </c>
      <c r="O152">
        <v>1.18E-2</v>
      </c>
      <c r="P152">
        <v>0.76759999999999995</v>
      </c>
    </row>
    <row r="153" spans="1:25" ht="16.5" thickBot="1">
      <c r="A153">
        <v>5447</v>
      </c>
      <c r="B153" s="69" t="s">
        <v>386</v>
      </c>
      <c r="C153" s="50">
        <v>812</v>
      </c>
      <c r="D153" s="50">
        <v>834</v>
      </c>
      <c r="E153" s="50">
        <v>936</v>
      </c>
      <c r="F153" s="50">
        <v>1301</v>
      </c>
      <c r="G153" s="50">
        <v>1319</v>
      </c>
      <c r="H153" s="59" t="s">
        <v>132</v>
      </c>
      <c r="I153" s="63">
        <f t="shared" si="4"/>
        <v>1.9516</v>
      </c>
      <c r="J153" s="59">
        <f t="shared" si="5"/>
        <v>1.9516000000000002E-2</v>
      </c>
      <c r="K153" s="66">
        <f>INDEX(Capratexcounty!$B$2:$C$15,MATCH($H153,Capratexcounty!$B$2:$B$15,0),2)</f>
        <v>7.7499999999999999E-2</v>
      </c>
      <c r="L153" t="s">
        <v>387</v>
      </c>
      <c r="M153">
        <v>1.4756</v>
      </c>
      <c r="N153">
        <v>1.3695999999999999</v>
      </c>
      <c r="O153">
        <v>0</v>
      </c>
      <c r="P153">
        <v>0.58199999999999996</v>
      </c>
    </row>
    <row r="154" spans="1:25" ht="16.5" thickBot="1">
      <c r="A154">
        <v>14450</v>
      </c>
      <c r="B154" s="69" t="s">
        <v>388</v>
      </c>
      <c r="C154" s="50">
        <v>1039</v>
      </c>
      <c r="D154" s="50">
        <v>1136</v>
      </c>
      <c r="E154" s="50">
        <v>1300</v>
      </c>
      <c r="F154" s="50">
        <v>1725</v>
      </c>
      <c r="G154" s="50">
        <v>1731</v>
      </c>
      <c r="H154" s="59" t="s">
        <v>87</v>
      </c>
      <c r="I154" s="63">
        <f t="shared" si="4"/>
        <v>1.7172000000000001</v>
      </c>
      <c r="J154" s="59">
        <f t="shared" si="5"/>
        <v>1.7172E-2</v>
      </c>
      <c r="K154" s="66">
        <f>INDEX(Capratexcounty!$B$2:$C$15,MATCH($H154,Capratexcounty!$B$2:$B$15,0),2)</f>
        <v>7.7499999999999999E-2</v>
      </c>
      <c r="L154" t="s">
        <v>389</v>
      </c>
      <c r="M154">
        <v>1.3467</v>
      </c>
      <c r="N154">
        <v>1.2653000000000001</v>
      </c>
      <c r="O154">
        <v>1.6999999999999999E-3</v>
      </c>
      <c r="P154">
        <v>0.45019999999999999</v>
      </c>
    </row>
    <row r="155" spans="1:25" ht="16.5" thickBot="1">
      <c r="A155">
        <v>9453</v>
      </c>
      <c r="B155" s="69" t="s">
        <v>390</v>
      </c>
      <c r="C155" s="50">
        <v>976</v>
      </c>
      <c r="D155" s="50">
        <v>1003</v>
      </c>
      <c r="E155" s="50">
        <v>1244</v>
      </c>
      <c r="F155" s="50">
        <v>1601</v>
      </c>
      <c r="G155" s="50">
        <v>1671</v>
      </c>
      <c r="H155" s="59" t="s">
        <v>81</v>
      </c>
      <c r="I155" s="63">
        <f t="shared" si="4"/>
        <v>1.8873</v>
      </c>
      <c r="J155" s="59">
        <f t="shared" si="5"/>
        <v>1.8873000000000001E-2</v>
      </c>
      <c r="K155" s="66">
        <f>INDEX(Capratexcounty!$B$2:$C$15,MATCH($H155,Capratexcounty!$B$2:$B$15,0),2)</f>
        <v>7.7499999999999999E-2</v>
      </c>
      <c r="L155" t="s">
        <v>391</v>
      </c>
      <c r="M155">
        <v>1.085</v>
      </c>
      <c r="N155">
        <v>1.2789999999999999</v>
      </c>
      <c r="O155">
        <v>5.1999999999999998E-3</v>
      </c>
      <c r="P155">
        <v>0.60309999999999997</v>
      </c>
    </row>
    <row r="156" spans="1:25" ht="16.5" thickBot="1">
      <c r="A156">
        <v>10456</v>
      </c>
      <c r="B156" s="69" t="s">
        <v>392</v>
      </c>
      <c r="C156" s="50">
        <v>831</v>
      </c>
      <c r="D156" s="50">
        <v>963</v>
      </c>
      <c r="E156" s="50">
        <v>1081</v>
      </c>
      <c r="F156" s="50">
        <v>1401</v>
      </c>
      <c r="G156" s="50">
        <v>1524</v>
      </c>
      <c r="H156" s="59" t="s">
        <v>81</v>
      </c>
      <c r="I156" s="63">
        <f t="shared" si="4"/>
        <v>2.0031999999999996</v>
      </c>
      <c r="J156" s="59">
        <f t="shared" si="5"/>
        <v>2.0031999999999998E-2</v>
      </c>
      <c r="K156" s="66"/>
      <c r="L156" t="s">
        <v>393</v>
      </c>
      <c r="M156">
        <v>1.1057999999999999</v>
      </c>
      <c r="N156">
        <v>1.2724</v>
      </c>
      <c r="O156">
        <v>2.5000000000000001E-3</v>
      </c>
      <c r="P156">
        <v>0.72829999999999995</v>
      </c>
    </row>
    <row r="157" spans="1:25" ht="16.5" thickBot="1">
      <c r="A157">
        <v>1459</v>
      </c>
      <c r="B157" s="69" t="s">
        <v>394</v>
      </c>
      <c r="C157" s="50">
        <v>1017</v>
      </c>
      <c r="D157" s="50">
        <v>1062</v>
      </c>
      <c r="E157" s="50">
        <v>1332</v>
      </c>
      <c r="F157" s="50">
        <v>1741</v>
      </c>
      <c r="G157" s="50">
        <v>1774</v>
      </c>
      <c r="H157" s="59" t="s">
        <v>138</v>
      </c>
      <c r="I157" s="63">
        <f t="shared" si="4"/>
        <v>1.6368</v>
      </c>
      <c r="J157" s="59">
        <f t="shared" si="5"/>
        <v>1.6368000000000001E-2</v>
      </c>
      <c r="K157" s="66">
        <f>INDEX(Capratexcounty!$B$2:$C$15,MATCH($H158,Capratexcounty!$B$2:$B$15,0),2)</f>
        <v>7.7499999999999999E-2</v>
      </c>
      <c r="L157" t="s">
        <v>395</v>
      </c>
      <c r="M157">
        <v>1.0098</v>
      </c>
      <c r="N157">
        <v>1.1982999999999999</v>
      </c>
      <c r="O157">
        <v>0</v>
      </c>
      <c r="P157">
        <v>0.4385</v>
      </c>
    </row>
    <row r="158" spans="1:25" ht="16.5" thickBot="1">
      <c r="A158">
        <v>1462</v>
      </c>
      <c r="B158" s="69" t="s">
        <v>396</v>
      </c>
      <c r="C158" s="50">
        <v>1017</v>
      </c>
      <c r="D158" s="50">
        <v>1062</v>
      </c>
      <c r="E158" s="50">
        <v>1332</v>
      </c>
      <c r="F158" s="50">
        <v>1741</v>
      </c>
      <c r="G158" s="50">
        <v>1774</v>
      </c>
      <c r="H158" s="59" t="s">
        <v>78</v>
      </c>
      <c r="I158" s="63">
        <f t="shared" si="4"/>
        <v>1.6932</v>
      </c>
      <c r="J158" s="59">
        <f t="shared" si="5"/>
        <v>1.6931999999999999E-2</v>
      </c>
      <c r="K158" s="66">
        <f>INDEX(Capratexcounty!$B$2:$C$15,MATCH($H159,Capratexcounty!$B$2:$B$15,0),2)</f>
        <v>7.7499999999999999E-2</v>
      </c>
      <c r="L158" t="s">
        <v>397</v>
      </c>
      <c r="M158">
        <v>1.29</v>
      </c>
      <c r="N158">
        <v>1.1646000000000001</v>
      </c>
      <c r="O158">
        <v>0</v>
      </c>
      <c r="P158">
        <v>0.52859999999999996</v>
      </c>
      <c r="R158" s="63">
        <f>W158+X158+Y158</f>
        <v>2.0031999999999996</v>
      </c>
      <c r="S158" s="59">
        <f>R158*0.01</f>
        <v>2.0031999999999998E-2</v>
      </c>
      <c r="T158" s="66">
        <f>INDEX(Capratexcounty!$B$2:$C$15,MATCH($H157,Capratexcounty!$B$2:$B$15,0),2)</f>
        <v>7.7499999999999999E-2</v>
      </c>
      <c r="U158" t="s">
        <v>393</v>
      </c>
      <c r="V158">
        <v>1.1057999999999999</v>
      </c>
      <c r="W158">
        <v>1.2724</v>
      </c>
      <c r="X158">
        <v>2.5000000000000001E-3</v>
      </c>
      <c r="Y158">
        <v>0.72829999999999995</v>
      </c>
    </row>
    <row r="159" spans="1:25" ht="16.5" thickBot="1">
      <c r="A159">
        <v>11465</v>
      </c>
      <c r="B159" s="69" t="s">
        <v>398</v>
      </c>
      <c r="C159" s="50">
        <v>991</v>
      </c>
      <c r="D159" s="50">
        <v>997</v>
      </c>
      <c r="E159" s="50">
        <v>1224</v>
      </c>
      <c r="F159" s="50">
        <v>1561</v>
      </c>
      <c r="G159" s="50">
        <v>2004</v>
      </c>
      <c r="H159" s="59" t="s">
        <v>78</v>
      </c>
      <c r="I159" s="63">
        <f t="shared" si="4"/>
        <v>1.7088000000000001</v>
      </c>
      <c r="J159" s="59">
        <f t="shared" si="5"/>
        <v>1.7088000000000002E-2</v>
      </c>
      <c r="K159" s="66">
        <f>INDEX(Capratexcounty!$B$2:$C$15,MATCH($H160,Capratexcounty!$B$2:$B$15,0),2)</f>
        <v>7.7499999999999999E-2</v>
      </c>
      <c r="L159" t="s">
        <v>399</v>
      </c>
      <c r="M159">
        <v>1.2091000000000001</v>
      </c>
      <c r="N159">
        <v>1.2753000000000001</v>
      </c>
      <c r="O159">
        <v>5.0000000000000001E-3</v>
      </c>
      <c r="P159">
        <v>0.42849999999999999</v>
      </c>
    </row>
    <row r="160" spans="1:25" ht="26.25" thickBot="1">
      <c r="A160">
        <v>3468</v>
      </c>
      <c r="B160" s="69" t="s">
        <v>400</v>
      </c>
      <c r="C160" s="50">
        <v>899</v>
      </c>
      <c r="D160" s="50">
        <v>922</v>
      </c>
      <c r="E160" s="50">
        <v>1068</v>
      </c>
      <c r="F160" s="50">
        <v>1390</v>
      </c>
      <c r="G160" s="50">
        <v>1657</v>
      </c>
      <c r="H160" s="59" t="s">
        <v>123</v>
      </c>
      <c r="I160" s="63">
        <f t="shared" si="4"/>
        <v>1.9612000000000001</v>
      </c>
      <c r="J160" s="59">
        <f t="shared" si="5"/>
        <v>1.9612000000000001E-2</v>
      </c>
      <c r="K160" s="66">
        <f>INDEX(Capratexcounty!$B$2:$C$15,MATCH($H161,Capratexcounty!$B$2:$B$15,0),2)</f>
        <v>7.7499999999999999E-2</v>
      </c>
      <c r="L160" t="s">
        <v>401</v>
      </c>
      <c r="M160">
        <v>1.3855999999999999</v>
      </c>
      <c r="N160">
        <v>1.3063</v>
      </c>
      <c r="O160">
        <v>0</v>
      </c>
      <c r="P160">
        <v>0.65490000000000004</v>
      </c>
    </row>
    <row r="161" spans="1:16" ht="16.5" thickBot="1">
      <c r="A161">
        <v>2474</v>
      </c>
      <c r="B161" s="69" t="s">
        <v>402</v>
      </c>
      <c r="C161" s="50">
        <v>936</v>
      </c>
      <c r="D161" s="50">
        <v>1006</v>
      </c>
      <c r="E161" s="50">
        <v>1241</v>
      </c>
      <c r="F161" s="50">
        <v>1642</v>
      </c>
      <c r="G161" s="50">
        <v>1929</v>
      </c>
      <c r="H161" s="59" t="s">
        <v>108</v>
      </c>
      <c r="I161" s="63">
        <f t="shared" si="4"/>
        <v>1.421</v>
      </c>
      <c r="J161" s="59">
        <f t="shared" si="5"/>
        <v>1.421E-2</v>
      </c>
      <c r="K161" s="66">
        <f>INDEX(Capratexcounty!$B$2:$C$15,MATCH($H162,Capratexcounty!$B$2:$B$15,0),2)</f>
        <v>7.7499999999999999E-2</v>
      </c>
      <c r="L161" t="s">
        <v>403</v>
      </c>
      <c r="M161">
        <v>1.1668000000000001</v>
      </c>
      <c r="N161">
        <v>1.2060999999999999</v>
      </c>
      <c r="O161">
        <v>0</v>
      </c>
      <c r="P161">
        <v>0.21490000000000001</v>
      </c>
    </row>
    <row r="162" spans="1:16" ht="16.5" thickBot="1">
      <c r="A162">
        <v>11477</v>
      </c>
      <c r="B162" s="69" t="s">
        <v>404</v>
      </c>
      <c r="C162" s="50">
        <v>991</v>
      </c>
      <c r="D162" s="50">
        <v>997</v>
      </c>
      <c r="E162" s="50">
        <v>1224</v>
      </c>
      <c r="F162" s="50">
        <v>1561</v>
      </c>
      <c r="G162" s="50">
        <v>2004</v>
      </c>
      <c r="H162" s="59" t="s">
        <v>90</v>
      </c>
      <c r="I162" s="63">
        <f t="shared" si="4"/>
        <v>1.6187</v>
      </c>
      <c r="J162" s="59">
        <f t="shared" si="5"/>
        <v>1.6187E-2</v>
      </c>
      <c r="K162" s="66">
        <f>INDEX(Capratexcounty!$B$2:$C$15,MATCH($H163,Capratexcounty!$B$2:$B$15,0),2)</f>
        <v>7.7499999999999999E-2</v>
      </c>
      <c r="L162" t="s">
        <v>405</v>
      </c>
      <c r="M162">
        <v>0.87560000000000004</v>
      </c>
      <c r="N162">
        <v>1.1912</v>
      </c>
      <c r="O162">
        <v>0</v>
      </c>
      <c r="P162">
        <v>0.42749999999999999</v>
      </c>
    </row>
    <row r="163" spans="1:16" ht="16.5" thickBot="1">
      <c r="A163">
        <v>11480</v>
      </c>
      <c r="B163" s="69" t="s">
        <v>406</v>
      </c>
      <c r="C163" s="50">
        <v>991</v>
      </c>
      <c r="D163" s="50">
        <v>997</v>
      </c>
      <c r="E163" s="50">
        <v>1224</v>
      </c>
      <c r="F163" s="50">
        <v>1561</v>
      </c>
      <c r="G163" s="50">
        <v>2004</v>
      </c>
      <c r="H163" s="59" t="s">
        <v>123</v>
      </c>
      <c r="I163" s="63">
        <f t="shared" si="4"/>
        <v>1.69</v>
      </c>
      <c r="J163" s="59">
        <f t="shared" si="5"/>
        <v>1.6899999999999998E-2</v>
      </c>
      <c r="K163" s="66">
        <f>INDEX(Capratexcounty!$B$2:$C$15,MATCH($H164,Capratexcounty!$B$2:$B$15,0),2)</f>
        <v>7.7499999999999999E-2</v>
      </c>
      <c r="L163" t="s">
        <v>407</v>
      </c>
      <c r="M163">
        <v>1.028</v>
      </c>
      <c r="N163">
        <v>1.1922999999999999</v>
      </c>
      <c r="O163">
        <v>1.6999999999999999E-3</v>
      </c>
      <c r="P163">
        <v>0.496</v>
      </c>
    </row>
    <row r="164" spans="1:16" ht="26.25" thickBot="1">
      <c r="A164">
        <v>12483</v>
      </c>
      <c r="B164" s="69" t="s">
        <v>408</v>
      </c>
      <c r="C164" s="50">
        <v>985</v>
      </c>
      <c r="D164" s="50">
        <v>1106</v>
      </c>
      <c r="E164" s="50">
        <v>1453</v>
      </c>
      <c r="F164" s="50">
        <v>1832</v>
      </c>
      <c r="G164" s="50">
        <v>1975</v>
      </c>
      <c r="H164" s="59" t="s">
        <v>123</v>
      </c>
      <c r="I164" s="63">
        <f t="shared" si="4"/>
        <v>1.9493999999999998</v>
      </c>
      <c r="J164" s="59">
        <f t="shared" si="5"/>
        <v>1.9493999999999997E-2</v>
      </c>
      <c r="K164" s="66">
        <f>INDEX(Capratexcounty!$B$2:$C$15,MATCH($H165,Capratexcounty!$B$2:$B$15,0),2)</f>
        <v>7.7499999999999999E-2</v>
      </c>
      <c r="L164" t="s">
        <v>409</v>
      </c>
      <c r="M164">
        <v>1.3395999999999999</v>
      </c>
      <c r="N164">
        <v>1.2782</v>
      </c>
      <c r="O164">
        <v>2.3999999999999998E-3</v>
      </c>
      <c r="P164">
        <v>0.66879999999999995</v>
      </c>
    </row>
    <row r="165" spans="1:16" ht="26.25" thickBot="1">
      <c r="A165">
        <v>14486</v>
      </c>
      <c r="B165" s="69" t="s">
        <v>410</v>
      </c>
      <c r="C165" s="50">
        <v>1039</v>
      </c>
      <c r="D165" s="50">
        <v>1136</v>
      </c>
      <c r="E165" s="50">
        <v>1300</v>
      </c>
      <c r="F165" s="50">
        <v>1725</v>
      </c>
      <c r="G165" s="50">
        <v>1731</v>
      </c>
      <c r="H165" s="59" t="s">
        <v>111</v>
      </c>
      <c r="I165" s="63">
        <f t="shared" si="4"/>
        <v>1.4869000000000001</v>
      </c>
      <c r="J165" s="59">
        <f t="shared" si="5"/>
        <v>1.4869000000000002E-2</v>
      </c>
      <c r="K165" s="66">
        <f>INDEX(Capratexcounty!$B$2:$C$15,MATCH($H166,Capratexcounty!$B$2:$B$15,0),2)</f>
        <v>7.7499999999999999E-2</v>
      </c>
      <c r="L165" t="s">
        <v>411</v>
      </c>
      <c r="M165">
        <v>1.2287999999999999</v>
      </c>
      <c r="N165">
        <v>1.1244000000000001</v>
      </c>
      <c r="O165">
        <v>5.4999999999999997E-3</v>
      </c>
      <c r="P165">
        <v>0.35699999999999998</v>
      </c>
    </row>
    <row r="166" spans="1:16" ht="16.5" thickBot="1">
      <c r="A166">
        <v>14489</v>
      </c>
      <c r="B166" s="69" t="s">
        <v>412</v>
      </c>
      <c r="C166" s="50">
        <v>1039</v>
      </c>
      <c r="D166" s="50">
        <v>1136</v>
      </c>
      <c r="E166" s="50">
        <v>1300</v>
      </c>
      <c r="F166" s="50">
        <v>1725</v>
      </c>
      <c r="G166" s="50">
        <v>1731</v>
      </c>
      <c r="H166" s="59" t="s">
        <v>87</v>
      </c>
      <c r="I166" s="63">
        <f t="shared" si="4"/>
        <v>1.6945000000000001</v>
      </c>
      <c r="J166" s="59">
        <f t="shared" si="5"/>
        <v>1.6945000000000002E-2</v>
      </c>
      <c r="K166" s="66">
        <f>INDEX(Capratexcounty!$B$2:$C$15,MATCH($H167,Capratexcounty!$B$2:$B$15,0),2)</f>
        <v>7.7499999999999999E-2</v>
      </c>
      <c r="L166" t="s">
        <v>413</v>
      </c>
      <c r="M166">
        <v>1.4708000000000001</v>
      </c>
      <c r="N166">
        <v>1.3441000000000001</v>
      </c>
      <c r="O166">
        <v>6.9999999999999999E-4</v>
      </c>
      <c r="P166">
        <v>0.34970000000000001</v>
      </c>
    </row>
    <row r="167" spans="1:16" ht="16.5" thickBot="1">
      <c r="A167">
        <v>11492</v>
      </c>
      <c r="B167" s="69" t="s">
        <v>414</v>
      </c>
      <c r="C167" s="50">
        <v>991</v>
      </c>
      <c r="D167" s="50">
        <v>997</v>
      </c>
      <c r="E167" s="50">
        <v>1224</v>
      </c>
      <c r="F167" s="50">
        <v>1561</v>
      </c>
      <c r="G167" s="50">
        <v>2004</v>
      </c>
      <c r="H167" s="59" t="s">
        <v>87</v>
      </c>
      <c r="I167" s="63">
        <f t="shared" si="4"/>
        <v>1.6160999999999999</v>
      </c>
      <c r="J167" s="59">
        <f t="shared" si="5"/>
        <v>1.6160999999999998E-2</v>
      </c>
      <c r="K167" s="66">
        <f>INDEX(Capratexcounty!$B$2:$C$15,MATCH($H168,Capratexcounty!$B$2:$B$15,0),2)</f>
        <v>7.7499999999999999E-2</v>
      </c>
      <c r="L167" t="s">
        <v>415</v>
      </c>
      <c r="M167">
        <v>1.0223</v>
      </c>
      <c r="N167">
        <v>1.2408999999999999</v>
      </c>
      <c r="O167">
        <v>2.5000000000000001E-3</v>
      </c>
      <c r="P167">
        <v>0.37269999999999998</v>
      </c>
    </row>
    <row r="168" spans="1:16" ht="26.25" thickBot="1">
      <c r="A168">
        <v>2495</v>
      </c>
      <c r="B168" s="69" t="s">
        <v>416</v>
      </c>
      <c r="C168" s="50">
        <v>936</v>
      </c>
      <c r="D168" s="50">
        <v>1006</v>
      </c>
      <c r="E168" s="50">
        <v>1241</v>
      </c>
      <c r="F168" s="50">
        <v>1642</v>
      </c>
      <c r="G168" s="50">
        <v>1929</v>
      </c>
      <c r="H168" s="59" t="s">
        <v>123</v>
      </c>
      <c r="I168" s="63">
        <f t="shared" si="4"/>
        <v>1.6672</v>
      </c>
      <c r="J168" s="59">
        <f t="shared" si="5"/>
        <v>1.6671999999999999E-2</v>
      </c>
      <c r="K168" s="66">
        <f>INDEX(Capratexcounty!$B$2:$C$15,MATCH($H169,Capratexcounty!$B$2:$B$15,0),2)</f>
        <v>7.7499999999999999E-2</v>
      </c>
      <c r="L168" t="s">
        <v>417</v>
      </c>
      <c r="M168">
        <v>0.95379999999999998</v>
      </c>
      <c r="N168">
        <v>1.1832</v>
      </c>
      <c r="O168">
        <v>2.5000000000000001E-3</v>
      </c>
      <c r="P168">
        <v>0.48149999999999998</v>
      </c>
    </row>
    <row r="169" spans="1:16" ht="16.5" thickBot="1">
      <c r="A169">
        <v>11498</v>
      </c>
      <c r="B169" s="69" t="s">
        <v>418</v>
      </c>
      <c r="C169" s="50">
        <v>991</v>
      </c>
      <c r="D169" s="50">
        <v>997</v>
      </c>
      <c r="E169" s="50">
        <v>1224</v>
      </c>
      <c r="F169" s="50">
        <v>1561</v>
      </c>
      <c r="G169" s="50">
        <v>2004</v>
      </c>
      <c r="H169" s="59" t="s">
        <v>90</v>
      </c>
      <c r="I169" s="63">
        <f t="shared" si="4"/>
        <v>2.1423999999999999</v>
      </c>
      <c r="J169" s="59">
        <f t="shared" si="5"/>
        <v>2.1423999999999999E-2</v>
      </c>
      <c r="K169" s="66">
        <f>INDEX(Capratexcounty!$B$2:$C$15,MATCH($H170,Capratexcounty!$B$2:$B$15,0),2)</f>
        <v>7.7499999999999999E-2</v>
      </c>
      <c r="L169" t="s">
        <v>419</v>
      </c>
      <c r="M169">
        <v>1.03</v>
      </c>
      <c r="N169">
        <v>1.2481</v>
      </c>
      <c r="O169">
        <v>0</v>
      </c>
      <c r="P169">
        <v>0.89429999999999998</v>
      </c>
    </row>
    <row r="170" spans="1:16" ht="26.25" thickBot="1">
      <c r="A170">
        <v>13504</v>
      </c>
      <c r="B170" s="69" t="s">
        <v>420</v>
      </c>
      <c r="C170" s="50">
        <v>976</v>
      </c>
      <c r="D170" s="50">
        <v>1091</v>
      </c>
      <c r="E170" s="50">
        <v>1340</v>
      </c>
      <c r="F170" s="50">
        <v>1655</v>
      </c>
      <c r="G170" s="50">
        <v>1785</v>
      </c>
      <c r="H170" s="59" t="s">
        <v>123</v>
      </c>
      <c r="I170" s="63">
        <f t="shared" si="4"/>
        <v>1.9253</v>
      </c>
      <c r="J170" s="59">
        <f t="shared" si="5"/>
        <v>1.9252999999999999E-2</v>
      </c>
      <c r="K170" s="66">
        <f>INDEX(Capratexcounty!$B$2:$C$15,MATCH($H171,Capratexcounty!$B$2:$B$15,0),2)</f>
        <v>7.7499999999999999E-2</v>
      </c>
      <c r="L170" t="s">
        <v>421</v>
      </c>
      <c r="M170">
        <v>1.3318000000000001</v>
      </c>
      <c r="N170">
        <v>1.2233000000000001</v>
      </c>
      <c r="O170">
        <v>4.4000000000000003E-3</v>
      </c>
      <c r="P170">
        <v>0.6976</v>
      </c>
    </row>
    <row r="171" spans="1:16" ht="26.25" thickBot="1">
      <c r="A171">
        <v>9507</v>
      </c>
      <c r="B171" s="69" t="s">
        <v>422</v>
      </c>
      <c r="C171" s="50">
        <v>976</v>
      </c>
      <c r="D171" s="50">
        <v>1003</v>
      </c>
      <c r="E171" s="50">
        <v>1244</v>
      </c>
      <c r="F171" s="50">
        <v>1601</v>
      </c>
      <c r="G171" s="50">
        <v>1671</v>
      </c>
      <c r="H171" s="59" t="s">
        <v>93</v>
      </c>
      <c r="I171" s="63">
        <f t="shared" si="4"/>
        <v>2.0128000000000004</v>
      </c>
      <c r="J171" s="59">
        <f t="shared" si="5"/>
        <v>2.0128000000000004E-2</v>
      </c>
      <c r="K171" s="66">
        <f>INDEX(Capratexcounty!$B$2:$C$15,MATCH($H172,Capratexcounty!$B$2:$B$15,0),2)</f>
        <v>7.7499999999999999E-2</v>
      </c>
      <c r="L171" t="s">
        <v>423</v>
      </c>
      <c r="M171">
        <v>1.2951999999999999</v>
      </c>
      <c r="N171">
        <v>1.2976000000000001</v>
      </c>
      <c r="O171">
        <v>3.5999999999999999E-3</v>
      </c>
      <c r="P171">
        <v>0.71160000000000001</v>
      </c>
    </row>
    <row r="172" spans="1:16" ht="16.5" thickBot="1">
      <c r="A172">
        <v>14510</v>
      </c>
      <c r="B172" s="69" t="s">
        <v>424</v>
      </c>
      <c r="C172" s="50">
        <v>1039</v>
      </c>
      <c r="D172" s="50">
        <v>1136</v>
      </c>
      <c r="E172" s="50">
        <v>1300</v>
      </c>
      <c r="F172" s="50">
        <v>1725</v>
      </c>
      <c r="G172" s="50">
        <v>1731</v>
      </c>
      <c r="H172" s="59" t="s">
        <v>138</v>
      </c>
      <c r="I172" s="63">
        <f t="shared" si="4"/>
        <v>1.7195</v>
      </c>
      <c r="J172" s="59">
        <f t="shared" si="5"/>
        <v>1.7195000000000002E-2</v>
      </c>
      <c r="K172" s="66">
        <f>INDEX(Capratexcounty!$B$2:$C$15,MATCH($H173,Capratexcounty!$B$2:$B$15,0),2)</f>
        <v>7.7499999999999999E-2</v>
      </c>
      <c r="L172" t="s">
        <v>425</v>
      </c>
      <c r="M172">
        <v>1.4066000000000001</v>
      </c>
      <c r="N172">
        <v>1.2877000000000001</v>
      </c>
      <c r="O172">
        <v>0</v>
      </c>
      <c r="P172">
        <v>0.43180000000000002</v>
      </c>
    </row>
    <row r="173" spans="1:16" ht="26.25" thickBot="1">
      <c r="A173">
        <v>2513</v>
      </c>
      <c r="B173" s="69" t="s">
        <v>426</v>
      </c>
      <c r="C173" s="50">
        <v>936</v>
      </c>
      <c r="D173" s="50">
        <v>1006</v>
      </c>
      <c r="E173" s="50">
        <v>1241</v>
      </c>
      <c r="F173" s="50">
        <v>1642</v>
      </c>
      <c r="G173" s="50">
        <v>1929</v>
      </c>
      <c r="H173" s="59" t="s">
        <v>87</v>
      </c>
      <c r="I173" s="63">
        <f t="shared" si="4"/>
        <v>2.2224000000000004</v>
      </c>
      <c r="J173" s="59">
        <f t="shared" si="5"/>
        <v>2.2224000000000004E-2</v>
      </c>
      <c r="K173" s="66">
        <f>INDEX(Capratexcounty!$B$2:$C$15,MATCH($H174,Capratexcounty!$B$2:$B$15,0),2)</f>
        <v>7.7499999999999999E-2</v>
      </c>
      <c r="L173" t="s">
        <v>427</v>
      </c>
      <c r="M173">
        <v>1.1845000000000001</v>
      </c>
      <c r="N173">
        <v>1.2876000000000001</v>
      </c>
      <c r="O173">
        <v>9.4000000000000004E-3</v>
      </c>
      <c r="P173">
        <v>0.9254</v>
      </c>
    </row>
    <row r="174" spans="1:16" ht="16.5" thickBot="1">
      <c r="A174">
        <v>6516</v>
      </c>
      <c r="B174" s="69" t="s">
        <v>428</v>
      </c>
      <c r="C174" s="50">
        <v>1341</v>
      </c>
      <c r="D174" s="50">
        <v>1441</v>
      </c>
      <c r="E174" s="50">
        <v>1887</v>
      </c>
      <c r="F174" s="50">
        <v>2390</v>
      </c>
      <c r="G174" s="50">
        <v>2513</v>
      </c>
      <c r="H174" s="59" t="s">
        <v>90</v>
      </c>
      <c r="I174" s="63">
        <f t="shared" si="4"/>
        <v>1.9754999999999998</v>
      </c>
      <c r="J174" s="59">
        <f t="shared" si="5"/>
        <v>1.9754999999999998E-2</v>
      </c>
      <c r="K174" s="66">
        <f>INDEX(Capratexcounty!$B$2:$C$15,MATCH($H175,Capratexcounty!$B$2:$B$15,0),2)</f>
        <v>6.25E-2</v>
      </c>
      <c r="L174" t="s">
        <v>429</v>
      </c>
      <c r="M174">
        <v>0.93469999999999998</v>
      </c>
      <c r="N174">
        <v>1.1093999999999999</v>
      </c>
      <c r="O174">
        <v>1.9E-3</v>
      </c>
      <c r="P174">
        <v>0.86419999999999997</v>
      </c>
    </row>
    <row r="175" spans="1:16" ht="26.25" thickBot="1">
      <c r="A175">
        <v>4519</v>
      </c>
      <c r="B175" s="69" t="s">
        <v>430</v>
      </c>
      <c r="C175" s="50">
        <v>1341</v>
      </c>
      <c r="D175" s="50">
        <v>1441</v>
      </c>
      <c r="E175" s="50">
        <v>1887</v>
      </c>
      <c r="F175" s="50">
        <v>2390</v>
      </c>
      <c r="G175" s="50">
        <v>2513</v>
      </c>
      <c r="H175" s="59" t="s">
        <v>96</v>
      </c>
      <c r="I175" s="63">
        <f t="shared" si="4"/>
        <v>1.7389999999999999</v>
      </c>
      <c r="J175" s="59">
        <f t="shared" si="5"/>
        <v>1.7389999999999999E-2</v>
      </c>
      <c r="K175" s="66">
        <f>INDEX(Capratexcounty!$B$2:$C$15,MATCH($H176,Capratexcounty!$B$2:$B$15,0),2)</f>
        <v>6.25E-2</v>
      </c>
      <c r="L175" t="s">
        <v>431</v>
      </c>
      <c r="M175">
        <v>1.0847</v>
      </c>
      <c r="N175">
        <v>1.2545999999999999</v>
      </c>
      <c r="O175">
        <v>1.6000000000000001E-3</v>
      </c>
      <c r="P175">
        <v>0.48280000000000001</v>
      </c>
    </row>
    <row r="176" spans="1:16" ht="16.5" thickBot="1">
      <c r="A176">
        <v>1522</v>
      </c>
      <c r="B176" s="69" t="s">
        <v>432</v>
      </c>
      <c r="C176" s="50">
        <v>1017</v>
      </c>
      <c r="D176" s="50">
        <v>1062</v>
      </c>
      <c r="E176" s="50">
        <v>1332</v>
      </c>
      <c r="F176" s="50">
        <v>1741</v>
      </c>
      <c r="G176" s="50">
        <v>1774</v>
      </c>
      <c r="H176" s="59" t="s">
        <v>135</v>
      </c>
      <c r="I176" s="63">
        <f t="shared" si="4"/>
        <v>1.7828000000000002</v>
      </c>
      <c r="J176" s="59">
        <f t="shared" si="5"/>
        <v>1.7828000000000004E-2</v>
      </c>
      <c r="K176" s="66">
        <f>INDEX(Capratexcounty!$B$2:$C$15,MATCH($H177,Capratexcounty!$B$2:$B$15,0),2)</f>
        <v>7.7499999999999999E-2</v>
      </c>
      <c r="L176" t="s">
        <v>433</v>
      </c>
      <c r="M176">
        <v>1.2981</v>
      </c>
      <c r="N176">
        <v>1.2833000000000001</v>
      </c>
      <c r="O176">
        <v>7.3000000000000001E-3</v>
      </c>
      <c r="P176">
        <v>0.49220000000000003</v>
      </c>
    </row>
    <row r="177" spans="1:16" ht="26.25" thickBot="1">
      <c r="A177">
        <v>14525</v>
      </c>
      <c r="B177" s="69" t="s">
        <v>434</v>
      </c>
      <c r="C177" s="50">
        <v>1039</v>
      </c>
      <c r="D177" s="50">
        <v>1136</v>
      </c>
      <c r="E177" s="50">
        <v>1300</v>
      </c>
      <c r="F177" s="50">
        <v>1725</v>
      </c>
      <c r="G177" s="50">
        <v>1731</v>
      </c>
      <c r="H177" s="59" t="s">
        <v>78</v>
      </c>
      <c r="I177" s="63">
        <f t="shared" si="4"/>
        <v>1.6463000000000001</v>
      </c>
      <c r="J177" s="59">
        <f t="shared" si="5"/>
        <v>1.6463000000000002E-2</v>
      </c>
      <c r="K177" s="66">
        <f>INDEX(Capratexcounty!$B$2:$C$15,MATCH($H178,Capratexcounty!$B$2:$B$15,0),2)</f>
        <v>7.7499999999999999E-2</v>
      </c>
      <c r="L177" t="s">
        <v>435</v>
      </c>
      <c r="M177">
        <v>1.1162000000000001</v>
      </c>
      <c r="N177">
        <v>1.1807000000000001</v>
      </c>
      <c r="O177">
        <v>0</v>
      </c>
      <c r="P177">
        <v>0.46560000000000001</v>
      </c>
    </row>
    <row r="178" spans="1:16" ht="26.25" thickBot="1">
      <c r="A178">
        <v>13528</v>
      </c>
      <c r="B178" s="69" t="s">
        <v>436</v>
      </c>
      <c r="C178" s="50">
        <v>976</v>
      </c>
      <c r="D178" s="50">
        <v>1091</v>
      </c>
      <c r="E178" s="50">
        <v>1340</v>
      </c>
      <c r="F178" s="50">
        <v>1655</v>
      </c>
      <c r="G178" s="50">
        <v>1785</v>
      </c>
      <c r="H178" s="59" t="s">
        <v>87</v>
      </c>
      <c r="I178" s="63">
        <f t="shared" si="4"/>
        <v>2.1215999999999999</v>
      </c>
      <c r="J178" s="59">
        <f t="shared" si="5"/>
        <v>2.1215999999999999E-2</v>
      </c>
      <c r="K178" s="66">
        <f>INDEX(Capratexcounty!$B$2:$C$15,MATCH($H179,Capratexcounty!$B$2:$B$15,0),2)</f>
        <v>7.7499999999999999E-2</v>
      </c>
      <c r="L178" t="s">
        <v>437</v>
      </c>
      <c r="M178">
        <v>1.0985</v>
      </c>
      <c r="N178">
        <v>1.2508999999999999</v>
      </c>
      <c r="O178">
        <v>5.1999999999999998E-3</v>
      </c>
      <c r="P178">
        <v>0.86550000000000005</v>
      </c>
    </row>
    <row r="179" spans="1:16" ht="26.25" thickBot="1">
      <c r="A179">
        <v>12531</v>
      </c>
      <c r="B179" s="69" t="s">
        <v>438</v>
      </c>
      <c r="C179" s="50">
        <v>985</v>
      </c>
      <c r="D179" s="50">
        <v>1106</v>
      </c>
      <c r="E179" s="50">
        <v>1453</v>
      </c>
      <c r="F179" s="50">
        <v>1832</v>
      </c>
      <c r="G179" s="50">
        <v>1975</v>
      </c>
      <c r="H179" s="59" t="s">
        <v>93</v>
      </c>
      <c r="I179" s="63">
        <f t="shared" si="4"/>
        <v>2.2641</v>
      </c>
      <c r="J179" s="59">
        <f t="shared" si="5"/>
        <v>2.2641000000000001E-2</v>
      </c>
      <c r="K179" s="66">
        <f>INDEX(Capratexcounty!$B$2:$C$15,MATCH($H180,Capratexcounty!$B$2:$B$15,0),2)</f>
        <v>7.7499999999999999E-2</v>
      </c>
      <c r="L179" t="s">
        <v>439</v>
      </c>
      <c r="M179">
        <v>1.2332000000000001</v>
      </c>
      <c r="N179">
        <v>1.3468</v>
      </c>
      <c r="O179">
        <v>0</v>
      </c>
      <c r="P179">
        <v>0.9173</v>
      </c>
    </row>
    <row r="180" spans="1:16" ht="26.25" thickBot="1">
      <c r="A180">
        <v>14534</v>
      </c>
      <c r="B180" s="69" t="s">
        <v>440</v>
      </c>
      <c r="C180" s="50">
        <v>1039</v>
      </c>
      <c r="D180" s="50">
        <v>1136</v>
      </c>
      <c r="E180" s="50">
        <v>1300</v>
      </c>
      <c r="F180" s="50">
        <v>1725</v>
      </c>
      <c r="G180" s="50">
        <v>1731</v>
      </c>
      <c r="H180" s="59" t="s">
        <v>111</v>
      </c>
      <c r="I180" s="63">
        <f t="shared" si="4"/>
        <v>1.9460999999999999</v>
      </c>
      <c r="J180" s="59">
        <f t="shared" si="5"/>
        <v>1.9460999999999999E-2</v>
      </c>
      <c r="K180" s="66">
        <f>INDEX(Capratexcounty!$B$2:$C$15,MATCH($H181,Capratexcounty!$B$2:$B$15,0),2)</f>
        <v>7.7499999999999999E-2</v>
      </c>
      <c r="L180" t="s">
        <v>441</v>
      </c>
      <c r="M180">
        <v>1.2395</v>
      </c>
      <c r="N180">
        <v>1.2938000000000001</v>
      </c>
      <c r="O180">
        <v>2.5000000000000001E-3</v>
      </c>
      <c r="P180">
        <v>0.64980000000000004</v>
      </c>
    </row>
    <row r="181" spans="1:16" ht="26.25" thickBot="1">
      <c r="A181">
        <v>2537</v>
      </c>
      <c r="B181" s="69" t="s">
        <v>442</v>
      </c>
      <c r="C181" s="50">
        <v>936</v>
      </c>
      <c r="D181" s="50">
        <v>1006</v>
      </c>
      <c r="E181" s="50">
        <v>1241</v>
      </c>
      <c r="F181" s="50">
        <v>1642</v>
      </c>
      <c r="G181" s="50">
        <v>1929</v>
      </c>
      <c r="H181" s="59" t="s">
        <v>87</v>
      </c>
      <c r="I181" s="63">
        <f t="shared" si="4"/>
        <v>1.6046999999999998</v>
      </c>
      <c r="J181" s="59">
        <f t="shared" si="5"/>
        <v>1.6046999999999999E-2</v>
      </c>
      <c r="K181" s="66">
        <f>INDEX(Capratexcounty!$B$2:$C$15,MATCH($H182,Capratexcounty!$B$2:$B$15,0),2)</f>
        <v>7.7499999999999999E-2</v>
      </c>
      <c r="L181" t="s">
        <v>443</v>
      </c>
      <c r="M181">
        <v>1.1133</v>
      </c>
      <c r="N181">
        <v>1.1676</v>
      </c>
      <c r="O181">
        <v>4.2999999999999997E-2</v>
      </c>
      <c r="P181">
        <v>0.39410000000000001</v>
      </c>
    </row>
    <row r="182" spans="1:16" ht="16.5" thickBot="1">
      <c r="A182">
        <v>11540</v>
      </c>
      <c r="B182" s="69" t="s">
        <v>444</v>
      </c>
      <c r="C182" s="50">
        <v>991</v>
      </c>
      <c r="D182" s="50">
        <v>997</v>
      </c>
      <c r="E182" s="50">
        <v>1224</v>
      </c>
      <c r="F182" s="50">
        <v>1561</v>
      </c>
      <c r="G182" s="50">
        <v>2004</v>
      </c>
      <c r="H182" s="59" t="s">
        <v>90</v>
      </c>
      <c r="I182" s="63">
        <f t="shared" si="4"/>
        <v>2.6910000000000003</v>
      </c>
      <c r="J182" s="59">
        <f t="shared" si="5"/>
        <v>2.6910000000000003E-2</v>
      </c>
      <c r="K182" s="66">
        <f>INDEX(Capratexcounty!$B$2:$C$15,MATCH($H183,Capratexcounty!$B$2:$B$15,0),2)</f>
        <v>7.7499999999999999E-2</v>
      </c>
      <c r="L182" t="s">
        <v>445</v>
      </c>
      <c r="M182">
        <v>1.1798999999999999</v>
      </c>
      <c r="N182">
        <v>1.2573000000000001</v>
      </c>
      <c r="O182">
        <v>3.2000000000000002E-3</v>
      </c>
      <c r="P182">
        <v>1.4305000000000001</v>
      </c>
    </row>
    <row r="183" spans="1:16" ht="16.5" thickBot="1">
      <c r="A183">
        <v>11543</v>
      </c>
      <c r="B183" s="69" t="s">
        <v>446</v>
      </c>
      <c r="C183" s="50">
        <v>991</v>
      </c>
      <c r="D183" s="50">
        <v>997</v>
      </c>
      <c r="E183" s="50">
        <v>1224</v>
      </c>
      <c r="F183" s="50">
        <v>1561</v>
      </c>
      <c r="G183" s="50">
        <v>2004</v>
      </c>
      <c r="H183" s="59" t="s">
        <v>123</v>
      </c>
      <c r="I183" s="63">
        <f t="shared" si="4"/>
        <v>1.4207000000000001</v>
      </c>
      <c r="J183" s="59">
        <f t="shared" si="5"/>
        <v>1.4207000000000001E-2</v>
      </c>
      <c r="K183" s="66">
        <f>INDEX(Capratexcounty!$B$2:$C$15,MATCH($H184,Capratexcounty!$B$2:$B$15,0),2)</f>
        <v>7.7499999999999999E-2</v>
      </c>
      <c r="L183" t="s">
        <v>447</v>
      </c>
      <c r="M183">
        <v>1.0517000000000001</v>
      </c>
      <c r="N183">
        <v>1.2471000000000001</v>
      </c>
      <c r="O183">
        <v>6.9999999999999999E-4</v>
      </c>
      <c r="P183">
        <v>0.1729</v>
      </c>
    </row>
    <row r="184" spans="1:16" ht="26.25" thickBot="1">
      <c r="A184">
        <v>3546</v>
      </c>
      <c r="B184" s="69" t="s">
        <v>448</v>
      </c>
      <c r="C184" s="50">
        <v>899</v>
      </c>
      <c r="D184" s="50">
        <v>922</v>
      </c>
      <c r="E184" s="50">
        <v>1068</v>
      </c>
      <c r="F184" s="50">
        <v>1390</v>
      </c>
      <c r="G184" s="50">
        <v>1657</v>
      </c>
      <c r="H184" s="59" t="s">
        <v>123</v>
      </c>
      <c r="I184" s="63">
        <f t="shared" si="4"/>
        <v>1.8512999999999999</v>
      </c>
      <c r="J184" s="59">
        <f t="shared" si="5"/>
        <v>1.8512999999999998E-2</v>
      </c>
      <c r="K184" s="66">
        <f>INDEX(Capratexcounty!$B$2:$C$15,MATCH($H185,Capratexcounty!$B$2:$B$15,0),2)</f>
        <v>7.7499999999999999E-2</v>
      </c>
      <c r="L184" t="s">
        <v>449</v>
      </c>
      <c r="M184">
        <v>1.2285999999999999</v>
      </c>
      <c r="N184">
        <v>1.2397</v>
      </c>
      <c r="O184">
        <v>2.8E-3</v>
      </c>
      <c r="P184">
        <v>0.60880000000000001</v>
      </c>
    </row>
    <row r="185" spans="1:16" ht="26.25" thickBot="1">
      <c r="A185">
        <v>1561</v>
      </c>
      <c r="B185" s="69" t="s">
        <v>450</v>
      </c>
      <c r="C185" s="50">
        <v>1017</v>
      </c>
      <c r="D185" s="50">
        <v>1062</v>
      </c>
      <c r="E185" s="50">
        <v>1332</v>
      </c>
      <c r="F185" s="50">
        <v>1741</v>
      </c>
      <c r="G185" s="50">
        <v>1774</v>
      </c>
      <c r="H185" s="59" t="s">
        <v>108</v>
      </c>
      <c r="I185" s="63">
        <f t="shared" si="4"/>
        <v>1.4838</v>
      </c>
      <c r="J185" s="59">
        <f t="shared" si="5"/>
        <v>1.4838E-2</v>
      </c>
      <c r="K185" s="66">
        <f>INDEX(Capratexcounty!$B$2:$C$15,MATCH($H186,Capratexcounty!$B$2:$B$15,0),2)</f>
        <v>7.7499999999999999E-2</v>
      </c>
      <c r="L185" t="s">
        <v>451</v>
      </c>
      <c r="M185">
        <v>1.2611000000000001</v>
      </c>
      <c r="N185">
        <v>1.2542</v>
      </c>
      <c r="O185">
        <v>2.9999999999999997E-4</v>
      </c>
      <c r="P185">
        <v>0.2293</v>
      </c>
    </row>
    <row r="186" spans="1:16" ht="26.25" thickBot="1">
      <c r="A186">
        <v>2564</v>
      </c>
      <c r="B186" s="69" t="s">
        <v>452</v>
      </c>
      <c r="C186" s="50">
        <v>936</v>
      </c>
      <c r="D186" s="50">
        <v>1006</v>
      </c>
      <c r="E186" s="50">
        <v>1241</v>
      </c>
      <c r="F186" s="50">
        <v>1642</v>
      </c>
      <c r="G186" s="50">
        <v>1929</v>
      </c>
      <c r="H186" s="59" t="s">
        <v>78</v>
      </c>
      <c r="I186" s="63">
        <f t="shared" si="4"/>
        <v>2.09</v>
      </c>
      <c r="J186" s="59">
        <f t="shared" si="5"/>
        <v>2.0899999999999998E-2</v>
      </c>
      <c r="K186" s="66">
        <f>INDEX(Capratexcounty!$B$2:$C$15,MATCH($H187,Capratexcounty!$B$2:$B$15,0),2)</f>
        <v>7.7499999999999999E-2</v>
      </c>
      <c r="L186" t="s">
        <v>453</v>
      </c>
      <c r="M186">
        <v>1.2876000000000001</v>
      </c>
      <c r="N186">
        <v>1.3485</v>
      </c>
      <c r="O186">
        <v>2.7000000000000001E-3</v>
      </c>
      <c r="P186">
        <v>0.73880000000000001</v>
      </c>
    </row>
    <row r="187" spans="1:16" ht="26.25" thickBot="1">
      <c r="A187">
        <v>2570</v>
      </c>
      <c r="B187" s="69" t="s">
        <v>454</v>
      </c>
      <c r="C187" s="50">
        <v>936</v>
      </c>
      <c r="D187" s="50">
        <v>1006</v>
      </c>
      <c r="E187" s="50">
        <v>1241</v>
      </c>
      <c r="F187" s="50">
        <v>1642</v>
      </c>
      <c r="G187" s="50">
        <v>1929</v>
      </c>
      <c r="H187" s="59" t="s">
        <v>90</v>
      </c>
      <c r="I187" s="63">
        <f t="shared" si="4"/>
        <v>1.3404</v>
      </c>
      <c r="J187" s="59">
        <f t="shared" si="5"/>
        <v>1.3404000000000001E-2</v>
      </c>
      <c r="K187" s="66">
        <f>INDEX(Capratexcounty!$B$2:$C$15,MATCH($H188,Capratexcounty!$B$2:$B$15,0),2)</f>
        <v>7.7499999999999999E-2</v>
      </c>
      <c r="L187" t="s">
        <v>455</v>
      </c>
      <c r="M187">
        <v>1.8105</v>
      </c>
      <c r="N187">
        <v>1.3404</v>
      </c>
      <c r="O187">
        <v>0</v>
      </c>
      <c r="P187">
        <v>0</v>
      </c>
    </row>
    <row r="188" spans="1:16" ht="26.25" thickBot="1">
      <c r="A188">
        <v>2573</v>
      </c>
      <c r="B188" s="69" t="s">
        <v>456</v>
      </c>
      <c r="C188" s="50">
        <v>936</v>
      </c>
      <c r="D188" s="50">
        <v>1006</v>
      </c>
      <c r="E188" s="50">
        <v>1241</v>
      </c>
      <c r="F188" s="50">
        <v>1642</v>
      </c>
      <c r="G188" s="50">
        <v>1929</v>
      </c>
      <c r="H188" s="59" t="s">
        <v>90</v>
      </c>
      <c r="I188" s="63">
        <f t="shared" si="4"/>
        <v>1.6573</v>
      </c>
      <c r="J188" s="59">
        <f t="shared" si="5"/>
        <v>1.6573000000000001E-2</v>
      </c>
      <c r="K188" s="66">
        <f>INDEX(Capratexcounty!$B$2:$C$15,MATCH($H189,Capratexcounty!$B$2:$B$15,0),2)</f>
        <v>7.7499999999999999E-2</v>
      </c>
      <c r="L188" t="s">
        <v>457</v>
      </c>
      <c r="M188">
        <v>1.0124</v>
      </c>
      <c r="N188">
        <v>1.2597</v>
      </c>
      <c r="O188">
        <v>2.5999999999999999E-3</v>
      </c>
      <c r="P188">
        <v>0.39500000000000002</v>
      </c>
    </row>
    <row r="189" spans="1:16" ht="26.25" thickBot="1">
      <c r="A189">
        <v>2574</v>
      </c>
      <c r="B189" s="69" t="s">
        <v>458</v>
      </c>
      <c r="C189" s="50">
        <v>936</v>
      </c>
      <c r="D189" s="50">
        <v>1006</v>
      </c>
      <c r="E189" s="50">
        <v>1241</v>
      </c>
      <c r="F189" s="50">
        <v>1642</v>
      </c>
      <c r="G189" s="50">
        <v>1929</v>
      </c>
      <c r="H189" s="59" t="s">
        <v>90</v>
      </c>
      <c r="I189" s="63">
        <f t="shared" si="4"/>
        <v>1.6718999999999999</v>
      </c>
      <c r="J189" s="59">
        <f t="shared" si="5"/>
        <v>1.6719000000000001E-2</v>
      </c>
      <c r="K189" s="66">
        <f>INDEX(Capratexcounty!$B$2:$C$15,MATCH($H190,Capratexcounty!$B$2:$B$15,0),2)</f>
        <v>7.7499999999999999E-2</v>
      </c>
      <c r="L189" t="s">
        <v>459</v>
      </c>
      <c r="M189">
        <v>1.0199</v>
      </c>
      <c r="N189">
        <v>1.2770999999999999</v>
      </c>
      <c r="O189">
        <v>2.5000000000000001E-3</v>
      </c>
      <c r="P189">
        <v>0.39229999999999998</v>
      </c>
    </row>
    <row r="190" spans="1:16" ht="16.5" thickBot="1">
      <c r="A190">
        <v>14576</v>
      </c>
      <c r="B190" s="69" t="s">
        <v>460</v>
      </c>
      <c r="C190" s="50">
        <v>1039</v>
      </c>
      <c r="D190" s="50">
        <v>1136</v>
      </c>
      <c r="E190" s="50">
        <v>1300</v>
      </c>
      <c r="F190" s="50">
        <v>1725</v>
      </c>
      <c r="G190" s="50">
        <v>1731</v>
      </c>
      <c r="H190" s="59" t="s">
        <v>90</v>
      </c>
      <c r="I190" s="63">
        <f t="shared" si="4"/>
        <v>1.9205000000000001</v>
      </c>
      <c r="J190" s="59">
        <f t="shared" si="5"/>
        <v>1.9205E-2</v>
      </c>
      <c r="K190" s="66">
        <f>INDEX(Capratexcounty!$B$2:$C$15,MATCH($H191,Capratexcounty!$B$2:$B$15,0),2)</f>
        <v>7.7499999999999999E-2</v>
      </c>
      <c r="L190" t="s">
        <v>461</v>
      </c>
      <c r="M190">
        <v>1.2149000000000001</v>
      </c>
      <c r="N190">
        <v>1.3125</v>
      </c>
      <c r="O190">
        <v>1.8E-3</v>
      </c>
      <c r="P190">
        <v>0.60619999999999996</v>
      </c>
    </row>
    <row r="191" spans="1:16" ht="26.25" thickBot="1">
      <c r="A191">
        <v>3579</v>
      </c>
      <c r="B191" s="69" t="s">
        <v>462</v>
      </c>
      <c r="C191" s="50">
        <v>899</v>
      </c>
      <c r="D191" s="50">
        <v>922</v>
      </c>
      <c r="E191" s="50">
        <v>1068</v>
      </c>
      <c r="F191" s="50">
        <v>1390</v>
      </c>
      <c r="G191" s="50">
        <v>1657</v>
      </c>
      <c r="H191" s="59" t="s">
        <v>87</v>
      </c>
      <c r="I191" s="63">
        <f t="shared" si="4"/>
        <v>1.5121</v>
      </c>
      <c r="J191" s="59">
        <f t="shared" si="5"/>
        <v>1.5121000000000001E-2</v>
      </c>
      <c r="K191" s="66">
        <f>INDEX(Capratexcounty!$B$2:$C$15,MATCH($H192,Capratexcounty!$B$2:$B$15,0),2)</f>
        <v>7.7499999999999999E-2</v>
      </c>
      <c r="L191" t="s">
        <v>463</v>
      </c>
      <c r="M191">
        <v>1.1046</v>
      </c>
      <c r="N191">
        <v>1.2181</v>
      </c>
      <c r="O191">
        <v>0</v>
      </c>
      <c r="P191">
        <v>0.29399999999999998</v>
      </c>
    </row>
    <row r="192" spans="1:16" ht="26.25" thickBot="1">
      <c r="A192">
        <v>4582</v>
      </c>
      <c r="B192" s="69" t="s">
        <v>464</v>
      </c>
      <c r="C192" s="50">
        <v>1341</v>
      </c>
      <c r="D192" s="50">
        <v>1441</v>
      </c>
      <c r="E192" s="50">
        <v>1887</v>
      </c>
      <c r="F192" s="50">
        <v>2390</v>
      </c>
      <c r="G192" s="50">
        <v>2513</v>
      </c>
      <c r="H192" s="59" t="s">
        <v>108</v>
      </c>
      <c r="I192" s="63">
        <f t="shared" si="4"/>
        <v>1.5792000000000002</v>
      </c>
      <c r="J192" s="59">
        <f t="shared" si="5"/>
        <v>1.5792E-2</v>
      </c>
      <c r="K192" s="66">
        <f>INDEX(Capratexcounty!$B$2:$C$15,MATCH($H193,Capratexcounty!$B$2:$B$15,0),2)</f>
        <v>6.25E-2</v>
      </c>
      <c r="L192" t="s">
        <v>465</v>
      </c>
      <c r="M192">
        <v>1.1566000000000001</v>
      </c>
      <c r="N192">
        <v>1.2390000000000001</v>
      </c>
      <c r="O192">
        <v>4.0000000000000002E-4</v>
      </c>
      <c r="P192">
        <v>0.33979999999999999</v>
      </c>
    </row>
    <row r="193" spans="1:16" ht="16.5" thickBot="1">
      <c r="A193">
        <v>6585</v>
      </c>
      <c r="B193" s="69" t="s">
        <v>466</v>
      </c>
      <c r="C193" s="50">
        <v>1341</v>
      </c>
      <c r="D193" s="50">
        <v>1441</v>
      </c>
      <c r="E193" s="50">
        <v>1887</v>
      </c>
      <c r="F193" s="50">
        <v>2390</v>
      </c>
      <c r="G193" s="50">
        <v>2513</v>
      </c>
      <c r="H193" s="59" t="s">
        <v>135</v>
      </c>
      <c r="I193" s="63">
        <f t="shared" si="4"/>
        <v>1.6837</v>
      </c>
      <c r="J193" s="59">
        <f t="shared" si="5"/>
        <v>1.6837000000000001E-2</v>
      </c>
      <c r="K193" s="66">
        <f>INDEX(Capratexcounty!$B$2:$C$15,MATCH($H194,Capratexcounty!$B$2:$B$15,0),2)</f>
        <v>6.25E-2</v>
      </c>
      <c r="L193" t="s">
        <v>467</v>
      </c>
      <c r="M193">
        <v>1.0497000000000001</v>
      </c>
      <c r="N193">
        <v>1.2831999999999999</v>
      </c>
      <c r="O193">
        <v>1.1999999999999999E-3</v>
      </c>
      <c r="P193">
        <v>0.39929999999999999</v>
      </c>
    </row>
    <row r="194" spans="1:16" ht="26.25" thickBot="1">
      <c r="A194">
        <v>1591</v>
      </c>
      <c r="B194" s="69" t="s">
        <v>468</v>
      </c>
      <c r="C194" s="50">
        <v>1017</v>
      </c>
      <c r="D194" s="50">
        <v>1062</v>
      </c>
      <c r="E194" s="50">
        <v>1332</v>
      </c>
      <c r="F194" s="50">
        <v>1741</v>
      </c>
      <c r="G194" s="50">
        <v>1774</v>
      </c>
      <c r="H194" s="59" t="s">
        <v>96</v>
      </c>
      <c r="I194" s="63">
        <f t="shared" si="4"/>
        <v>1.8332999999999999</v>
      </c>
      <c r="J194" s="59">
        <f t="shared" si="5"/>
        <v>1.8332999999999999E-2</v>
      </c>
      <c r="K194" s="66">
        <f>INDEX(Capratexcounty!$B$2:$C$15,MATCH($H195,Capratexcounty!$B$2:$B$15,0),2)</f>
        <v>7.7499999999999999E-2</v>
      </c>
      <c r="L194" t="s">
        <v>469</v>
      </c>
      <c r="M194">
        <v>1.2916000000000001</v>
      </c>
      <c r="N194">
        <v>1.2766999999999999</v>
      </c>
      <c r="O194">
        <v>1.2999999999999999E-3</v>
      </c>
      <c r="P194">
        <v>0.55530000000000002</v>
      </c>
    </row>
    <row r="195" spans="1:16" ht="26.25" thickBot="1">
      <c r="A195">
        <v>11594</v>
      </c>
      <c r="B195" s="69" t="s">
        <v>470</v>
      </c>
      <c r="C195" s="50">
        <v>991</v>
      </c>
      <c r="D195" s="50">
        <v>997</v>
      </c>
      <c r="E195" s="50">
        <v>1224</v>
      </c>
      <c r="F195" s="50">
        <v>1561</v>
      </c>
      <c r="G195" s="50">
        <v>2004</v>
      </c>
      <c r="H195" s="59" t="s">
        <v>78</v>
      </c>
      <c r="I195" s="63">
        <f t="shared" si="4"/>
        <v>1.7136</v>
      </c>
      <c r="J195" s="59">
        <f t="shared" si="5"/>
        <v>1.7136000000000002E-2</v>
      </c>
      <c r="K195" s="66">
        <f>INDEX(Capratexcounty!$B$2:$C$15,MATCH($H196,Capratexcounty!$B$2:$B$15,0),2)</f>
        <v>7.7499999999999999E-2</v>
      </c>
      <c r="L195" t="s">
        <v>471</v>
      </c>
      <c r="M195">
        <v>1.2235</v>
      </c>
      <c r="N195">
        <v>1.2622</v>
      </c>
      <c r="O195">
        <v>1.1999999999999999E-3</v>
      </c>
      <c r="P195">
        <v>0.45019999999999999</v>
      </c>
    </row>
    <row r="196" spans="1:16" ht="26.25" thickBot="1">
      <c r="A196">
        <v>13597</v>
      </c>
      <c r="B196" s="69" t="s">
        <v>472</v>
      </c>
      <c r="C196" s="50">
        <v>976</v>
      </c>
      <c r="D196" s="50">
        <v>1091</v>
      </c>
      <c r="E196" s="50">
        <v>1340</v>
      </c>
      <c r="F196" s="50">
        <v>1655</v>
      </c>
      <c r="G196" s="50">
        <v>1785</v>
      </c>
      <c r="H196" s="59" t="s">
        <v>123</v>
      </c>
      <c r="I196" s="63">
        <f t="shared" si="4"/>
        <v>1.8919000000000001</v>
      </c>
      <c r="J196" s="59">
        <f t="shared" si="5"/>
        <v>1.8919000000000002E-2</v>
      </c>
      <c r="K196" s="66">
        <f>INDEX(Capratexcounty!$B$2:$C$15,MATCH($H197,Capratexcounty!$B$2:$B$15,0),2)</f>
        <v>7.7499999999999999E-2</v>
      </c>
      <c r="L196" t="s">
        <v>473</v>
      </c>
      <c r="M196">
        <v>0.97060000000000002</v>
      </c>
      <c r="N196">
        <v>1.3507</v>
      </c>
      <c r="O196">
        <v>0</v>
      </c>
      <c r="P196">
        <v>0.54120000000000001</v>
      </c>
    </row>
    <row r="197" spans="1:16" ht="26.25" thickBot="1">
      <c r="A197">
        <v>4600</v>
      </c>
      <c r="B197" s="69" t="s">
        <v>474</v>
      </c>
      <c r="C197" s="50">
        <v>1341</v>
      </c>
      <c r="D197" s="50">
        <v>1441</v>
      </c>
      <c r="E197" s="50">
        <v>1887</v>
      </c>
      <c r="F197" s="50">
        <v>2390</v>
      </c>
      <c r="G197" s="50">
        <v>2513</v>
      </c>
      <c r="H197" s="59" t="s">
        <v>93</v>
      </c>
      <c r="I197" s="63">
        <f t="shared" si="4"/>
        <v>1.6318999999999999</v>
      </c>
      <c r="J197" s="59">
        <f t="shared" si="5"/>
        <v>1.6319E-2</v>
      </c>
      <c r="K197" s="66">
        <f>INDEX(Capratexcounty!$B$2:$C$15,MATCH($H198,Capratexcounty!$B$2:$B$15,0),2)</f>
        <v>6.25E-2</v>
      </c>
      <c r="L197" t="s">
        <v>475</v>
      </c>
      <c r="M197">
        <v>1.1045</v>
      </c>
      <c r="N197">
        <v>1.2262999999999999</v>
      </c>
      <c r="O197">
        <v>2.9999999999999997E-4</v>
      </c>
      <c r="P197">
        <v>0.40529999999999999</v>
      </c>
    </row>
    <row r="198" spans="1:16" ht="26.25" thickBot="1">
      <c r="A198">
        <v>7603</v>
      </c>
      <c r="B198" s="69" t="s">
        <v>476</v>
      </c>
      <c r="C198" s="50">
        <v>1341</v>
      </c>
      <c r="D198" s="50">
        <v>1441</v>
      </c>
      <c r="E198" s="50">
        <v>1887</v>
      </c>
      <c r="F198" s="50">
        <v>2390</v>
      </c>
      <c r="G198" s="50">
        <v>2513</v>
      </c>
      <c r="H198" s="59" t="s">
        <v>135</v>
      </c>
      <c r="I198" s="63">
        <f t="shared" si="4"/>
        <v>1.5062000000000002</v>
      </c>
      <c r="J198" s="59">
        <f t="shared" si="5"/>
        <v>1.5062000000000002E-2</v>
      </c>
      <c r="K198" s="66">
        <f>INDEX(Capratexcounty!$B$2:$C$15,MATCH($H199,Capratexcounty!$B$2:$B$15,0),2)</f>
        <v>6.25E-2</v>
      </c>
      <c r="L198" t="s">
        <v>477</v>
      </c>
      <c r="M198">
        <v>1.1722999999999999</v>
      </c>
      <c r="N198">
        <v>1.1771</v>
      </c>
      <c r="O198">
        <v>1.2999999999999999E-3</v>
      </c>
      <c r="P198">
        <v>0.32779999999999998</v>
      </c>
    </row>
    <row r="199" spans="1:16" ht="26.25" thickBot="1">
      <c r="A199">
        <v>14606</v>
      </c>
      <c r="B199" s="69" t="s">
        <v>478</v>
      </c>
      <c r="C199" s="50">
        <v>1039</v>
      </c>
      <c r="D199" s="50">
        <v>1136</v>
      </c>
      <c r="E199" s="50">
        <v>1300</v>
      </c>
      <c r="F199" s="50">
        <v>1725</v>
      </c>
      <c r="G199" s="50">
        <v>1731</v>
      </c>
      <c r="H199" s="59" t="s">
        <v>84</v>
      </c>
      <c r="I199" s="63">
        <f t="shared" si="4"/>
        <v>2.9413999999999998</v>
      </c>
      <c r="J199" s="59">
        <f t="shared" si="5"/>
        <v>2.9413999999999999E-2</v>
      </c>
      <c r="K199" s="66">
        <f>INDEX(Capratexcounty!$B$2:$C$15,MATCH($H200,Capratexcounty!$B$2:$B$15,0),2)</f>
        <v>7.7499999999999999E-2</v>
      </c>
      <c r="L199" t="s">
        <v>479</v>
      </c>
      <c r="M199">
        <v>1.2762</v>
      </c>
      <c r="N199">
        <v>1.2628999999999999</v>
      </c>
      <c r="O199">
        <v>6.4000000000000003E-3</v>
      </c>
      <c r="P199">
        <v>1.6720999999999999</v>
      </c>
    </row>
    <row r="200" spans="1:16" ht="26.25" thickBot="1">
      <c r="A200">
        <v>6549</v>
      </c>
      <c r="B200" s="69" t="s">
        <v>480</v>
      </c>
      <c r="C200" s="50">
        <v>1341</v>
      </c>
      <c r="D200" s="50">
        <v>1441</v>
      </c>
      <c r="E200" s="50">
        <v>1887</v>
      </c>
      <c r="F200" s="50">
        <v>2390</v>
      </c>
      <c r="G200" s="50">
        <v>2513</v>
      </c>
      <c r="H200" s="59" t="s">
        <v>87</v>
      </c>
      <c r="I200" s="63">
        <f t="shared" si="4"/>
        <v>1.8538000000000001</v>
      </c>
      <c r="J200" s="59">
        <f t="shared" si="5"/>
        <v>1.8538000000000002E-2</v>
      </c>
      <c r="K200" s="66">
        <f>INDEX(Capratexcounty!$B$2:$C$15,MATCH($H201,Capratexcounty!$B$2:$B$15,0),2)</f>
        <v>6.25E-2</v>
      </c>
      <c r="L200" t="s">
        <v>481</v>
      </c>
      <c r="M200">
        <v>1.1184000000000001</v>
      </c>
      <c r="N200">
        <v>1.1432</v>
      </c>
      <c r="O200">
        <v>2.3999999999999998E-3</v>
      </c>
      <c r="P200">
        <v>0.70820000000000005</v>
      </c>
    </row>
    <row r="201" spans="1:16" ht="26.25" thickBot="1">
      <c r="A201">
        <v>6552</v>
      </c>
      <c r="B201" s="69" t="s">
        <v>482</v>
      </c>
      <c r="C201" s="50">
        <v>1341</v>
      </c>
      <c r="D201" s="50">
        <v>1441</v>
      </c>
      <c r="E201" s="50">
        <v>1887</v>
      </c>
      <c r="F201" s="50">
        <v>2390</v>
      </c>
      <c r="G201" s="50">
        <v>2513</v>
      </c>
      <c r="H201" s="59" t="s">
        <v>96</v>
      </c>
      <c r="I201" s="63">
        <f t="shared" ref="I201:I263" si="6">N201+O201+P201</f>
        <v>1.6765000000000001</v>
      </c>
      <c r="J201" s="59">
        <f t="shared" ref="J201:J263" si="7">I201*0.01</f>
        <v>1.6765000000000002E-2</v>
      </c>
      <c r="K201" s="66">
        <f>INDEX(Capratexcounty!$B$2:$C$15,MATCH($H202,Capratexcounty!$B$2:$B$15,0),2)</f>
        <v>6.25E-2</v>
      </c>
      <c r="L201" t="s">
        <v>483</v>
      </c>
      <c r="M201">
        <v>1.2388999999999999</v>
      </c>
      <c r="N201">
        <v>1.2697000000000001</v>
      </c>
      <c r="O201">
        <v>2E-3</v>
      </c>
      <c r="P201">
        <v>0.40479999999999999</v>
      </c>
    </row>
    <row r="202" spans="1:16" ht="26.25" thickBot="1">
      <c r="A202">
        <v>4555</v>
      </c>
      <c r="B202" s="69" t="s">
        <v>484</v>
      </c>
      <c r="C202" s="50">
        <v>1341</v>
      </c>
      <c r="D202" s="50">
        <v>1441</v>
      </c>
      <c r="E202" s="50">
        <v>1887</v>
      </c>
      <c r="F202" s="50">
        <v>2390</v>
      </c>
      <c r="G202" s="50">
        <v>2513</v>
      </c>
      <c r="H202" s="59" t="s">
        <v>96</v>
      </c>
      <c r="I202" s="63">
        <f t="shared" si="6"/>
        <v>1.5235000000000001</v>
      </c>
      <c r="J202" s="59">
        <f t="shared" si="7"/>
        <v>1.5235E-2</v>
      </c>
      <c r="K202" s="66">
        <f>INDEX(Capratexcounty!$B$2:$C$15,MATCH($H203,Capratexcounty!$B$2:$B$15,0),2)</f>
        <v>6.25E-2</v>
      </c>
      <c r="L202" t="s">
        <v>485</v>
      </c>
      <c r="M202">
        <v>1.2056</v>
      </c>
      <c r="N202">
        <v>1.2927999999999999</v>
      </c>
      <c r="O202">
        <v>1.1999999999999999E-3</v>
      </c>
      <c r="P202">
        <v>0.22950000000000001</v>
      </c>
    </row>
    <row r="203" spans="1:16" ht="26.25" thickBot="1">
      <c r="A203">
        <v>3558</v>
      </c>
      <c r="B203" s="69" t="s">
        <v>486</v>
      </c>
      <c r="C203" s="50">
        <v>899</v>
      </c>
      <c r="D203" s="50">
        <v>922</v>
      </c>
      <c r="E203" s="50">
        <v>1068</v>
      </c>
      <c r="F203" s="50">
        <v>1390</v>
      </c>
      <c r="G203" s="50">
        <v>1657</v>
      </c>
      <c r="H203" s="59" t="s">
        <v>135</v>
      </c>
      <c r="I203" s="63">
        <f t="shared" si="6"/>
        <v>1.9474</v>
      </c>
      <c r="J203" s="59">
        <f t="shared" si="7"/>
        <v>1.9474000000000002E-2</v>
      </c>
      <c r="K203" s="66">
        <f>INDEX(Capratexcounty!$B$2:$C$15,MATCH($H204,Capratexcounty!$B$2:$B$15,0),2)</f>
        <v>7.7499999999999999E-2</v>
      </c>
      <c r="L203" t="s">
        <v>487</v>
      </c>
      <c r="M203">
        <v>1.0359</v>
      </c>
      <c r="N203">
        <v>1.1728000000000001</v>
      </c>
      <c r="O203">
        <v>1E-4</v>
      </c>
      <c r="P203">
        <v>0.77449999999999997</v>
      </c>
    </row>
    <row r="204" spans="1:16" ht="26.25" thickBot="1">
      <c r="A204">
        <v>2609</v>
      </c>
      <c r="B204" s="69" t="s">
        <v>488</v>
      </c>
      <c r="C204" s="50">
        <v>936</v>
      </c>
      <c r="D204" s="50">
        <v>1006</v>
      </c>
      <c r="E204" s="50">
        <v>1241</v>
      </c>
      <c r="F204" s="50">
        <v>1642</v>
      </c>
      <c r="G204" s="50">
        <v>1929</v>
      </c>
      <c r="H204" s="59" t="s">
        <v>108</v>
      </c>
      <c r="I204" s="63">
        <f t="shared" si="6"/>
        <v>1.9756999999999998</v>
      </c>
      <c r="J204" s="59">
        <f t="shared" si="7"/>
        <v>1.9756999999999997E-2</v>
      </c>
      <c r="K204" s="66">
        <f>INDEX(Capratexcounty!$B$2:$C$15,MATCH($H205,Capratexcounty!$B$2:$B$15,0),2)</f>
        <v>7.7499999999999999E-2</v>
      </c>
      <c r="L204" t="s">
        <v>489</v>
      </c>
      <c r="M204">
        <v>0.95450000000000002</v>
      </c>
      <c r="N204">
        <v>1.2891999999999999</v>
      </c>
      <c r="O204">
        <v>0</v>
      </c>
      <c r="P204">
        <v>0.6865</v>
      </c>
    </row>
    <row r="205" spans="1:16" ht="26.25" thickBot="1">
      <c r="A205">
        <v>3612</v>
      </c>
      <c r="B205" s="69" t="s">
        <v>490</v>
      </c>
      <c r="C205" s="50">
        <v>899</v>
      </c>
      <c r="D205" s="50">
        <v>922</v>
      </c>
      <c r="E205" s="50">
        <v>1068</v>
      </c>
      <c r="F205" s="50">
        <v>1390</v>
      </c>
      <c r="G205" s="50">
        <v>1657</v>
      </c>
      <c r="H205" s="59" t="s">
        <v>90</v>
      </c>
      <c r="I205" s="63">
        <f t="shared" si="6"/>
        <v>2.0438000000000001</v>
      </c>
      <c r="J205" s="59">
        <f t="shared" si="7"/>
        <v>2.0438000000000001E-2</v>
      </c>
      <c r="K205" s="66">
        <f>INDEX(Capratexcounty!$B$2:$C$15,MATCH($H206,Capratexcounty!$B$2:$B$15,0),2)</f>
        <v>7.7499999999999999E-2</v>
      </c>
      <c r="L205" t="s">
        <v>491</v>
      </c>
      <c r="M205">
        <v>1.2190000000000001</v>
      </c>
      <c r="N205">
        <v>1.3103</v>
      </c>
      <c r="O205">
        <v>0</v>
      </c>
      <c r="P205">
        <v>0.73350000000000004</v>
      </c>
    </row>
    <row r="206" spans="1:16" ht="26.25" thickBot="1">
      <c r="A206">
        <v>1615</v>
      </c>
      <c r="B206" s="69" t="s">
        <v>492</v>
      </c>
      <c r="C206" s="50">
        <v>1017</v>
      </c>
      <c r="D206" s="50">
        <v>1062</v>
      </c>
      <c r="E206" s="50">
        <v>1332</v>
      </c>
      <c r="F206" s="50">
        <v>1741</v>
      </c>
      <c r="G206" s="50">
        <v>1774</v>
      </c>
      <c r="H206" s="59" t="s">
        <v>108</v>
      </c>
      <c r="I206" s="63">
        <f t="shared" si="6"/>
        <v>1.8535999999999997</v>
      </c>
      <c r="J206" s="59">
        <f t="shared" si="7"/>
        <v>1.8535999999999997E-2</v>
      </c>
      <c r="K206" s="66">
        <f>INDEX(Capratexcounty!$B$2:$C$15,MATCH($H207,Capratexcounty!$B$2:$B$15,0),2)</f>
        <v>7.7499999999999999E-2</v>
      </c>
      <c r="L206" t="s">
        <v>493</v>
      </c>
      <c r="M206">
        <v>1.4581999999999999</v>
      </c>
      <c r="N206">
        <v>1.3638999999999999</v>
      </c>
      <c r="O206">
        <v>8.9999999999999998E-4</v>
      </c>
      <c r="P206">
        <v>0.48880000000000001</v>
      </c>
    </row>
    <row r="207" spans="1:16" ht="26.25" thickBot="1">
      <c r="A207">
        <v>14618</v>
      </c>
      <c r="B207" s="69" t="s">
        <v>494</v>
      </c>
      <c r="C207" s="50">
        <v>1039</v>
      </c>
      <c r="D207" s="50">
        <v>1136</v>
      </c>
      <c r="E207" s="50">
        <v>1300</v>
      </c>
      <c r="F207" s="50">
        <v>1725</v>
      </c>
      <c r="G207" s="50">
        <v>1731</v>
      </c>
      <c r="H207" s="59" t="s">
        <v>78</v>
      </c>
      <c r="I207" s="63">
        <f t="shared" si="6"/>
        <v>1.7442000000000002</v>
      </c>
      <c r="J207" s="59">
        <f t="shared" si="7"/>
        <v>1.7442000000000003E-2</v>
      </c>
      <c r="K207" s="66">
        <f>INDEX(Capratexcounty!$B$2:$C$15,MATCH($H208,Capratexcounty!$B$2:$B$15,0),2)</f>
        <v>7.7499999999999999E-2</v>
      </c>
      <c r="L207" t="s">
        <v>495</v>
      </c>
      <c r="M207">
        <v>1.1765000000000001</v>
      </c>
      <c r="N207">
        <v>1.2421</v>
      </c>
      <c r="O207">
        <v>1.5E-3</v>
      </c>
      <c r="P207">
        <v>0.50060000000000004</v>
      </c>
    </row>
    <row r="208" spans="1:16" ht="16.5" thickBot="1">
      <c r="A208">
        <v>8621</v>
      </c>
      <c r="B208" s="69" t="s">
        <v>496</v>
      </c>
      <c r="C208" s="50">
        <v>913</v>
      </c>
      <c r="D208" s="50">
        <v>983</v>
      </c>
      <c r="E208" s="50">
        <v>1291</v>
      </c>
      <c r="F208" s="50">
        <v>1713</v>
      </c>
      <c r="G208" s="50">
        <v>1719</v>
      </c>
      <c r="H208" s="59" t="s">
        <v>87</v>
      </c>
      <c r="I208" s="63">
        <f t="shared" si="6"/>
        <v>1.452</v>
      </c>
      <c r="J208" s="59">
        <f t="shared" si="7"/>
        <v>1.452E-2</v>
      </c>
      <c r="K208" s="66">
        <f>INDEX(Capratexcounty!$B$2:$C$15,MATCH($H209,Capratexcounty!$B$2:$B$15,0),2)</f>
        <v>7.7499999999999999E-2</v>
      </c>
      <c r="L208" t="s">
        <v>497</v>
      </c>
      <c r="M208">
        <v>1.1108</v>
      </c>
      <c r="N208">
        <v>1.1828000000000001</v>
      </c>
      <c r="O208">
        <v>2.8999999999999998E-3</v>
      </c>
      <c r="P208">
        <v>0.26629999999999998</v>
      </c>
    </row>
    <row r="209" spans="1:16" ht="16.5" thickBot="1">
      <c r="A209">
        <v>9624</v>
      </c>
      <c r="B209" s="69" t="s">
        <v>498</v>
      </c>
      <c r="C209" s="50">
        <v>976</v>
      </c>
      <c r="D209" s="50">
        <v>1003</v>
      </c>
      <c r="E209" s="50">
        <v>1244</v>
      </c>
      <c r="F209" s="50">
        <v>1601</v>
      </c>
      <c r="G209" s="50">
        <v>1671</v>
      </c>
      <c r="H209" s="59" t="s">
        <v>118</v>
      </c>
      <c r="I209" s="63">
        <f t="shared" si="6"/>
        <v>1.9014</v>
      </c>
      <c r="J209" s="59">
        <f t="shared" si="7"/>
        <v>1.9014E-2</v>
      </c>
      <c r="K209" s="66">
        <f>INDEX(Capratexcounty!$B$2:$C$15,MATCH($H210,Capratexcounty!$B$2:$B$15,0),2)</f>
        <v>7.7499999999999999E-2</v>
      </c>
      <c r="L209" t="s">
        <v>499</v>
      </c>
      <c r="M209">
        <v>1.2426999999999999</v>
      </c>
      <c r="N209">
        <v>1.3047</v>
      </c>
      <c r="O209">
        <v>4.0000000000000002E-4</v>
      </c>
      <c r="P209">
        <v>0.59630000000000005</v>
      </c>
    </row>
    <row r="210" spans="1:16" ht="26.25" thickBot="1">
      <c r="A210">
        <v>13627</v>
      </c>
      <c r="B210" s="69" t="s">
        <v>500</v>
      </c>
      <c r="C210" s="50">
        <v>976</v>
      </c>
      <c r="D210" s="50">
        <v>1091</v>
      </c>
      <c r="E210" s="50">
        <v>1340</v>
      </c>
      <c r="F210" s="50">
        <v>1655</v>
      </c>
      <c r="G210" s="50">
        <v>1785</v>
      </c>
      <c r="H210" s="59" t="s">
        <v>138</v>
      </c>
      <c r="I210" s="63">
        <f t="shared" si="6"/>
        <v>1.2950999999999999</v>
      </c>
      <c r="J210" s="59">
        <f t="shared" si="7"/>
        <v>1.2950999999999999E-2</v>
      </c>
      <c r="K210" s="66">
        <f>INDEX(Capratexcounty!$B$2:$C$15,MATCH($H211,Capratexcounty!$B$2:$B$15,0),2)</f>
        <v>7.7499999999999999E-2</v>
      </c>
      <c r="L210" t="s">
        <v>501</v>
      </c>
      <c r="M210">
        <v>1.1380999999999999</v>
      </c>
      <c r="N210">
        <v>1.2119</v>
      </c>
      <c r="O210">
        <v>1E-4</v>
      </c>
      <c r="P210">
        <v>8.3099999999999993E-2</v>
      </c>
    </row>
    <row r="211" spans="1:16" ht="16.5" thickBot="1">
      <c r="A211">
        <v>11630</v>
      </c>
      <c r="B211" s="69" t="s">
        <v>502</v>
      </c>
      <c r="C211" s="50">
        <v>991</v>
      </c>
      <c r="D211" s="50">
        <v>997</v>
      </c>
      <c r="E211" s="50">
        <v>1224</v>
      </c>
      <c r="F211" s="50">
        <v>1561</v>
      </c>
      <c r="G211" s="50">
        <v>2004</v>
      </c>
      <c r="H211" s="59" t="s">
        <v>93</v>
      </c>
      <c r="I211" s="63">
        <f t="shared" si="6"/>
        <v>1.4162999999999999</v>
      </c>
      <c r="J211" s="59">
        <f t="shared" si="7"/>
        <v>1.4162999999999999E-2</v>
      </c>
      <c r="K211" s="66">
        <f>INDEX(Capratexcounty!$B$2:$C$15,MATCH($H212,Capratexcounty!$B$2:$B$15,0),2)</f>
        <v>7.7499999999999999E-2</v>
      </c>
      <c r="L211" t="s">
        <v>503</v>
      </c>
      <c r="M211">
        <v>1.0152000000000001</v>
      </c>
      <c r="N211">
        <v>1.1711</v>
      </c>
      <c r="O211">
        <v>2.3999999999999998E-3</v>
      </c>
      <c r="P211">
        <v>0.24279999999999999</v>
      </c>
    </row>
    <row r="212" spans="1:16" ht="26.25" thickBot="1">
      <c r="A212">
        <v>2633</v>
      </c>
      <c r="B212" s="69" t="s">
        <v>504</v>
      </c>
      <c r="C212" s="50">
        <v>936</v>
      </c>
      <c r="D212" s="50">
        <v>1006</v>
      </c>
      <c r="E212" s="50">
        <v>1241</v>
      </c>
      <c r="F212" s="50">
        <v>1642</v>
      </c>
      <c r="G212" s="50">
        <v>1929</v>
      </c>
      <c r="H212" s="59" t="s">
        <v>123</v>
      </c>
      <c r="I212" s="63">
        <f t="shared" si="6"/>
        <v>1.6696</v>
      </c>
      <c r="J212" s="59">
        <f t="shared" si="7"/>
        <v>1.6695999999999999E-2</v>
      </c>
      <c r="K212" s="66">
        <f>INDEX(Capratexcounty!$B$2:$C$15,MATCH($H213,Capratexcounty!$B$2:$B$15,0),2)</f>
        <v>7.7499999999999999E-2</v>
      </c>
      <c r="L212" t="s">
        <v>505</v>
      </c>
      <c r="M212">
        <v>1.2178</v>
      </c>
      <c r="N212">
        <v>1.26</v>
      </c>
      <c r="O212">
        <v>2.5000000000000001E-3</v>
      </c>
      <c r="P212">
        <v>0.40710000000000002</v>
      </c>
    </row>
    <row r="213" spans="1:16" ht="16.5" thickBot="1">
      <c r="A213">
        <v>3636</v>
      </c>
      <c r="B213" s="69" t="s">
        <v>506</v>
      </c>
      <c r="C213" s="50">
        <v>899</v>
      </c>
      <c r="D213" s="50">
        <v>922</v>
      </c>
      <c r="E213" s="50">
        <v>1068</v>
      </c>
      <c r="F213" s="50">
        <v>1390</v>
      </c>
      <c r="G213" s="50">
        <v>1657</v>
      </c>
      <c r="H213" s="59" t="s">
        <v>90</v>
      </c>
      <c r="I213" s="63">
        <f t="shared" si="6"/>
        <v>1.8997999999999999</v>
      </c>
      <c r="J213" s="59">
        <f t="shared" si="7"/>
        <v>1.8998000000000001E-2</v>
      </c>
      <c r="K213" s="66">
        <f>INDEX(Capratexcounty!$B$2:$C$15,MATCH($H214,Capratexcounty!$B$2:$B$15,0),2)</f>
        <v>7.7499999999999999E-2</v>
      </c>
      <c r="L213" t="s">
        <v>507</v>
      </c>
      <c r="M213">
        <v>1.1359999999999999</v>
      </c>
      <c r="N213">
        <v>1.2524</v>
      </c>
      <c r="O213">
        <v>3.5999999999999999E-3</v>
      </c>
      <c r="P213">
        <v>0.64380000000000004</v>
      </c>
    </row>
    <row r="214" spans="1:16" ht="26.25" thickBot="1">
      <c r="A214">
        <v>6639</v>
      </c>
      <c r="B214" s="69" t="s">
        <v>508</v>
      </c>
      <c r="C214" s="50">
        <v>1341</v>
      </c>
      <c r="D214" s="50">
        <v>1441</v>
      </c>
      <c r="E214" s="50">
        <v>1887</v>
      </c>
      <c r="F214" s="50">
        <v>2390</v>
      </c>
      <c r="G214" s="50">
        <v>2513</v>
      </c>
      <c r="H214" s="59" t="s">
        <v>108</v>
      </c>
      <c r="I214" s="63">
        <f t="shared" si="6"/>
        <v>1.3664000000000001</v>
      </c>
      <c r="J214" s="59">
        <f t="shared" si="7"/>
        <v>1.3664000000000001E-2</v>
      </c>
      <c r="K214" s="66">
        <f>INDEX(Capratexcounty!$B$2:$C$15,MATCH($H215,Capratexcounty!$B$2:$B$15,0),2)</f>
        <v>6.25E-2</v>
      </c>
      <c r="L214" t="s">
        <v>509</v>
      </c>
      <c r="M214">
        <v>1.0913999999999999</v>
      </c>
      <c r="N214">
        <v>1.2314000000000001</v>
      </c>
      <c r="O214">
        <v>3.0000000000000001E-3</v>
      </c>
      <c r="P214">
        <v>0.13200000000000001</v>
      </c>
    </row>
    <row r="215" spans="1:16" ht="16.5" thickBot="1">
      <c r="A215">
        <v>9642</v>
      </c>
      <c r="B215" s="69" t="s">
        <v>510</v>
      </c>
      <c r="C215" s="50">
        <v>976</v>
      </c>
      <c r="D215" s="50">
        <v>1003</v>
      </c>
      <c r="E215" s="50">
        <v>1244</v>
      </c>
      <c r="F215" s="50">
        <v>1601</v>
      </c>
      <c r="G215" s="50">
        <v>1671</v>
      </c>
      <c r="H215" s="59" t="s">
        <v>96</v>
      </c>
      <c r="I215" s="63">
        <f t="shared" si="6"/>
        <v>1.8748</v>
      </c>
      <c r="J215" s="59">
        <f t="shared" si="7"/>
        <v>1.8748000000000001E-2</v>
      </c>
      <c r="K215" s="66">
        <f>INDEX(Capratexcounty!$B$2:$C$15,MATCH($H216,Capratexcounty!$B$2:$B$15,0),2)</f>
        <v>7.7499999999999999E-2</v>
      </c>
      <c r="L215" t="s">
        <v>511</v>
      </c>
      <c r="M215">
        <v>1.3322000000000001</v>
      </c>
      <c r="N215">
        <v>1.2405999999999999</v>
      </c>
      <c r="O215">
        <v>1.8E-3</v>
      </c>
      <c r="P215">
        <v>0.63239999999999996</v>
      </c>
    </row>
    <row r="216" spans="1:16" ht="26.25" thickBot="1">
      <c r="A216">
        <v>11645</v>
      </c>
      <c r="B216" s="69" t="s">
        <v>512</v>
      </c>
      <c r="C216" s="50">
        <v>991</v>
      </c>
      <c r="D216" s="50">
        <v>997</v>
      </c>
      <c r="E216" s="50">
        <v>1224</v>
      </c>
      <c r="F216" s="50">
        <v>1561</v>
      </c>
      <c r="G216" s="50">
        <v>2004</v>
      </c>
      <c r="H216" s="59" t="s">
        <v>138</v>
      </c>
      <c r="I216" s="63">
        <f t="shared" si="6"/>
        <v>1.5842999999999998</v>
      </c>
      <c r="J216" s="59">
        <f t="shared" si="7"/>
        <v>1.5842999999999999E-2</v>
      </c>
      <c r="K216" s="66">
        <f>INDEX(Capratexcounty!$B$2:$C$15,MATCH($H217,Capratexcounty!$B$2:$B$15,0),2)</f>
        <v>7.7499999999999999E-2</v>
      </c>
      <c r="L216" t="s">
        <v>513</v>
      </c>
      <c r="M216">
        <v>1.0354000000000001</v>
      </c>
      <c r="N216">
        <v>1.0686</v>
      </c>
      <c r="O216">
        <v>1E-4</v>
      </c>
      <c r="P216">
        <v>0.51559999999999995</v>
      </c>
    </row>
    <row r="217" spans="1:16" ht="16.5" thickBot="1">
      <c r="A217">
        <v>9648</v>
      </c>
      <c r="B217" s="69" t="s">
        <v>514</v>
      </c>
      <c r="C217" s="50">
        <v>976</v>
      </c>
      <c r="D217" s="50">
        <v>1003</v>
      </c>
      <c r="E217" s="50">
        <v>1244</v>
      </c>
      <c r="F217" s="50">
        <v>1601</v>
      </c>
      <c r="G217" s="50">
        <v>1671</v>
      </c>
      <c r="H217" s="59" t="s">
        <v>123</v>
      </c>
      <c r="I217" s="63">
        <f t="shared" si="6"/>
        <v>1.8254999999999999</v>
      </c>
      <c r="J217" s="59">
        <f t="shared" si="7"/>
        <v>1.8255E-2</v>
      </c>
      <c r="K217" s="66">
        <f>INDEX(Capratexcounty!$B$2:$C$15,MATCH($H218,Capratexcounty!$B$2:$B$15,0),2)</f>
        <v>7.7499999999999999E-2</v>
      </c>
      <c r="L217" t="s">
        <v>515</v>
      </c>
      <c r="M217">
        <v>1.0609999999999999</v>
      </c>
      <c r="N217">
        <v>1.2242</v>
      </c>
      <c r="O217">
        <v>5.1000000000000004E-3</v>
      </c>
      <c r="P217">
        <v>0.59619999999999995</v>
      </c>
    </row>
    <row r="218" spans="1:16" ht="26.25" thickBot="1">
      <c r="A218">
        <v>13651</v>
      </c>
      <c r="B218" s="69" t="s">
        <v>516</v>
      </c>
      <c r="C218" s="50">
        <v>976</v>
      </c>
      <c r="D218" s="50">
        <v>1091</v>
      </c>
      <c r="E218" s="50">
        <v>1340</v>
      </c>
      <c r="F218" s="50">
        <v>1655</v>
      </c>
      <c r="G218" s="50">
        <v>1785</v>
      </c>
      <c r="H218" s="59" t="s">
        <v>138</v>
      </c>
      <c r="I218" s="63">
        <f t="shared" si="6"/>
        <v>1.7442000000000002</v>
      </c>
      <c r="J218" s="59">
        <f t="shared" si="7"/>
        <v>1.7442000000000003E-2</v>
      </c>
      <c r="K218" s="66">
        <f>INDEX(Capratexcounty!$B$2:$C$15,MATCH($H219,Capratexcounty!$B$2:$B$15,0),2)</f>
        <v>7.7499999999999999E-2</v>
      </c>
      <c r="L218" t="s">
        <v>517</v>
      </c>
      <c r="M218">
        <v>1.5304</v>
      </c>
      <c r="N218">
        <v>1.2441</v>
      </c>
      <c r="O218">
        <v>1.1999999999999999E-3</v>
      </c>
      <c r="P218">
        <v>0.49890000000000001</v>
      </c>
    </row>
    <row r="219" spans="1:16" ht="16.5" thickBot="1">
      <c r="A219">
        <v>10654</v>
      </c>
      <c r="B219" s="69" t="s">
        <v>518</v>
      </c>
      <c r="C219" s="50">
        <v>831</v>
      </c>
      <c r="D219" s="50">
        <v>963</v>
      </c>
      <c r="E219" s="50">
        <v>1081</v>
      </c>
      <c r="F219" s="50">
        <v>1401</v>
      </c>
      <c r="G219" s="50">
        <v>1524</v>
      </c>
      <c r="H219" s="59" t="s">
        <v>93</v>
      </c>
      <c r="I219" s="63">
        <f t="shared" si="6"/>
        <v>1.4707999999999999</v>
      </c>
      <c r="J219" s="59">
        <f t="shared" si="7"/>
        <v>1.4707999999999999E-2</v>
      </c>
      <c r="K219" s="66">
        <f>INDEX(Capratexcounty!$B$2:$C$15,MATCH($H220,Capratexcounty!$B$2:$B$15,0),2)</f>
        <v>7.7499999999999999E-2</v>
      </c>
      <c r="L219" t="s">
        <v>519</v>
      </c>
      <c r="M219">
        <v>1.1265000000000001</v>
      </c>
      <c r="N219">
        <v>1.2645999999999999</v>
      </c>
      <c r="O219">
        <v>8.6999999999999994E-3</v>
      </c>
      <c r="P219">
        <v>0.19750000000000001</v>
      </c>
    </row>
    <row r="220" spans="1:16" ht="26.25" thickBot="1">
      <c r="A220">
        <v>9657</v>
      </c>
      <c r="B220" s="69" t="s">
        <v>520</v>
      </c>
      <c r="C220" s="50">
        <v>976</v>
      </c>
      <c r="D220" s="50">
        <v>1003</v>
      </c>
      <c r="E220" s="50">
        <v>1244</v>
      </c>
      <c r="F220" s="50">
        <v>1601</v>
      </c>
      <c r="G220" s="50">
        <v>1671</v>
      </c>
      <c r="H220" s="59" t="s">
        <v>81</v>
      </c>
      <c r="I220" s="63">
        <f t="shared" si="6"/>
        <v>1.9058000000000002</v>
      </c>
      <c r="J220" s="59">
        <f t="shared" si="7"/>
        <v>1.9058000000000002E-2</v>
      </c>
      <c r="K220" s="66">
        <f>INDEX(Capratexcounty!$B$2:$C$15,MATCH($H221,Capratexcounty!$B$2:$B$15,0),2)</f>
        <v>7.7499999999999999E-2</v>
      </c>
      <c r="L220" t="s">
        <v>521</v>
      </c>
      <c r="M220">
        <v>1.0882000000000001</v>
      </c>
      <c r="N220">
        <v>1.2102999999999999</v>
      </c>
      <c r="O220">
        <v>5.1999999999999998E-3</v>
      </c>
      <c r="P220">
        <v>0.69030000000000002</v>
      </c>
    </row>
    <row r="221" spans="1:16" ht="26.25" thickBot="1">
      <c r="A221">
        <v>4660</v>
      </c>
      <c r="B221" s="69" t="s">
        <v>522</v>
      </c>
      <c r="C221" s="50">
        <v>1341</v>
      </c>
      <c r="D221" s="50">
        <v>1441</v>
      </c>
      <c r="E221" s="50">
        <v>1887</v>
      </c>
      <c r="F221" s="50">
        <v>2390</v>
      </c>
      <c r="G221" s="50">
        <v>2513</v>
      </c>
      <c r="H221" s="59" t="s">
        <v>138</v>
      </c>
      <c r="I221" s="63">
        <f t="shared" si="6"/>
        <v>1.8256000000000001</v>
      </c>
      <c r="J221" s="59">
        <f t="shared" si="7"/>
        <v>1.8256000000000001E-2</v>
      </c>
      <c r="K221" s="66">
        <f>INDEX(Capratexcounty!$B$2:$C$15,MATCH($H222,Capratexcounty!$B$2:$B$15,0),2)</f>
        <v>6.25E-2</v>
      </c>
      <c r="L221" t="s">
        <v>523</v>
      </c>
      <c r="M221">
        <v>1.1061000000000001</v>
      </c>
      <c r="N221">
        <v>1.2915000000000001</v>
      </c>
      <c r="O221">
        <v>1.4500000000000001E-2</v>
      </c>
      <c r="P221">
        <v>0.51959999999999995</v>
      </c>
    </row>
    <row r="222" spans="1:16" ht="26.25" thickBot="1">
      <c r="A222">
        <v>1663</v>
      </c>
      <c r="B222" s="69" t="s">
        <v>524</v>
      </c>
      <c r="C222" s="50">
        <v>1017</v>
      </c>
      <c r="D222" s="50">
        <v>1062</v>
      </c>
      <c r="E222" s="50">
        <v>1332</v>
      </c>
      <c r="F222" s="50">
        <v>1741</v>
      </c>
      <c r="G222" s="50">
        <v>1774</v>
      </c>
      <c r="H222" s="59" t="s">
        <v>135</v>
      </c>
      <c r="I222" s="63">
        <f t="shared" si="6"/>
        <v>1.9905999999999999</v>
      </c>
      <c r="J222" s="59">
        <f t="shared" si="7"/>
        <v>1.9906E-2</v>
      </c>
      <c r="K222" s="66">
        <f>INDEX(Capratexcounty!$B$2:$C$15,MATCH($H223,Capratexcounty!$B$2:$B$15,0),2)</f>
        <v>7.7499999999999999E-2</v>
      </c>
      <c r="L222" t="s">
        <v>525</v>
      </c>
      <c r="M222">
        <v>1.3672</v>
      </c>
      <c r="N222">
        <v>1.2377</v>
      </c>
      <c r="O222">
        <v>3.0000000000000001E-3</v>
      </c>
      <c r="P222">
        <v>0.74990000000000001</v>
      </c>
    </row>
    <row r="223" spans="1:16" ht="26.25" thickBot="1">
      <c r="A223">
        <v>13666</v>
      </c>
      <c r="B223" s="69" t="s">
        <v>526</v>
      </c>
      <c r="C223" s="50">
        <v>976</v>
      </c>
      <c r="D223" s="50">
        <v>1091</v>
      </c>
      <c r="E223" s="50">
        <v>1340</v>
      </c>
      <c r="F223" s="50">
        <v>1655</v>
      </c>
      <c r="G223" s="50">
        <v>1785</v>
      </c>
      <c r="H223" s="59" t="s">
        <v>78</v>
      </c>
      <c r="I223" s="63">
        <f t="shared" si="6"/>
        <v>1.8898000000000001</v>
      </c>
      <c r="J223" s="59">
        <f t="shared" si="7"/>
        <v>1.8898000000000002E-2</v>
      </c>
      <c r="K223" s="66">
        <f>INDEX(Capratexcounty!$B$2:$C$15,MATCH($H224,Capratexcounty!$B$2:$B$15,0),2)</f>
        <v>7.7499999999999999E-2</v>
      </c>
      <c r="L223" t="s">
        <v>527</v>
      </c>
      <c r="M223">
        <v>1.3428</v>
      </c>
      <c r="N223">
        <v>1.3228</v>
      </c>
      <c r="O223">
        <v>1.9E-3</v>
      </c>
      <c r="P223">
        <v>0.56510000000000005</v>
      </c>
    </row>
    <row r="224" spans="1:16" ht="16.5" thickBot="1">
      <c r="A224">
        <v>9669</v>
      </c>
      <c r="B224" s="69" t="s">
        <v>528</v>
      </c>
      <c r="C224" s="50">
        <v>976</v>
      </c>
      <c r="D224" s="50">
        <v>1003</v>
      </c>
      <c r="E224" s="50">
        <v>1244</v>
      </c>
      <c r="F224" s="50">
        <v>1601</v>
      </c>
      <c r="G224" s="50">
        <v>1671</v>
      </c>
      <c r="H224" s="59" t="s">
        <v>93</v>
      </c>
      <c r="I224" s="63">
        <f t="shared" si="6"/>
        <v>1.8357999999999999</v>
      </c>
      <c r="J224" s="59">
        <f t="shared" si="7"/>
        <v>1.8357999999999999E-2</v>
      </c>
      <c r="K224" s="66">
        <f>INDEX(Capratexcounty!$B$2:$C$15,MATCH($H225,Capratexcounty!$B$2:$B$15,0),2)</f>
        <v>7.7499999999999999E-2</v>
      </c>
      <c r="L224" t="s">
        <v>529</v>
      </c>
      <c r="M224">
        <v>1.5264</v>
      </c>
      <c r="N224">
        <v>1.1395</v>
      </c>
      <c r="O224">
        <v>4.4999999999999997E-3</v>
      </c>
      <c r="P224">
        <v>0.69179999999999997</v>
      </c>
    </row>
    <row r="225" spans="1:23" ht="16.5" thickBot="1">
      <c r="A225">
        <v>5672</v>
      </c>
      <c r="B225" s="69" t="s">
        <v>530</v>
      </c>
      <c r="C225" s="50">
        <v>812</v>
      </c>
      <c r="D225" s="50">
        <v>834</v>
      </c>
      <c r="E225" s="50">
        <v>936</v>
      </c>
      <c r="F225" s="50">
        <v>1301</v>
      </c>
      <c r="G225" s="50">
        <v>1319</v>
      </c>
      <c r="H225" s="59" t="s">
        <v>138</v>
      </c>
      <c r="I225" s="63">
        <f t="shared" si="6"/>
        <v>1.4476</v>
      </c>
      <c r="J225" s="59">
        <f t="shared" si="7"/>
        <v>1.4476000000000001E-2</v>
      </c>
      <c r="K225" s="66">
        <f>INDEX(Capratexcounty!$B$2:$C$15,MATCH($H226,Capratexcounty!$B$2:$B$15,0),2)</f>
        <v>7.7499999999999999E-2</v>
      </c>
      <c r="L225" t="s">
        <v>531</v>
      </c>
      <c r="M225">
        <v>1.4292</v>
      </c>
      <c r="N225">
        <v>1.3263</v>
      </c>
      <c r="O225">
        <v>4.3E-3</v>
      </c>
      <c r="P225">
        <v>0.11700000000000001</v>
      </c>
    </row>
    <row r="226" spans="1:23" ht="26.25" thickBot="1">
      <c r="A226">
        <v>12675</v>
      </c>
      <c r="B226" s="69" t="s">
        <v>532</v>
      </c>
      <c r="C226" s="50">
        <v>985</v>
      </c>
      <c r="D226" s="50">
        <v>1106</v>
      </c>
      <c r="E226" s="50">
        <v>1453</v>
      </c>
      <c r="F226" s="50">
        <v>1832</v>
      </c>
      <c r="G226" s="50">
        <v>1975</v>
      </c>
      <c r="H226" s="59" t="s">
        <v>132</v>
      </c>
      <c r="I226" s="63">
        <f t="shared" si="6"/>
        <v>1.5548</v>
      </c>
      <c r="J226" s="59">
        <f t="shared" si="7"/>
        <v>1.5547999999999999E-2</v>
      </c>
      <c r="K226" s="66">
        <f>INDEX(Capratexcounty!$B$2:$C$15,MATCH($H227,Capratexcounty!$B$2:$B$15,0),2)</f>
        <v>7.7499999999999999E-2</v>
      </c>
      <c r="L226" t="s">
        <v>533</v>
      </c>
      <c r="M226">
        <v>1.2137</v>
      </c>
      <c r="N226">
        <v>1.1676</v>
      </c>
      <c r="O226">
        <v>2.3E-3</v>
      </c>
      <c r="P226">
        <v>0.38490000000000002</v>
      </c>
    </row>
    <row r="227" spans="1:23" ht="26.25" thickBot="1">
      <c r="A227">
        <v>3678</v>
      </c>
      <c r="B227" s="69" t="s">
        <v>534</v>
      </c>
      <c r="C227" s="50">
        <v>899</v>
      </c>
      <c r="D227" s="50">
        <v>922</v>
      </c>
      <c r="E227" s="50">
        <v>1068</v>
      </c>
      <c r="F227" s="50">
        <v>1390</v>
      </c>
      <c r="G227" s="50">
        <v>1657</v>
      </c>
      <c r="H227" s="59" t="s">
        <v>111</v>
      </c>
      <c r="I227" s="63">
        <f t="shared" si="6"/>
        <v>1.7475000000000001</v>
      </c>
      <c r="J227" s="59">
        <f t="shared" si="7"/>
        <v>1.7475000000000001E-2</v>
      </c>
      <c r="K227" s="66">
        <f>INDEX(Capratexcounty!$B$2:$C$15,MATCH($H228,Capratexcounty!$B$2:$B$15,0),2)</f>
        <v>7.7499999999999999E-2</v>
      </c>
      <c r="L227" t="s">
        <v>535</v>
      </c>
      <c r="M227">
        <v>1.3125</v>
      </c>
      <c r="N227">
        <v>1.2343</v>
      </c>
      <c r="O227">
        <v>4.0000000000000001E-3</v>
      </c>
      <c r="P227">
        <v>0.50919999999999999</v>
      </c>
    </row>
    <row r="228" spans="1:23" ht="26.25" thickBot="1">
      <c r="A228">
        <v>11681</v>
      </c>
      <c r="B228" s="69" t="s">
        <v>536</v>
      </c>
      <c r="C228" s="50">
        <v>991</v>
      </c>
      <c r="D228" s="50">
        <v>997</v>
      </c>
      <c r="E228" s="50">
        <v>1224</v>
      </c>
      <c r="F228" s="50">
        <v>1561</v>
      </c>
      <c r="G228" s="50">
        <v>2004</v>
      </c>
      <c r="H228" s="59" t="s">
        <v>108</v>
      </c>
      <c r="I228" s="63">
        <f t="shared" si="6"/>
        <v>1.6012999999999997</v>
      </c>
      <c r="J228" s="59">
        <f t="shared" si="7"/>
        <v>1.6012999999999996E-2</v>
      </c>
      <c r="K228" s="66">
        <f>INDEX(Capratexcounty!$B$2:$C$15,MATCH($H229,Capratexcounty!$B$2:$B$15,0),2)</f>
        <v>7.7499999999999999E-2</v>
      </c>
      <c r="L228" t="s">
        <v>537</v>
      </c>
      <c r="M228">
        <v>1.2458</v>
      </c>
      <c r="N228">
        <v>1.2766999999999999</v>
      </c>
      <c r="O228">
        <v>4.7999999999999996E-3</v>
      </c>
      <c r="P228">
        <v>0.31979999999999997</v>
      </c>
    </row>
    <row r="229" spans="1:23" ht="26.25" thickBot="1">
      <c r="A229">
        <v>1684</v>
      </c>
      <c r="B229" s="69" t="s">
        <v>538</v>
      </c>
      <c r="C229" s="50">
        <v>1017</v>
      </c>
      <c r="D229" s="50">
        <v>1062</v>
      </c>
      <c r="E229" s="50">
        <v>1332</v>
      </c>
      <c r="F229" s="50">
        <v>1741</v>
      </c>
      <c r="G229" s="50">
        <v>1774</v>
      </c>
      <c r="H229" s="59" t="s">
        <v>123</v>
      </c>
      <c r="I229" s="63">
        <f t="shared" si="6"/>
        <v>1.5383</v>
      </c>
      <c r="J229" s="59">
        <f t="shared" si="7"/>
        <v>1.5383000000000001E-2</v>
      </c>
      <c r="K229" s="66">
        <f>INDEX(Capratexcounty!$B$2:$C$15,MATCH($H230,Capratexcounty!$B$2:$B$15,0),2)</f>
        <v>7.7499999999999999E-2</v>
      </c>
      <c r="L229" t="s">
        <v>539</v>
      </c>
      <c r="M229">
        <v>1.3856999999999999</v>
      </c>
      <c r="N229">
        <v>1.2511000000000001</v>
      </c>
      <c r="O229">
        <v>0</v>
      </c>
      <c r="P229">
        <v>0.28720000000000001</v>
      </c>
    </row>
    <row r="230" spans="1:23" ht="26.25" thickBot="1">
      <c r="A230">
        <v>13687</v>
      </c>
      <c r="B230" s="69" t="s">
        <v>540</v>
      </c>
      <c r="C230" s="50">
        <v>976</v>
      </c>
      <c r="D230" s="50">
        <v>1091</v>
      </c>
      <c r="E230" s="50">
        <v>1340</v>
      </c>
      <c r="F230" s="50">
        <v>1655</v>
      </c>
      <c r="G230" s="50">
        <v>1785</v>
      </c>
      <c r="H230" s="59" t="s">
        <v>78</v>
      </c>
      <c r="I230" s="63">
        <f t="shared" si="6"/>
        <v>1.8610000000000002</v>
      </c>
      <c r="J230" s="59">
        <f t="shared" si="7"/>
        <v>1.8610000000000002E-2</v>
      </c>
      <c r="K230" s="66">
        <f>INDEX(Capratexcounty!$B$2:$C$15,MATCH($H231,Capratexcounty!$B$2:$B$15,0),2)</f>
        <v>7.7499999999999999E-2</v>
      </c>
      <c r="L230" t="s">
        <v>541</v>
      </c>
      <c r="M230">
        <v>1.4282999999999999</v>
      </c>
      <c r="N230">
        <v>1.3559000000000001</v>
      </c>
      <c r="O230">
        <v>0</v>
      </c>
      <c r="P230">
        <v>0.50509999999999999</v>
      </c>
    </row>
    <row r="231" spans="1:23" ht="26.25" thickBot="1">
      <c r="A231">
        <v>12690</v>
      </c>
      <c r="B231" s="69" t="s">
        <v>542</v>
      </c>
      <c r="C231" s="50">
        <v>985</v>
      </c>
      <c r="D231" s="50">
        <v>1106</v>
      </c>
      <c r="E231" s="50">
        <v>1453</v>
      </c>
      <c r="F231" s="50">
        <v>1832</v>
      </c>
      <c r="G231" s="50">
        <v>1975</v>
      </c>
      <c r="H231" s="59" t="s">
        <v>93</v>
      </c>
      <c r="I231" s="63">
        <f t="shared" si="6"/>
        <v>1.4031</v>
      </c>
      <c r="J231" s="59">
        <f t="shared" si="7"/>
        <v>1.4031E-2</v>
      </c>
      <c r="K231" s="66">
        <f>INDEX(Capratexcounty!$B$2:$C$15,MATCH($H232,Capratexcounty!$B$2:$B$15,0),2)</f>
        <v>7.7499999999999999E-2</v>
      </c>
      <c r="L231" t="s">
        <v>543</v>
      </c>
      <c r="M231">
        <v>1.2093</v>
      </c>
      <c r="N231">
        <v>1.1609</v>
      </c>
      <c r="O231">
        <v>0</v>
      </c>
      <c r="P231">
        <v>0.2422</v>
      </c>
    </row>
    <row r="232" spans="1:23" ht="26.25" thickBot="1">
      <c r="A232">
        <v>9693</v>
      </c>
      <c r="B232" s="69" t="s">
        <v>544</v>
      </c>
      <c r="C232" s="50">
        <v>976</v>
      </c>
      <c r="D232" s="50">
        <v>1003</v>
      </c>
      <c r="E232" s="50">
        <v>1244</v>
      </c>
      <c r="F232" s="50">
        <v>1601</v>
      </c>
      <c r="G232" s="50">
        <v>1671</v>
      </c>
      <c r="H232" s="59" t="s">
        <v>111</v>
      </c>
      <c r="I232" s="63">
        <f t="shared" si="6"/>
        <v>1.7157999999999998</v>
      </c>
      <c r="J232" s="59">
        <f t="shared" si="7"/>
        <v>1.7158E-2</v>
      </c>
      <c r="K232" s="66">
        <f>INDEX(Capratexcounty!$B$2:$C$15,MATCH($H233,Capratexcounty!$B$2:$B$15,0),2)</f>
        <v>7.7499999999999999E-2</v>
      </c>
      <c r="L232" t="s">
        <v>545</v>
      </c>
      <c r="M232">
        <v>1.0486</v>
      </c>
      <c r="N232">
        <v>1.2378</v>
      </c>
      <c r="O232">
        <v>1E-3</v>
      </c>
      <c r="P232">
        <v>0.47699999999999998</v>
      </c>
    </row>
    <row r="233" spans="1:23" ht="26.25" thickBot="1">
      <c r="A233">
        <v>12696</v>
      </c>
      <c r="B233" s="69" t="s">
        <v>546</v>
      </c>
      <c r="C233" s="50">
        <v>985</v>
      </c>
      <c r="D233" s="50">
        <v>1106</v>
      </c>
      <c r="E233" s="50">
        <v>1453</v>
      </c>
      <c r="F233" s="50">
        <v>1832</v>
      </c>
      <c r="G233" s="50">
        <v>1975</v>
      </c>
      <c r="H233" s="59" t="s">
        <v>111</v>
      </c>
      <c r="I233" s="63">
        <f t="shared" si="6"/>
        <v>1.5786</v>
      </c>
      <c r="J233" s="59">
        <f t="shared" si="7"/>
        <v>1.5786000000000001E-2</v>
      </c>
      <c r="K233" s="66">
        <f>INDEX(Capratexcounty!$B$2:$C$15,MATCH($H233,Capratexcounty!$B$2:$B$15,0),2)</f>
        <v>7.7499999999999999E-2</v>
      </c>
      <c r="L233" t="s">
        <v>547</v>
      </c>
      <c r="M233">
        <v>1.2630999999999999</v>
      </c>
      <c r="N233">
        <v>1.2172000000000001</v>
      </c>
      <c r="O233">
        <v>2.2000000000000001E-3</v>
      </c>
      <c r="P233">
        <v>0.35920000000000002</v>
      </c>
      <c r="R233" t="s">
        <v>548</v>
      </c>
      <c r="S233" t="s">
        <v>99</v>
      </c>
      <c r="T233" t="s">
        <v>99</v>
      </c>
      <c r="U233" t="s">
        <v>99</v>
      </c>
      <c r="V233" t="s">
        <v>99</v>
      </c>
      <c r="W233" t="e">
        <v>#VALUE!</v>
      </c>
    </row>
    <row r="234" spans="1:23" ht="26.25" thickBot="1">
      <c r="A234">
        <v>3699</v>
      </c>
      <c r="B234" s="69" t="s">
        <v>549</v>
      </c>
      <c r="C234" s="50">
        <v>899</v>
      </c>
      <c r="D234" s="50">
        <v>922</v>
      </c>
      <c r="E234" s="50">
        <v>1068</v>
      </c>
      <c r="F234" s="50">
        <v>1390</v>
      </c>
      <c r="G234" s="50">
        <v>1657</v>
      </c>
      <c r="H234" s="59" t="s">
        <v>108</v>
      </c>
      <c r="I234" s="63">
        <f t="shared" si="6"/>
        <v>1.6349</v>
      </c>
      <c r="J234" s="59">
        <f t="shared" si="7"/>
        <v>1.6348999999999999E-2</v>
      </c>
      <c r="K234" s="66">
        <f>INDEX(Capratexcounty!$B$2:$C$15,MATCH($H234,Capratexcounty!$B$2:$B$15,0),2)</f>
        <v>7.7499999999999999E-2</v>
      </c>
      <c r="L234" t="s">
        <v>550</v>
      </c>
      <c r="M234">
        <v>1.3677999999999999</v>
      </c>
      <c r="N234">
        <v>1.2863</v>
      </c>
      <c r="O234">
        <v>1.4E-3</v>
      </c>
      <c r="P234">
        <v>0.34720000000000001</v>
      </c>
      <c r="R234" t="s">
        <v>551</v>
      </c>
      <c r="S234" t="s">
        <v>99</v>
      </c>
      <c r="T234" t="s">
        <v>99</v>
      </c>
      <c r="U234" t="s">
        <v>99</v>
      </c>
      <c r="V234" t="s">
        <v>99</v>
      </c>
      <c r="W234" t="e">
        <v>#VALUE!</v>
      </c>
    </row>
    <row r="235" spans="1:23" ht="26.25" thickBot="1">
      <c r="A235">
        <v>8702</v>
      </c>
      <c r="B235" s="69" t="s">
        <v>552</v>
      </c>
      <c r="C235" s="50">
        <v>913</v>
      </c>
      <c r="D235" s="50">
        <v>983</v>
      </c>
      <c r="E235" s="50">
        <v>1291</v>
      </c>
      <c r="F235" s="50">
        <v>1713</v>
      </c>
      <c r="G235" s="50">
        <v>1719</v>
      </c>
      <c r="H235" s="59" t="s">
        <v>118</v>
      </c>
      <c r="I235" s="63">
        <f t="shared" si="6"/>
        <v>1.6467000000000001</v>
      </c>
      <c r="J235" s="59">
        <f t="shared" si="7"/>
        <v>1.6467000000000002E-2</v>
      </c>
      <c r="K235" s="66">
        <f>INDEX(Capratexcounty!$B$2:$C$15,MATCH($H235,Capratexcounty!$B$2:$B$15,0),2)</f>
        <v>7.7499999999999999E-2</v>
      </c>
      <c r="L235" t="s">
        <v>553</v>
      </c>
      <c r="M235">
        <v>1.2206999999999999</v>
      </c>
      <c r="N235">
        <v>1.2733000000000001</v>
      </c>
      <c r="O235">
        <v>0</v>
      </c>
      <c r="P235">
        <v>0.37340000000000001</v>
      </c>
    </row>
    <row r="236" spans="1:23" ht="26.25" thickBot="1">
      <c r="A236">
        <v>14705</v>
      </c>
      <c r="B236" s="69" t="s">
        <v>554</v>
      </c>
      <c r="C236" s="50">
        <v>1039</v>
      </c>
      <c r="D236" s="50">
        <v>1136</v>
      </c>
      <c r="E236" s="50">
        <v>1300</v>
      </c>
      <c r="F236" s="50">
        <v>1725</v>
      </c>
      <c r="G236" s="50">
        <v>1731</v>
      </c>
      <c r="H236" s="59" t="s">
        <v>87</v>
      </c>
      <c r="I236" s="63">
        <f t="shared" si="6"/>
        <v>1.7565</v>
      </c>
      <c r="J236" s="59">
        <f t="shared" si="7"/>
        <v>1.7565000000000001E-2</v>
      </c>
      <c r="K236" s="66">
        <f>INDEX(Capratexcounty!$B$2:$C$15,MATCH($H236,Capratexcounty!$B$2:$B$15,0),2)</f>
        <v>7.7499999999999999E-2</v>
      </c>
      <c r="L236" t="s">
        <v>555</v>
      </c>
      <c r="M236">
        <v>1.1978</v>
      </c>
      <c r="N236">
        <v>1.2446999999999999</v>
      </c>
      <c r="O236">
        <v>6.0000000000000001E-3</v>
      </c>
      <c r="P236">
        <v>0.50580000000000003</v>
      </c>
    </row>
    <row r="237" spans="1:23" ht="16.5" thickBot="1">
      <c r="A237">
        <v>11708</v>
      </c>
      <c r="B237" s="69" t="s">
        <v>556</v>
      </c>
      <c r="C237" s="50">
        <v>976</v>
      </c>
      <c r="D237" s="50">
        <v>1003</v>
      </c>
      <c r="E237" s="50">
        <v>1244</v>
      </c>
      <c r="F237" s="50">
        <v>1601</v>
      </c>
      <c r="G237" s="50">
        <v>1671</v>
      </c>
      <c r="H237" s="59" t="s">
        <v>123</v>
      </c>
      <c r="I237" s="63">
        <f t="shared" si="6"/>
        <v>1.4812000000000001</v>
      </c>
      <c r="J237" s="59">
        <f t="shared" si="7"/>
        <v>1.4812000000000001E-2</v>
      </c>
      <c r="K237" s="66">
        <f>INDEX(Capratexcounty!$B$2:$C$15,MATCH($H237,Capratexcounty!$B$2:$B$15,0),2)</f>
        <v>7.7499999999999999E-2</v>
      </c>
      <c r="L237" t="s">
        <v>557</v>
      </c>
      <c r="M237">
        <v>1.246</v>
      </c>
      <c r="N237">
        <v>1.2602</v>
      </c>
      <c r="O237">
        <v>0</v>
      </c>
      <c r="P237">
        <v>0.221</v>
      </c>
    </row>
    <row r="238" spans="1:23" ht="16.5" thickBot="1">
      <c r="A238">
        <v>9711</v>
      </c>
      <c r="B238" s="69" t="s">
        <v>558</v>
      </c>
      <c r="C238" s="50">
        <v>991</v>
      </c>
      <c r="D238" s="50">
        <v>997</v>
      </c>
      <c r="E238" s="50">
        <v>1224</v>
      </c>
      <c r="F238" s="50">
        <v>1561</v>
      </c>
      <c r="G238" s="50">
        <v>2004</v>
      </c>
      <c r="H238" s="59" t="s">
        <v>138</v>
      </c>
      <c r="I238" s="63">
        <f t="shared" si="6"/>
        <v>1.6516</v>
      </c>
      <c r="J238" s="59">
        <f t="shared" si="7"/>
        <v>1.6515999999999999E-2</v>
      </c>
      <c r="K238" s="66">
        <f>INDEX(Capratexcounty!$B$2:$C$15,MATCH($H238,Capratexcounty!$B$2:$B$15,0),2)</f>
        <v>7.7499999999999999E-2</v>
      </c>
      <c r="L238" t="s">
        <v>559</v>
      </c>
      <c r="M238">
        <v>1.2205999999999999</v>
      </c>
      <c r="N238">
        <v>1.2718</v>
      </c>
      <c r="O238">
        <v>2.0000000000000001E-4</v>
      </c>
      <c r="P238">
        <v>0.37959999999999999</v>
      </c>
    </row>
    <row r="239" spans="1:23" ht="26.25" thickBot="1">
      <c r="A239">
        <v>9714</v>
      </c>
      <c r="B239" s="69" t="s">
        <v>560</v>
      </c>
      <c r="C239" s="50">
        <v>976</v>
      </c>
      <c r="D239" s="50">
        <v>1003</v>
      </c>
      <c r="E239" s="50">
        <v>1244</v>
      </c>
      <c r="F239" s="50">
        <v>1601</v>
      </c>
      <c r="G239" s="50">
        <v>1671</v>
      </c>
      <c r="H239" s="59" t="s">
        <v>81</v>
      </c>
      <c r="I239" s="63">
        <f t="shared" si="6"/>
        <v>2.1779000000000002</v>
      </c>
      <c r="J239" s="59">
        <f t="shared" si="7"/>
        <v>2.1779000000000003E-2</v>
      </c>
      <c r="K239" s="66">
        <f>INDEX(Capratexcounty!$B$2:$C$15,MATCH($H239,Capratexcounty!$B$2:$B$15,0),2)</f>
        <v>7.7499999999999999E-2</v>
      </c>
      <c r="L239" t="s">
        <v>561</v>
      </c>
      <c r="M239">
        <v>1.76</v>
      </c>
      <c r="N239">
        <v>1.3137000000000001</v>
      </c>
      <c r="O239">
        <v>0</v>
      </c>
      <c r="P239">
        <v>0.86419999999999997</v>
      </c>
    </row>
    <row r="240" spans="1:23" ht="26.25" thickBot="1">
      <c r="A240">
        <v>11723</v>
      </c>
      <c r="B240" s="69" t="s">
        <v>562</v>
      </c>
      <c r="C240" s="50">
        <v>991</v>
      </c>
      <c r="D240" s="50">
        <v>997</v>
      </c>
      <c r="E240" s="50">
        <v>1224</v>
      </c>
      <c r="F240" s="50">
        <v>1561</v>
      </c>
      <c r="G240" s="50">
        <v>2004</v>
      </c>
      <c r="H240" s="59" t="s">
        <v>123</v>
      </c>
      <c r="I240" s="63">
        <f t="shared" si="6"/>
        <v>1.9802</v>
      </c>
      <c r="J240" s="59">
        <f t="shared" si="7"/>
        <v>1.9802E-2</v>
      </c>
      <c r="K240" s="66">
        <f>INDEX(Capratexcounty!$B$2:$C$15,MATCH($H240,Capratexcounty!$B$2:$B$15,0),2)</f>
        <v>7.7499999999999999E-2</v>
      </c>
      <c r="L240" t="s">
        <v>563</v>
      </c>
      <c r="M240">
        <v>1.0488999999999999</v>
      </c>
      <c r="N240">
        <v>1.2447999999999999</v>
      </c>
      <c r="O240">
        <v>0</v>
      </c>
      <c r="P240">
        <v>0.73540000000000005</v>
      </c>
    </row>
    <row r="241" spans="1:16" ht="26.25" thickBot="1">
      <c r="A241">
        <v>11735</v>
      </c>
      <c r="B241" s="69" t="s">
        <v>564</v>
      </c>
      <c r="C241" s="50">
        <v>991</v>
      </c>
      <c r="D241" s="50">
        <v>997</v>
      </c>
      <c r="E241" s="50">
        <v>1224</v>
      </c>
      <c r="F241" s="50">
        <v>1561</v>
      </c>
      <c r="G241" s="50">
        <v>2004</v>
      </c>
      <c r="H241" s="59" t="s">
        <v>123</v>
      </c>
      <c r="I241" s="63">
        <f t="shared" si="6"/>
        <v>1.9588000000000001</v>
      </c>
      <c r="J241" s="59">
        <f t="shared" si="7"/>
        <v>1.9588000000000001E-2</v>
      </c>
      <c r="K241" s="66">
        <f>INDEX(Capratexcounty!$B$2:$C$15,MATCH($H241,Capratexcounty!$B$2:$B$15,0),2)</f>
        <v>7.7499999999999999E-2</v>
      </c>
      <c r="L241" t="s">
        <v>565</v>
      </c>
      <c r="M241">
        <v>1.0375000000000001</v>
      </c>
      <c r="N241">
        <v>1.2565</v>
      </c>
      <c r="O241">
        <v>4.1999999999999997E-3</v>
      </c>
      <c r="P241">
        <v>0.69810000000000005</v>
      </c>
    </row>
    <row r="242" spans="1:16" ht="26.25" thickBot="1">
      <c r="A242">
        <v>14738</v>
      </c>
      <c r="B242" s="69" t="s">
        <v>566</v>
      </c>
      <c r="C242" s="50">
        <v>1039</v>
      </c>
      <c r="D242" s="50">
        <v>1136</v>
      </c>
      <c r="E242" s="50">
        <v>1300</v>
      </c>
      <c r="F242" s="50">
        <v>1725</v>
      </c>
      <c r="G242" s="50">
        <v>1731</v>
      </c>
      <c r="H242" s="59" t="s">
        <v>87</v>
      </c>
      <c r="I242" s="63">
        <f t="shared" si="6"/>
        <v>1.5692999999999999</v>
      </c>
      <c r="J242" s="59">
        <f t="shared" si="7"/>
        <v>1.5692999999999999E-2</v>
      </c>
      <c r="K242" s="66">
        <f>INDEX(Capratexcounty!$B$2:$C$15,MATCH($H242,Capratexcounty!$B$2:$B$15,0),2)</f>
        <v>7.7499999999999999E-2</v>
      </c>
      <c r="L242" t="s">
        <v>567</v>
      </c>
      <c r="M242">
        <v>1.1541999999999999</v>
      </c>
      <c r="N242">
        <v>1.2282</v>
      </c>
      <c r="O242">
        <v>0</v>
      </c>
      <c r="P242">
        <v>0.34110000000000001</v>
      </c>
    </row>
    <row r="243" spans="1:16" ht="26.25" thickBot="1">
      <c r="A243">
        <v>10717</v>
      </c>
      <c r="B243" s="69" t="s">
        <v>568</v>
      </c>
      <c r="C243" s="50">
        <v>831</v>
      </c>
      <c r="D243" s="50">
        <v>963</v>
      </c>
      <c r="E243" s="50">
        <v>1081</v>
      </c>
      <c r="F243" s="50">
        <v>1401</v>
      </c>
      <c r="G243" s="50">
        <v>1524</v>
      </c>
      <c r="H243" s="59" t="s">
        <v>81</v>
      </c>
      <c r="I243" s="63">
        <f t="shared" si="6"/>
        <v>1.7193999999999998</v>
      </c>
      <c r="J243" s="59">
        <f t="shared" si="7"/>
        <v>1.7193999999999997E-2</v>
      </c>
      <c r="K243" s="66">
        <f>INDEX(Capratexcounty!$B$2:$C$15,MATCH($H243,Capratexcounty!$B$2:$B$15,0),2)</f>
        <v>7.7499999999999999E-2</v>
      </c>
      <c r="L243" t="s">
        <v>569</v>
      </c>
      <c r="M243">
        <v>0.95950000000000002</v>
      </c>
      <c r="N243">
        <v>1.1493</v>
      </c>
      <c r="O243">
        <v>2.7000000000000001E-3</v>
      </c>
      <c r="P243">
        <v>0.56740000000000002</v>
      </c>
    </row>
    <row r="244" spans="1:16" ht="26.25" thickBot="1">
      <c r="A244">
        <v>4720</v>
      </c>
      <c r="B244" s="69" t="s">
        <v>570</v>
      </c>
      <c r="C244" s="50">
        <v>1341</v>
      </c>
      <c r="D244" s="50">
        <v>1441</v>
      </c>
      <c r="E244" s="50">
        <v>1887</v>
      </c>
      <c r="F244" s="50">
        <v>2390</v>
      </c>
      <c r="G244" s="50">
        <v>2513</v>
      </c>
      <c r="H244" s="59" t="s">
        <v>135</v>
      </c>
      <c r="I244" s="63">
        <f t="shared" si="6"/>
        <v>1.8006000000000002</v>
      </c>
      <c r="J244" s="59">
        <f t="shared" si="7"/>
        <v>1.8006000000000001E-2</v>
      </c>
      <c r="K244" s="66">
        <f>INDEX(Capratexcounty!$B$2:$C$15,MATCH($H244,Capratexcounty!$B$2:$B$15,0),2)</f>
        <v>6.25E-2</v>
      </c>
      <c r="L244" t="s">
        <v>571</v>
      </c>
      <c r="M244">
        <v>1.1736</v>
      </c>
      <c r="N244">
        <v>1.2814000000000001</v>
      </c>
      <c r="O244">
        <v>7.3000000000000001E-3</v>
      </c>
      <c r="P244">
        <v>0.51190000000000002</v>
      </c>
    </row>
    <row r="245" spans="1:16" ht="26.25" thickBot="1">
      <c r="A245">
        <v>13726</v>
      </c>
      <c r="B245" s="69" t="s">
        <v>572</v>
      </c>
      <c r="C245" s="50">
        <v>976</v>
      </c>
      <c r="D245" s="50">
        <v>1091</v>
      </c>
      <c r="E245" s="50">
        <v>1340</v>
      </c>
      <c r="F245" s="50">
        <v>1655</v>
      </c>
      <c r="G245" s="50">
        <v>1785</v>
      </c>
      <c r="H245" s="59" t="s">
        <v>93</v>
      </c>
      <c r="I245" s="63">
        <f t="shared" si="6"/>
        <v>1.9856</v>
      </c>
      <c r="J245" s="59">
        <f t="shared" si="7"/>
        <v>1.9856000000000002E-2</v>
      </c>
      <c r="K245" s="66">
        <f>INDEX(Capratexcounty!$B$2:$C$15,MATCH($H245,Capratexcounty!$B$2:$B$15,0),2)</f>
        <v>7.7499999999999999E-2</v>
      </c>
      <c r="L245" t="s">
        <v>573</v>
      </c>
      <c r="M245">
        <v>1.2643</v>
      </c>
      <c r="N245">
        <v>1.3027</v>
      </c>
      <c r="O245">
        <v>3.0999999999999999E-3</v>
      </c>
      <c r="P245">
        <v>0.67979999999999996</v>
      </c>
    </row>
    <row r="246" spans="1:16" ht="26.25" thickBot="1">
      <c r="A246">
        <v>10729</v>
      </c>
      <c r="B246" s="69" t="s">
        <v>574</v>
      </c>
      <c r="C246" s="50">
        <v>831</v>
      </c>
      <c r="D246" s="50">
        <v>963</v>
      </c>
      <c r="E246" s="50">
        <v>1081</v>
      </c>
      <c r="F246" s="50">
        <v>1401</v>
      </c>
      <c r="G246" s="50">
        <v>1524</v>
      </c>
      <c r="H246" s="59" t="s">
        <v>81</v>
      </c>
      <c r="I246" s="63">
        <f t="shared" si="6"/>
        <v>1.6457999999999999</v>
      </c>
      <c r="J246" s="59">
        <f t="shared" si="7"/>
        <v>1.6458E-2</v>
      </c>
      <c r="K246" s="66">
        <f>INDEX(Capratexcounty!$B$2:$C$15,MATCH($H246,Capratexcounty!$B$2:$B$15,0),2)</f>
        <v>7.7499999999999999E-2</v>
      </c>
      <c r="L246" t="s">
        <v>575</v>
      </c>
      <c r="M246">
        <v>1.0694999999999999</v>
      </c>
      <c r="N246">
        <v>1.224</v>
      </c>
      <c r="O246">
        <v>1.1999999999999999E-3</v>
      </c>
      <c r="P246">
        <v>0.42059999999999997</v>
      </c>
    </row>
    <row r="247" spans="1:16" ht="16.5" thickBot="1">
      <c r="A247">
        <v>14732</v>
      </c>
      <c r="B247" s="69" t="s">
        <v>576</v>
      </c>
      <c r="C247" s="50">
        <v>1039</v>
      </c>
      <c r="D247" s="50">
        <v>1136</v>
      </c>
      <c r="E247" s="50">
        <v>1300</v>
      </c>
      <c r="F247" s="50">
        <v>1725</v>
      </c>
      <c r="G247" s="50">
        <v>1731</v>
      </c>
      <c r="H247" s="59" t="s">
        <v>87</v>
      </c>
      <c r="I247" s="63">
        <f t="shared" si="6"/>
        <v>1.7939000000000003</v>
      </c>
      <c r="J247" s="59">
        <f t="shared" si="7"/>
        <v>1.7939000000000004E-2</v>
      </c>
      <c r="K247" s="66">
        <f>INDEX(Capratexcounty!$B$2:$C$15,MATCH($H247,Capratexcounty!$B$2:$B$15,0),2)</f>
        <v>7.7499999999999999E-2</v>
      </c>
      <c r="L247" t="s">
        <v>577</v>
      </c>
      <c r="M247">
        <v>1.2751999999999999</v>
      </c>
      <c r="N247">
        <v>1.3217000000000001</v>
      </c>
      <c r="O247">
        <v>1.5E-3</v>
      </c>
      <c r="P247">
        <v>0.47070000000000001</v>
      </c>
    </row>
    <row r="248" spans="1:16" ht="26.25" thickBot="1">
      <c r="A248">
        <v>1741</v>
      </c>
      <c r="B248" s="69" t="s">
        <v>578</v>
      </c>
      <c r="C248" s="50">
        <v>1017</v>
      </c>
      <c r="D248" s="50">
        <v>1062</v>
      </c>
      <c r="E248" s="50">
        <v>1332</v>
      </c>
      <c r="F248" s="50">
        <v>1741</v>
      </c>
      <c r="G248" s="50">
        <v>1774</v>
      </c>
      <c r="H248" s="59" t="s">
        <v>78</v>
      </c>
      <c r="I248" s="63">
        <f t="shared" si="6"/>
        <v>1.6257999999999999</v>
      </c>
      <c r="J248" s="59">
        <f t="shared" si="7"/>
        <v>1.6257999999999998E-2</v>
      </c>
      <c r="K248" s="66">
        <f>INDEX(Capratexcounty!$B$2:$C$15,MATCH($H248,Capratexcounty!$B$2:$B$15,0),2)</f>
        <v>7.7499999999999999E-2</v>
      </c>
      <c r="L248" t="s">
        <v>579</v>
      </c>
      <c r="M248">
        <v>1.2797000000000001</v>
      </c>
      <c r="N248">
        <v>1.2650999999999999</v>
      </c>
      <c r="O248">
        <v>2.9999999999999997E-4</v>
      </c>
      <c r="P248">
        <v>0.3604</v>
      </c>
    </row>
    <row r="249" spans="1:16" ht="26.25" thickBot="1">
      <c r="A249">
        <v>3744</v>
      </c>
      <c r="B249" s="69" t="s">
        <v>580</v>
      </c>
      <c r="C249" s="50">
        <v>899</v>
      </c>
      <c r="D249" s="50">
        <v>922</v>
      </c>
      <c r="E249" s="50">
        <v>1068</v>
      </c>
      <c r="F249" s="50">
        <v>1390</v>
      </c>
      <c r="G249" s="50">
        <v>1657</v>
      </c>
      <c r="H249" s="59" t="s">
        <v>108</v>
      </c>
      <c r="I249" s="63">
        <f t="shared" si="6"/>
        <v>1.9139999999999999</v>
      </c>
      <c r="J249" s="59">
        <f t="shared" si="7"/>
        <v>1.9140000000000001E-2</v>
      </c>
      <c r="K249" s="66">
        <f>INDEX(Capratexcounty!$B$2:$C$15,MATCH($H249,Capratexcounty!$B$2:$B$15,0),2)</f>
        <v>7.7499999999999999E-2</v>
      </c>
      <c r="L249" t="s">
        <v>581</v>
      </c>
      <c r="M249">
        <v>1.1569</v>
      </c>
      <c r="N249">
        <v>1.2748999999999999</v>
      </c>
      <c r="O249">
        <v>3.8999999999999998E-3</v>
      </c>
      <c r="P249">
        <v>0.63519999999999999</v>
      </c>
    </row>
    <row r="250" spans="1:16" ht="16.5" thickBot="1">
      <c r="A250">
        <v>1750</v>
      </c>
      <c r="B250" s="69" t="s">
        <v>582</v>
      </c>
      <c r="C250" s="50">
        <v>1017</v>
      </c>
      <c r="D250" s="50">
        <v>1062</v>
      </c>
      <c r="E250" s="50">
        <v>1332</v>
      </c>
      <c r="F250" s="50">
        <v>1741</v>
      </c>
      <c r="G250" s="50">
        <v>1774</v>
      </c>
      <c r="H250" s="59" t="s">
        <v>78</v>
      </c>
      <c r="I250" s="63">
        <f t="shared" si="6"/>
        <v>1.8288</v>
      </c>
      <c r="J250" s="59">
        <f t="shared" si="7"/>
        <v>1.8287999999999999E-2</v>
      </c>
      <c r="K250" s="66">
        <f>INDEX(Capratexcounty!$B$2:$C$15,MATCH($H250,Capratexcounty!$B$2:$B$15,0),2)</f>
        <v>7.7499999999999999E-2</v>
      </c>
      <c r="L250" t="s">
        <v>583</v>
      </c>
      <c r="M250">
        <v>1.0822000000000001</v>
      </c>
      <c r="N250">
        <v>1.2481</v>
      </c>
      <c r="O250">
        <v>1.1900000000000001E-2</v>
      </c>
      <c r="P250">
        <v>0.56879999999999997</v>
      </c>
    </row>
    <row r="251" spans="1:16" ht="26.25" thickBot="1">
      <c r="A251">
        <v>13753</v>
      </c>
      <c r="B251" s="69" t="s">
        <v>584</v>
      </c>
      <c r="C251" s="50">
        <v>976</v>
      </c>
      <c r="D251" s="50">
        <v>1091</v>
      </c>
      <c r="E251" s="50">
        <v>1340</v>
      </c>
      <c r="F251" s="50">
        <v>1655</v>
      </c>
      <c r="G251" s="50">
        <v>1785</v>
      </c>
      <c r="H251" s="59" t="s">
        <v>93</v>
      </c>
      <c r="I251" s="63">
        <f t="shared" si="6"/>
        <v>1.8815</v>
      </c>
      <c r="J251" s="59">
        <f t="shared" si="7"/>
        <v>1.8814999999999998E-2</v>
      </c>
      <c r="K251" s="66">
        <f>INDEX(Capratexcounty!$B$2:$C$15,MATCH($H251,Capratexcounty!$B$2:$B$15,0),2)</f>
        <v>7.7499999999999999E-2</v>
      </c>
      <c r="L251" t="s">
        <v>585</v>
      </c>
      <c r="M251">
        <v>1.4178999999999999</v>
      </c>
      <c r="N251">
        <v>1.2806</v>
      </c>
      <c r="O251">
        <v>2.8E-3</v>
      </c>
      <c r="P251">
        <v>0.59809999999999997</v>
      </c>
    </row>
    <row r="252" spans="1:16" ht="26.25" thickBot="1">
      <c r="A252">
        <v>9756</v>
      </c>
      <c r="B252" s="69" t="s">
        <v>586</v>
      </c>
      <c r="C252" s="50">
        <v>976</v>
      </c>
      <c r="D252" s="50">
        <v>1003</v>
      </c>
      <c r="E252" s="50">
        <v>1244</v>
      </c>
      <c r="F252" s="50">
        <v>1601</v>
      </c>
      <c r="G252" s="50">
        <v>1671</v>
      </c>
      <c r="H252" s="59" t="s">
        <v>138</v>
      </c>
      <c r="I252" s="63">
        <f t="shared" si="6"/>
        <v>1.8102999999999998</v>
      </c>
      <c r="J252" s="59">
        <f t="shared" si="7"/>
        <v>1.8102999999999998E-2</v>
      </c>
      <c r="K252" s="66">
        <f>INDEX(Capratexcounty!$B$2:$C$15,MATCH($H252,Capratexcounty!$B$2:$B$15,0),2)</f>
        <v>7.7499999999999999E-2</v>
      </c>
      <c r="L252" t="s">
        <v>587</v>
      </c>
      <c r="M252">
        <v>1.0863</v>
      </c>
      <c r="N252">
        <v>1.2806999999999999</v>
      </c>
      <c r="O252">
        <v>4.0000000000000001E-3</v>
      </c>
      <c r="P252">
        <v>0.52559999999999996</v>
      </c>
    </row>
    <row r="253" spans="1:16" ht="26.25" thickBot="1">
      <c r="A253">
        <v>4759</v>
      </c>
      <c r="B253" s="69" t="s">
        <v>588</v>
      </c>
      <c r="C253" s="50">
        <v>1341</v>
      </c>
      <c r="D253" s="50">
        <v>1441</v>
      </c>
      <c r="E253" s="50">
        <v>1887</v>
      </c>
      <c r="F253" s="50">
        <v>2390</v>
      </c>
      <c r="G253" s="50">
        <v>2513</v>
      </c>
      <c r="H253" s="59" t="s">
        <v>135</v>
      </c>
      <c r="I253" s="63">
        <f t="shared" si="6"/>
        <v>1.4711000000000001</v>
      </c>
      <c r="J253" s="59">
        <f t="shared" si="7"/>
        <v>1.4711000000000002E-2</v>
      </c>
      <c r="K253" s="66">
        <f>INDEX(Capratexcounty!$B$2:$C$15,MATCH($H253,Capratexcounty!$B$2:$B$15,0),2)</f>
        <v>6.25E-2</v>
      </c>
      <c r="L253" t="s">
        <v>589</v>
      </c>
      <c r="M253">
        <v>1.1549</v>
      </c>
      <c r="N253">
        <v>1.2377</v>
      </c>
      <c r="O253">
        <v>1.1999999999999999E-3</v>
      </c>
      <c r="P253">
        <v>0.23219999999999999</v>
      </c>
    </row>
    <row r="254" spans="1:16" ht="26.25" thickBot="1">
      <c r="A254">
        <v>13762</v>
      </c>
      <c r="B254" s="69" t="s">
        <v>590</v>
      </c>
      <c r="C254" s="50">
        <v>976</v>
      </c>
      <c r="D254" s="50">
        <v>1091</v>
      </c>
      <c r="E254" s="50">
        <v>1340</v>
      </c>
      <c r="F254" s="50">
        <v>1655</v>
      </c>
      <c r="G254" s="50">
        <v>1785</v>
      </c>
      <c r="H254" s="59" t="s">
        <v>93</v>
      </c>
      <c r="I254" s="63">
        <f t="shared" si="6"/>
        <v>1.6660999999999999</v>
      </c>
      <c r="J254" s="59">
        <f t="shared" si="7"/>
        <v>1.6660999999999999E-2</v>
      </c>
      <c r="K254" s="66">
        <f>INDEX(Capratexcounty!$B$2:$C$15,MATCH($H254,Capratexcounty!$B$2:$B$15,0),2)</f>
        <v>7.7499999999999999E-2</v>
      </c>
      <c r="L254" t="s">
        <v>591</v>
      </c>
      <c r="M254">
        <v>1.3706</v>
      </c>
      <c r="N254">
        <v>1.2385999999999999</v>
      </c>
      <c r="O254">
        <v>1.6000000000000001E-3</v>
      </c>
      <c r="P254">
        <v>0.4259</v>
      </c>
    </row>
    <row r="255" spans="1:16" ht="26.25" thickBot="1">
      <c r="A255">
        <v>13765</v>
      </c>
      <c r="B255" s="69" t="s">
        <v>592</v>
      </c>
      <c r="C255" s="50">
        <v>976</v>
      </c>
      <c r="D255" s="50">
        <v>1091</v>
      </c>
      <c r="E255" s="50">
        <v>1340</v>
      </c>
      <c r="F255" s="50">
        <v>1655</v>
      </c>
      <c r="G255" s="50">
        <v>1785</v>
      </c>
      <c r="H255" s="59" t="s">
        <v>93</v>
      </c>
      <c r="I255" s="63">
        <f t="shared" si="6"/>
        <v>1.7702</v>
      </c>
      <c r="J255" s="59">
        <f t="shared" si="7"/>
        <v>1.7701999999999999E-2</v>
      </c>
      <c r="K255" s="66">
        <f>INDEX(Capratexcounty!$B$2:$C$15,MATCH($H255,Capratexcounty!$B$2:$B$15,0),2)</f>
        <v>7.7499999999999999E-2</v>
      </c>
      <c r="L255" t="s">
        <v>593</v>
      </c>
      <c r="M255">
        <v>1.2732000000000001</v>
      </c>
      <c r="N255">
        <v>1.2443</v>
      </c>
      <c r="O255">
        <v>8.0000000000000004E-4</v>
      </c>
      <c r="P255">
        <v>0.52510000000000001</v>
      </c>
    </row>
    <row r="256" spans="1:16" ht="26.25" thickBot="1">
      <c r="A256">
        <v>14768</v>
      </c>
      <c r="B256" s="69" t="s">
        <v>594</v>
      </c>
      <c r="C256" s="50">
        <v>1039</v>
      </c>
      <c r="D256" s="50">
        <v>1136</v>
      </c>
      <c r="E256" s="50">
        <v>1300</v>
      </c>
      <c r="F256" s="50">
        <v>1725</v>
      </c>
      <c r="G256" s="50">
        <v>1731</v>
      </c>
      <c r="H256" s="59" t="s">
        <v>87</v>
      </c>
      <c r="I256" s="63">
        <f t="shared" si="6"/>
        <v>2.4878</v>
      </c>
      <c r="J256" s="59">
        <f t="shared" si="7"/>
        <v>2.4878000000000001E-2</v>
      </c>
      <c r="K256" s="66">
        <f>INDEX(Capratexcounty!$B$2:$C$15,MATCH($H256,Capratexcounty!$B$2:$B$15,0),2)</f>
        <v>7.7499999999999999E-2</v>
      </c>
      <c r="L256" t="s">
        <v>595</v>
      </c>
      <c r="M256">
        <v>1.1086</v>
      </c>
      <c r="N256">
        <v>1.1834</v>
      </c>
      <c r="O256">
        <v>3.7000000000000002E-3</v>
      </c>
      <c r="P256">
        <v>1.3007</v>
      </c>
    </row>
    <row r="257" spans="1:16" ht="26.25" thickBot="1">
      <c r="A257">
        <v>2771</v>
      </c>
      <c r="B257" s="69" t="s">
        <v>596</v>
      </c>
      <c r="C257" s="50">
        <v>936</v>
      </c>
      <c r="D257" s="50">
        <v>1006</v>
      </c>
      <c r="E257" s="50">
        <v>1241</v>
      </c>
      <c r="F257" s="50">
        <v>1642</v>
      </c>
      <c r="G257" s="50">
        <v>1929</v>
      </c>
      <c r="H257" s="59" t="s">
        <v>90</v>
      </c>
      <c r="I257" s="63">
        <f t="shared" si="6"/>
        <v>1.5897999999999999</v>
      </c>
      <c r="J257" s="59">
        <f t="shared" si="7"/>
        <v>1.5897999999999999E-2</v>
      </c>
      <c r="K257" s="66">
        <f>INDEX(Capratexcounty!$B$2:$C$15,MATCH($H257,Capratexcounty!$B$2:$B$15,0),2)</f>
        <v>7.7499999999999999E-2</v>
      </c>
      <c r="L257" t="s">
        <v>597</v>
      </c>
      <c r="M257">
        <v>1.0462</v>
      </c>
      <c r="N257">
        <v>1.1755</v>
      </c>
      <c r="O257">
        <v>0</v>
      </c>
      <c r="P257">
        <v>0.4143</v>
      </c>
    </row>
    <row r="258" spans="1:16" ht="26.25" thickBot="1">
      <c r="A258">
        <v>4774</v>
      </c>
      <c r="B258" s="69" t="s">
        <v>598</v>
      </c>
      <c r="C258" s="50">
        <v>1341</v>
      </c>
      <c r="D258" s="50">
        <v>1441</v>
      </c>
      <c r="E258" s="50">
        <v>1887</v>
      </c>
      <c r="F258" s="50">
        <v>2390</v>
      </c>
      <c r="G258" s="50">
        <v>2513</v>
      </c>
      <c r="H258" s="59" t="s">
        <v>135</v>
      </c>
      <c r="I258" s="63">
        <f t="shared" si="6"/>
        <v>1.8119000000000001</v>
      </c>
      <c r="J258" s="59">
        <f t="shared" si="7"/>
        <v>1.8119E-2</v>
      </c>
      <c r="K258" s="66">
        <f>INDEX(Capratexcounty!$B$2:$C$15,MATCH($H258,Capratexcounty!$B$2:$B$15,0),2)</f>
        <v>6.25E-2</v>
      </c>
      <c r="L258" t="s">
        <v>599</v>
      </c>
      <c r="M258">
        <v>1.1306</v>
      </c>
      <c r="N258">
        <v>1.0535000000000001</v>
      </c>
      <c r="O258">
        <v>1.6999999999999999E-3</v>
      </c>
      <c r="P258">
        <v>0.75670000000000004</v>
      </c>
    </row>
    <row r="259" spans="1:16" ht="16.5" thickBot="1">
      <c r="A259">
        <v>8777</v>
      </c>
      <c r="B259" s="69" t="s">
        <v>600</v>
      </c>
      <c r="C259" s="50">
        <v>913</v>
      </c>
      <c r="D259" s="50">
        <v>983</v>
      </c>
      <c r="E259" s="50">
        <v>1291</v>
      </c>
      <c r="F259" s="50">
        <v>1713</v>
      </c>
      <c r="G259" s="50">
        <v>1719</v>
      </c>
      <c r="H259" s="59" t="s">
        <v>118</v>
      </c>
      <c r="I259" s="63">
        <f t="shared" si="6"/>
        <v>1.9065999999999999</v>
      </c>
      <c r="J259" s="59">
        <f t="shared" si="7"/>
        <v>1.9066E-2</v>
      </c>
      <c r="K259" s="66">
        <f>INDEX(Capratexcounty!$B$2:$C$15,MATCH($H259,Capratexcounty!$B$2:$B$15,0),2)</f>
        <v>7.7499999999999999E-2</v>
      </c>
      <c r="L259" t="s">
        <v>601</v>
      </c>
      <c r="M259">
        <v>1.2061999999999999</v>
      </c>
      <c r="N259">
        <v>1.2790999999999999</v>
      </c>
      <c r="O259">
        <v>2E-3</v>
      </c>
      <c r="P259">
        <v>0.62549999999999994</v>
      </c>
    </row>
    <row r="260" spans="1:16" ht="26.25" thickBot="1">
      <c r="A260">
        <v>12780</v>
      </c>
      <c r="B260" s="69" t="s">
        <v>602</v>
      </c>
      <c r="C260" s="50">
        <v>985</v>
      </c>
      <c r="D260" s="50">
        <v>1106</v>
      </c>
      <c r="E260" s="50">
        <v>1453</v>
      </c>
      <c r="F260" s="50">
        <v>1832</v>
      </c>
      <c r="G260" s="50">
        <v>1975</v>
      </c>
      <c r="H260" s="59" t="s">
        <v>111</v>
      </c>
      <c r="I260" s="63">
        <f t="shared" si="6"/>
        <v>1.5186999999999999</v>
      </c>
      <c r="J260" s="59">
        <f t="shared" si="7"/>
        <v>1.5186999999999999E-2</v>
      </c>
      <c r="K260" s="66">
        <f>INDEX(Capratexcounty!$B$2:$C$15,MATCH($H260,Capratexcounty!$B$2:$B$15,0),2)</f>
        <v>7.7499999999999999E-2</v>
      </c>
      <c r="L260" t="s">
        <v>603</v>
      </c>
      <c r="M260">
        <v>1.1877</v>
      </c>
      <c r="N260">
        <v>1.2044999999999999</v>
      </c>
      <c r="O260">
        <v>0</v>
      </c>
      <c r="P260">
        <v>0.31419999999999998</v>
      </c>
    </row>
    <row r="261" spans="1:16" ht="26.25" thickBot="1">
      <c r="A261">
        <v>2783</v>
      </c>
      <c r="B261" s="69" t="s">
        <v>604</v>
      </c>
      <c r="C261" s="50">
        <v>936</v>
      </c>
      <c r="D261" s="50">
        <v>1006</v>
      </c>
      <c r="E261" s="50">
        <v>1241</v>
      </c>
      <c r="F261" s="50">
        <v>1642</v>
      </c>
      <c r="G261" s="50">
        <v>1929</v>
      </c>
      <c r="H261" s="59" t="s">
        <v>90</v>
      </c>
      <c r="I261" s="63">
        <f t="shared" si="6"/>
        <v>1.3932</v>
      </c>
      <c r="J261" s="59">
        <f t="shared" si="7"/>
        <v>1.3932E-2</v>
      </c>
      <c r="K261" s="66">
        <f>INDEX(Capratexcounty!$B$2:$C$15,MATCH($H261,Capratexcounty!$B$2:$B$15,0),2)</f>
        <v>7.7499999999999999E-2</v>
      </c>
      <c r="L261" t="s">
        <v>605</v>
      </c>
      <c r="M261">
        <v>1.0230999999999999</v>
      </c>
      <c r="N261">
        <v>1.2866</v>
      </c>
      <c r="O261">
        <v>1.6999999999999999E-3</v>
      </c>
      <c r="P261">
        <v>0.10489999999999999</v>
      </c>
    </row>
    <row r="262" spans="1:16" ht="26.25" thickBot="1">
      <c r="A262">
        <v>14786</v>
      </c>
      <c r="B262" s="69" t="s">
        <v>606</v>
      </c>
      <c r="C262" s="50">
        <v>1039</v>
      </c>
      <c r="D262" s="50">
        <v>1136</v>
      </c>
      <c r="E262" s="50">
        <v>1300</v>
      </c>
      <c r="F262" s="50">
        <v>1725</v>
      </c>
      <c r="G262" s="50">
        <v>1731</v>
      </c>
      <c r="H262" s="59" t="s">
        <v>87</v>
      </c>
      <c r="I262" s="63">
        <f t="shared" si="6"/>
        <v>1.5578999999999998</v>
      </c>
      <c r="J262" s="59">
        <f t="shared" si="7"/>
        <v>1.5578999999999999E-2</v>
      </c>
      <c r="K262" s="66">
        <f>INDEX(Capratexcounty!$B$2:$C$15,MATCH($H262,Capratexcounty!$B$2:$B$15,0),2)</f>
        <v>7.7499999999999999E-2</v>
      </c>
      <c r="L262" t="s">
        <v>607</v>
      </c>
      <c r="M262">
        <v>1.2841</v>
      </c>
      <c r="N262">
        <v>1.1754</v>
      </c>
      <c r="O262">
        <v>8.8000000000000005E-3</v>
      </c>
      <c r="P262">
        <v>0.37369999999999998</v>
      </c>
    </row>
    <row r="263" spans="1:16" ht="26.25" thickBot="1">
      <c r="A263">
        <v>12788</v>
      </c>
      <c r="B263" s="72" t="s">
        <v>608</v>
      </c>
      <c r="C263" s="73">
        <v>985</v>
      </c>
      <c r="D263" s="73">
        <v>1106</v>
      </c>
      <c r="E263" s="73">
        <v>1453</v>
      </c>
      <c r="F263" s="73">
        <v>1832</v>
      </c>
      <c r="G263" s="73">
        <v>1975</v>
      </c>
      <c r="H263" s="59" t="s">
        <v>111</v>
      </c>
      <c r="I263" s="63">
        <f t="shared" si="6"/>
        <v>1.9056999999999999</v>
      </c>
      <c r="J263" s="59">
        <f t="shared" si="7"/>
        <v>1.9057000000000001E-2</v>
      </c>
      <c r="K263" s="66">
        <f>INDEX(Capratexcounty!$B$2:$C$15,MATCH($H263,Capratexcounty!$B$2:$B$15,0),2)</f>
        <v>7.7499999999999999E-2</v>
      </c>
      <c r="L263" t="s">
        <v>609</v>
      </c>
      <c r="M263">
        <v>1.3764000000000001</v>
      </c>
      <c r="N263">
        <v>1.2942</v>
      </c>
      <c r="O263">
        <v>6.9999999999999999E-4</v>
      </c>
      <c r="P263">
        <v>0.61080000000000001</v>
      </c>
    </row>
  </sheetData>
  <sheetProtection password="CF63" sheet="1" selectLockedCells="1"/>
  <autoFilter ref="A8:P261" xr:uid="{00000000-0009-0000-0000-000002000000}">
    <sortState xmlns:xlrd2="http://schemas.microsoft.com/office/spreadsheetml/2017/richdata2" ref="A9:P263">
      <sortCondition ref="B8:B261"/>
    </sortState>
  </autoFilter>
  <hyperlinks>
    <hyperlink ref="B9" r:id="rId1" display="https://www.huduser.gov/portal/datasets/fmr/fmrs/FY2024_code/2024summary.odn?fips=5000100325&amp;year=2024&amp;selection_type=county&amp;fmrtype=Final" xr:uid="{00000000-0004-0000-0200-000000000000}"/>
    <hyperlink ref="B10" r:id="rId2" display="https://www.huduser.gov/portal/datasets/fmr/fmrs/FY2024_code/2024summary.odn?fips=5001900475&amp;year=2024&amp;selection_type=county&amp;fmrtype=Final" xr:uid="{00000000-0004-0000-0200-000001000000}"/>
    <hyperlink ref="B11" r:id="rId3" display="https://www.huduser.gov/portal/datasets/fmr/fmrs/FY2024_code/2024summary.odn?fips=5001300860&amp;year=2024&amp;selection_type=county&amp;fmrtype=Final" xr:uid="{00000000-0004-0000-0200-000002000000}"/>
    <hyperlink ref="B12" r:id="rId4" display="https://www.huduser.gov/portal/datasets/fmr/fmrs/FY2024_code/2024summary.odn?fips=5002701300&amp;year=2024&amp;selection_type=county&amp;fmrtype=Final" xr:uid="{00000000-0004-0000-0200-000003000000}"/>
    <hyperlink ref="B13" r:id="rId5" display="https://www.huduser.gov/portal/datasets/fmr/fmrs/FY2024_code/2024summary.odn?fips=5000301450&amp;year=2024&amp;selection_type=county&amp;fmrtype=Final" xr:uid="{00000000-0004-0000-0200-000004000000}"/>
    <hyperlink ref="B14" r:id="rId6" display="https://www.huduser.gov/portal/datasets/fmr/fmrs/FY2024_code/2024summary.odn?fips=5002501900&amp;year=2024&amp;selection_type=county&amp;fmrtype=Final" xr:uid="{00000000-0004-0000-0200-000005000000}"/>
    <hyperlink ref="Z15" r:id="rId7" display="https://www.huduser.gov/portal/datasets/fmr/fmrs/FY2024_code/2024summary.odn?fips=5000902125&amp;year=2024&amp;selection_type=county&amp;fmrtype=Final" xr:uid="{00000000-0004-0000-0200-000006000000}"/>
    <hyperlink ref="Z16" r:id="rId8" display="https://www.huduser.gov/portal/datasets/fmr/fmrs/FY2024_code/2024summary.odn?fips=5000902162&amp;year=2024&amp;selection_type=county&amp;fmrtype=Final" xr:uid="{00000000-0004-0000-0200-000007000000}"/>
    <hyperlink ref="B15" r:id="rId9" display="https://www.huduser.gov/portal/datasets/fmr/fmrs/FY2024_code/2024summary.odn?fips=5001102500&amp;year=2024&amp;selection_type=county&amp;fmrtype=Final" xr:uid="{00000000-0004-0000-0200-000008000000}"/>
    <hyperlink ref="B16" r:id="rId10" display="https://www.huduser.gov/portal/datasets/fmr/fmrs/FY2024_code/2024summary.odn?fips=5002702575&amp;year=2024&amp;selection_type=county&amp;fmrtype=Final" xr:uid="{00000000-0004-0000-0200-000009000000}"/>
    <hyperlink ref="B17" r:id="rId11" display="https://www.huduser.gov/portal/datasets/fmr/fmrs/FY2024_code/2024summary.odn?fips=5002702725&amp;year=2024&amp;selection_type=county&amp;fmrtype=Final" xr:uid="{00000000-0004-0000-0200-00000A000000}"/>
    <hyperlink ref="B18" r:id="rId12" display="https://www.huduser.gov/portal/datasets/fmr/fmrs/FY2024_code/2024summary.odn?fips=5000502875&amp;year=2024&amp;selection_type=county&amp;fmrtype=Final" xr:uid="{00000000-0004-0000-0200-00000B000000}"/>
    <hyperlink ref="B19" r:id="rId13" display="https://www.huduser.gov/portal/datasets/fmr/fmrs/FY2024_code/2024summary.odn?fips=5002303175&amp;year=2024&amp;selection_type=county&amp;fmrtype=Final" xr:uid="{00000000-0004-0000-0200-00000C000000}"/>
    <hyperlink ref="B20" r:id="rId14" display="https://www.huduser.gov/portal/datasets/fmr/fmrs/FY2024_code/2024summary.odn?fips=5002303250&amp;year=2024&amp;selection_type=county&amp;fmrtype=Final" xr:uid="{00000000-0004-0000-0200-00000D000000}"/>
    <hyperlink ref="B21" r:id="rId15" display="https://www.huduser.gov/portal/datasets/fmr/fmrs/FY2024_code/2024summary.odn?fips=5001903550&amp;year=2024&amp;selection_type=county&amp;fmrtype=Final" xr:uid="{00000000-0004-0000-0200-00000E000000}"/>
    <hyperlink ref="B22" r:id="rId16" display="https://www.huduser.gov/portal/datasets/fmr/fmrs/FY2024_code/2024summary.odn?fips=5001504375&amp;year=2024&amp;selection_type=county&amp;fmrtype=Final" xr:uid="{00000000-0004-0000-0200-00000F000000}"/>
    <hyperlink ref="B23" r:id="rId17" display="https://www.huduser.gov/portal/datasets/fmr/fmrs/FY2024_code/2024summary.odn?fips=5000304825&amp;year=2024&amp;selection_type=county&amp;fmrtype=Final" xr:uid="{00000000-0004-0000-0200-000010000000}"/>
    <hyperlink ref="B24" r:id="rId18" display="https://www.huduser.gov/portal/datasets/fmr/fmrs/FY2024_code/2024summary.odn?fips=5002105200&amp;year=2024&amp;selection_type=county&amp;fmrtype=Final" xr:uid="{00000000-0004-0000-0200-000011000000}"/>
    <hyperlink ref="B25" r:id="rId19" display="https://www.huduser.gov/portal/datasets/fmr/fmrs/FY2024_code/2024summary.odn?fips=5001105425&amp;year=2024&amp;selection_type=county&amp;fmrtype=Final" xr:uid="{00000000-0004-0000-0200-000012000000}"/>
    <hyperlink ref="B26" r:id="rId20" display="https://www.huduser.gov/portal/datasets/fmr/fmrs/FY2024_code/2024summary.odn?fips=5002305650&amp;year=2024&amp;selection_type=county&amp;fmrtype=Final" xr:uid="{00000000-0004-0000-0200-000013000000}"/>
    <hyperlink ref="B27" r:id="rId21" display="https://www.huduser.gov/portal/datasets/fmr/fmrs/FY2024_code/2024summary.odn?fips=5002705800&amp;year=2024&amp;selection_type=county&amp;fmrtype=Final" xr:uid="{00000000-0004-0000-0200-000014000000}"/>
    <hyperlink ref="B28" r:id="rId22" display="https://www.huduser.gov/portal/datasets/fmr/fmrs/FY2024_code/2024summary.odn?fips=5000906325&amp;year=2024&amp;selection_type=county&amp;fmrtype=Final" xr:uid="{00000000-0004-0000-0200-000015000000}"/>
    <hyperlink ref="B29" r:id="rId23" display="https://www.huduser.gov/portal/datasets/fmr/fmrs/FY2024_code/2024summary.odn?fips=5000706550&amp;year=2024&amp;selection_type=county&amp;fmrtype=Final" xr:uid="{00000000-0004-0000-0200-000016000000}"/>
    <hyperlink ref="B30" r:id="rId24" display="https://www.huduser.gov/portal/datasets/fmr/fmrs/FY2024_code/2024summary.odn?fips=5001707375&amp;year=2024&amp;selection_type=county&amp;fmrtype=Final" xr:uid="{00000000-0004-0000-0200-000017000000}"/>
    <hyperlink ref="B31" r:id="rId25" display="https://www.huduser.gov/portal/datasets/fmr/fmrs/FY2024_code/2024summary.odn?fips=5001707600&amp;year=2024&amp;selection_type=county&amp;fmrtype=Final" xr:uid="{00000000-0004-0000-0200-000018000000}"/>
    <hyperlink ref="B32" r:id="rId26" display="https://www.huduser.gov/portal/datasets/fmr/fmrs/FY2024_code/2024summary.odn?fips=5002107750&amp;year=2024&amp;selection_type=county&amp;fmrtype=Final" xr:uid="{00000000-0004-0000-0200-000019000000}"/>
    <hyperlink ref="B33" r:id="rId27" display="https://www.huduser.gov/portal/datasets/fmr/fmrs/FY2024_code/2024summary.odn?fips=5002507900&amp;year=2024&amp;selection_type=county&amp;fmrtype=Final" xr:uid="{00000000-0004-0000-0200-00001A000000}"/>
    <hyperlink ref="B34" r:id="rId28" display="https://www.huduser.gov/portal/datasets/fmr/fmrs/FY2024_code/2024summary.odn?fips=5002708275&amp;year=2024&amp;selection_type=county&amp;fmrtype=Final" xr:uid="{00000000-0004-0000-0200-00001B000000}"/>
    <hyperlink ref="B35" r:id="rId29" display="https://www.huduser.gov/portal/datasets/fmr/fmrs/FY2024_code/2024summary.odn?fips=5000108575&amp;year=2024&amp;selection_type=county&amp;fmrtype=Final" xr:uid="{00000000-0004-0000-0200-00001C000000}"/>
    <hyperlink ref="B36" r:id="rId30" display="https://www.huduser.gov/portal/datasets/fmr/fmrs/FY2024_code/2024summary.odn?fips=5000908725&amp;year=2024&amp;selection_type=county&amp;fmrtype=Final" xr:uid="{00000000-0004-0000-0200-00001D000000}"/>
    <hyperlink ref="B37" r:id="rId31" display="https://www.huduser.gov/portal/datasets/fmr/fmrs/FY2024_code/2024summary.odn?fips=5000109025&amp;year=2024&amp;selection_type=county&amp;fmrtype=Final" xr:uid="{00000000-0004-0000-0200-00001E000000}"/>
    <hyperlink ref="B38" r:id="rId32" display="https://www.huduser.gov/portal/datasets/fmr/fmrs/FY2024_code/2024summary.odn?fips=5001709325&amp;year=2024&amp;selection_type=county&amp;fmrtype=Final" xr:uid="{00000000-0004-0000-0200-00001F000000}"/>
    <hyperlink ref="B39" r:id="rId33" display="https://www.huduser.gov/portal/datasets/fmr/fmrs/FY2024_code/2024summary.odn?fips=5002509475&amp;year=2024&amp;selection_type=county&amp;fmrtype=Final" xr:uid="{00000000-0004-0000-0200-000020000000}"/>
    <hyperlink ref="B40" r:id="rId34" display="https://www.huduser.gov/portal/datasets/fmr/fmrs/FY2024_code/2024summary.odn?fips=5001909850&amp;year=2024&amp;selection_type=county&amp;fmrtype=Final" xr:uid="{00000000-0004-0000-0200-000021000000}"/>
    <hyperlink ref="B41" r:id="rId35" display="https://www.huduser.gov/portal/datasets/fmr/fmrs/FY2024_code/2024summary.odn?fips=5000910075&amp;year=2024&amp;selection_type=county&amp;fmrtype=Final" xr:uid="{00000000-0004-0000-0200-000022000000}"/>
    <hyperlink ref="B42" r:id="rId36" display="https://www.huduser.gov/portal/datasets/fmr/fmrs/FY2024_code/2024summary.odn?fips=5000710300&amp;year=2024&amp;selection_type=county&amp;fmrtype=Final" xr:uid="{00000000-0004-0000-0200-000023000000}"/>
    <hyperlink ref="B43" r:id="rId37" display="https://www.huduser.gov/portal/datasets/fmr/fmrs/FY2024_code/2024summary.odn?fips=5000510450&amp;year=2024&amp;selection_type=county&amp;fmrtype=Final" xr:uid="{00000000-0004-0000-0200-000024000000}"/>
    <hyperlink ref="B44" r:id="rId38" display="https://www.huduser.gov/portal/datasets/fmr/fmrs/FY2024_code/2024summary.odn?fips=5000710675&amp;year=2024&amp;selection_type=county&amp;fmrtype=Final" xr:uid="{00000000-0004-0000-0200-000025000000}"/>
    <hyperlink ref="B45" r:id="rId39" display="https://www.huduser.gov/portal/datasets/fmr/fmrs/FY2024_code/2024summary.odn?fips=5002311125&amp;year=2024&amp;selection_type=county&amp;fmrtype=Final" xr:uid="{00000000-0004-0000-0200-000026000000}"/>
    <hyperlink ref="B46" r:id="rId40" display="https://www.huduser.gov/portal/datasets/fmr/fmrs/FY2024_code/2024summary.odn?fips=5002311350&amp;year=2024&amp;selection_type=county&amp;fmrtype=Final" xr:uid="{00000000-0004-0000-0200-000027000000}"/>
    <hyperlink ref="B47" r:id="rId41" display="https://www.huduser.gov/portal/datasets/fmr/fmrs/FY2024_code/2024summary.odn?fips=5001511500&amp;year=2024&amp;selection_type=county&amp;fmrtype=Final" xr:uid="{00000000-0004-0000-0200-000028000000}"/>
    <hyperlink ref="B48" r:id="rId42" display="https://www.huduser.gov/portal/datasets/fmr/fmrs/FY2024_code/2024summary.odn?fips=5000911800&amp;year=2024&amp;selection_type=county&amp;fmrtype=Final" xr:uid="{00000000-0004-0000-0200-000029000000}"/>
    <hyperlink ref="B49" r:id="rId43" display="https://www.huduser.gov/portal/datasets/fmr/fmrs/FY2024_code/2024summary.odn?fips=5002111950&amp;year=2024&amp;selection_type=county&amp;fmrtype=Final" xr:uid="{00000000-0004-0000-0200-00002A000000}"/>
    <hyperlink ref="B50" r:id="rId44" display="https://www.huduser.gov/portal/datasets/fmr/fmrs/FY2024_code/2024summary.odn?fips=5002712250&amp;year=2024&amp;selection_type=county&amp;fmrtype=Final" xr:uid="{00000000-0004-0000-0200-00002B000000}"/>
    <hyperlink ref="B51" r:id="rId45" display="https://www.huduser.gov/portal/datasets/fmr/fmrs/FY2024_code/2024summary.odn?fips=5001913150&amp;year=2024&amp;selection_type=county&amp;fmrtype=Final" xr:uid="{00000000-0004-0000-0200-00002C000000}"/>
    <hyperlink ref="B52" r:id="rId46" display="https://www.huduser.gov/portal/datasets/fmr/fmrs/FY2024_code/2024summary.odn?fips=5000713300&amp;year=2024&amp;selection_type=county&amp;fmrtype=Final" xr:uid="{00000000-0004-0000-0200-00002D000000}"/>
    <hyperlink ref="B53" r:id="rId47" display="https://www.huduser.gov/portal/datasets/fmr/fmrs/FY2024_code/2024summary.odn?fips=5001713525&amp;year=2024&amp;selection_type=county&amp;fmrtype=Final" xr:uid="{00000000-0004-0000-0200-00002E000000}"/>
    <hyperlink ref="B54" r:id="rId48" display="https://www.huduser.gov/portal/datasets/fmr/fmrs/FY2024_code/2024summary.odn?fips=5002713675&amp;year=2024&amp;selection_type=county&amp;fmrtype=Final" xr:uid="{00000000-0004-0000-0200-00002F000000}"/>
    <hyperlink ref="B55" r:id="rId49" display="https://www.huduser.gov/portal/datasets/fmr/fmrs/FY2024_code/2024summary.odn?fips=5002114350&amp;year=2024&amp;selection_type=county&amp;fmrtype=Final" xr:uid="{00000000-0004-0000-0200-000030000000}"/>
    <hyperlink ref="B56" r:id="rId50" display="https://www.huduser.gov/portal/datasets/fmr/fmrs/FY2024_code/2024summary.odn?fips=5002114500&amp;year=2024&amp;selection_type=county&amp;fmrtype=Final" xr:uid="{00000000-0004-0000-0200-000031000000}"/>
    <hyperlink ref="B57" r:id="rId51" display="https://www.huduser.gov/portal/datasets/fmr/fmrs/FY2024_code/2024summary.odn?fips=5000714875&amp;year=2024&amp;selection_type=county&amp;fmrtype=Final" xr:uid="{00000000-0004-0000-0200-000032000000}"/>
    <hyperlink ref="B58" r:id="rId52" display="https://www.huduser.gov/portal/datasets/fmr/fmrs/FY2024_code/2024summary.odn?fips=5000915250&amp;year=2024&amp;selection_type=county&amp;fmrtype=Final" xr:uid="{00000000-0004-0000-0200-000033000000}"/>
    <hyperlink ref="B59" r:id="rId53" display="https://www.huduser.gov/portal/datasets/fmr/fmrs/FY2024_code/2024summary.odn?fips=5001715700&amp;year=2024&amp;selection_type=county&amp;fmrtype=Final" xr:uid="{00000000-0004-0000-0200-000034000000}"/>
    <hyperlink ref="B60" r:id="rId54" display="https://www.huduser.gov/portal/datasets/fmr/fmrs/FY2024_code/2024summary.odn?fips=5000116000&amp;year=2024&amp;selection_type=county&amp;fmrtype=Final" xr:uid="{00000000-0004-0000-0200-000035000000}"/>
    <hyperlink ref="B61" r:id="rId55" display="https://www.huduser.gov/portal/datasets/fmr/fmrs/FY2024_code/2024summary.odn?fips=5001916150&amp;year=2024&amp;selection_type=county&amp;fmrtype=Final" xr:uid="{00000000-0004-0000-0200-000036000000}"/>
    <hyperlink ref="B62" r:id="rId56" display="https://www.huduser.gov/portal/datasets/fmr/fmrs/FY2024_code/2024summary.odn?fips=5001916300&amp;year=2024&amp;selection_type=county&amp;fmrtype=Final" xr:uid="{00000000-0004-0000-0200-000037000000}"/>
    <hyperlink ref="B63" r:id="rId57" display="https://www.huduser.gov/portal/datasets/fmr/fmrs/FY2024_code/2024summary.odn?fips=5002116825&amp;year=2024&amp;selection_type=county&amp;fmrtype=Final" xr:uid="{00000000-0004-0000-0200-000038000000}"/>
    <hyperlink ref="B64" r:id="rId58" display="https://www.huduser.gov/portal/datasets/fmr/fmrs/FY2024_code/2024summary.odn?fips=5000517125&amp;year=2024&amp;selection_type=county&amp;fmrtype=Final" xr:uid="{00000000-0004-0000-0200-000039000000}"/>
    <hyperlink ref="B65" r:id="rId59" display="https://www.huduser.gov/portal/datasets/fmr/fmrs/FY2024_code/2024summary.odn?fips=5001917350&amp;year=2024&amp;selection_type=county&amp;fmrtype=Final" xr:uid="{00000000-0004-0000-0200-00003A000000}"/>
    <hyperlink ref="B66" r:id="rId60" display="https://www.huduser.gov/portal/datasets/fmr/fmrs/FY2024_code/2024summary.odn?fips=5000317725&amp;year=2024&amp;selection_type=county&amp;fmrtype=Final" xr:uid="{00000000-0004-0000-0200-00003B000000}"/>
    <hyperlink ref="B67" r:id="rId61" display="https://www.huduser.gov/portal/datasets/fmr/fmrs/FY2024_code/2024summary.odn?fips=5002517875&amp;year=2024&amp;selection_type=county&amp;fmrtype=Final" xr:uid="{00000000-0004-0000-0200-00003C000000}"/>
    <hyperlink ref="B68" r:id="rId62" display="https://www.huduser.gov/portal/datasets/fmr/fmrs/FY2024_code/2024summary.odn?fips=5002518325&amp;year=2024&amp;selection_type=county&amp;fmrtype=Final" xr:uid="{00000000-0004-0000-0200-00003D000000}"/>
    <hyperlink ref="B69" r:id="rId63" display="https://www.huduser.gov/portal/datasets/fmr/fmrs/FY2024_code/2024summary.odn?fips=5002318550&amp;year=2024&amp;selection_type=county&amp;fmrtype=Final" xr:uid="{00000000-0004-0000-0200-00003E000000}"/>
    <hyperlink ref="B70" r:id="rId64" display="https://www.huduser.gov/portal/datasets/fmr/fmrs/FY2024_code/2024summary.odn?fips=5000921250&amp;year=2024&amp;selection_type=county&amp;fmrtype=Final" xr:uid="{00000000-0004-0000-0200-00003F000000}"/>
    <hyperlink ref="B71" r:id="rId65" display="https://www.huduser.gov/portal/datasets/fmr/fmrs/FY2024_code/2024summary.odn?fips=5002321925&amp;year=2024&amp;selection_type=county&amp;fmrtype=Final" xr:uid="{00000000-0004-0000-0200-000040000000}"/>
    <hyperlink ref="B72" r:id="rId66" display="https://www.huduser.gov/portal/datasets/fmr/fmrs/FY2024_code/2024summary.odn?fips=5001523500&amp;year=2024&amp;selection_type=county&amp;fmrtype=Final" xr:uid="{00000000-0004-0000-0200-000041000000}"/>
    <hyperlink ref="B73" r:id="rId67" display="https://www.huduser.gov/portal/datasets/fmr/fmrs/FY2024_code/2024summary.odn?fips=5001523725&amp;year=2024&amp;selection_type=county&amp;fmrtype=Final" xr:uid="{00000000-0004-0000-0200-000042000000}"/>
    <hyperlink ref="B74" r:id="rId68" display="https://www.huduser.gov/portal/datasets/fmr/fmrs/FY2024_code/2024summary.odn?fips=5001124050&amp;year=2024&amp;selection_type=county&amp;fmrtype=Final" xr:uid="{00000000-0004-0000-0200-000043000000}"/>
    <hyperlink ref="B77" r:id="rId69" display="https://www.huduser.gov/portal/datasets/fmr/fmrs/FY2024_code/2024summary.odn?fips=5000724175&amp;year=2024&amp;selection_type=county&amp;fmrtype=Final" xr:uid="{00000000-0004-0000-0200-000044000000}"/>
    <hyperlink ref="B78" r:id="rId70" display="https://www.huduser.gov/portal/datasets/fmr/fmrs/FY2024_code/2024summary.odn?fips=5002125375&amp;year=2024&amp;selection_type=county&amp;fmrtype=Final" xr:uid="{00000000-0004-0000-0200-000045000000}"/>
    <hyperlink ref="B79" r:id="rId71" display="https://www.huduser.gov/portal/datasets/fmr/fmrs/FY2024_code/2024summary.odn?fips=5001124925&amp;year=2024&amp;selection_type=county&amp;fmrtype=Final" xr:uid="{00000000-0004-0000-0200-000046000000}"/>
    <hyperlink ref="B80" r:id="rId72" display="https://www.huduser.gov/portal/datasets/fmr/fmrs/FY2024_code/2024summary.odn?fips=5001125225&amp;year=2024&amp;selection_type=county&amp;fmrtype=Final" xr:uid="{00000000-0004-0000-0200-000047000000}"/>
    <hyperlink ref="B81" r:id="rId73" display="https://www.huduser.gov/portal/datasets/fmr/fmrs/FY2024_code/2024summary.odn?fips=5001725675&amp;year=2024&amp;selection_type=county&amp;fmrtype=Final" xr:uid="{00000000-0004-0000-0200-000048000000}"/>
    <hyperlink ref="B82" r:id="rId74" display="https://www.huduser.gov/portal/datasets/fmr/fmrs/FY2024_code/2024summary.odn?fips=5002325825&amp;year=2024&amp;selection_type=county&amp;fmrtype=Final" xr:uid="{00000000-0004-0000-0200-000049000000}"/>
    <hyperlink ref="B83" r:id="rId75" display="https://www.huduser.gov/portal/datasets/fmr/fmrs/FY2024_code/2024summary.odn?fips=5000126300&amp;year=2024&amp;selection_type=county&amp;fmrtype=Final" xr:uid="{00000000-0004-0000-0200-00004A000000}"/>
    <hyperlink ref="B84" r:id="rId76" display="https://www.huduser.gov/portal/datasets/fmr/fmrs/FY2024_code/2024summary.odn?fips=5001126500&amp;year=2024&amp;selection_type=county&amp;fmrtype=Final" xr:uid="{00000000-0004-0000-0200-00004B000000}"/>
    <hyperlink ref="B85" r:id="rId77" display="https://www.huduser.gov/portal/datasets/fmr/fmrs/FY2024_code/2024summary.odn?fips=5001127100&amp;year=2024&amp;selection_type=county&amp;fmrtype=Final" xr:uid="{00000000-0004-0000-0200-00004C000000}"/>
    <hyperlink ref="B86" r:id="rId78" display="https://www.huduser.gov/portal/datasets/fmr/fmrs/FY2024_code/2024summary.odn?fips=5001127700&amp;year=2024&amp;selection_type=county&amp;fmrtype=Final" xr:uid="{00000000-0004-0000-0200-00004D000000}"/>
    <hyperlink ref="B87" r:id="rId79" display="https://www.huduser.gov/portal/datasets/fmr/fmrs/FY2024_code/2024summary.odn?fips=5000327962&amp;year=2024&amp;selection_type=county&amp;fmrtype=Final" xr:uid="{00000000-0004-0000-0200-00004E000000}"/>
    <hyperlink ref="B88" r:id="rId80" display="https://www.huduser.gov/portal/datasets/fmr/fmrs/FY2024_code/2024summary.odn?fips=5001928075&amp;year=2024&amp;selection_type=county&amp;fmrtype=Final" xr:uid="{00000000-0004-0000-0200-00004F000000}"/>
    <hyperlink ref="B89" r:id="rId81" display="https://www.huduser.gov/portal/datasets/fmr/fmrs/FY2024_code/2024summary.odn?fips=5000128600&amp;year=2024&amp;selection_type=county&amp;fmrtype=Final" xr:uid="{00000000-0004-0000-0200-000050000000}"/>
    <hyperlink ref="B90" r:id="rId82" display="https://www.huduser.gov/portal/datasets/fmr/fmrs/FY2024_code/2024summary.odn?fips=5002528900&amp;year=2024&amp;selection_type=county&amp;fmrtype=Final" xr:uid="{00000000-0004-0000-0200-000051000000}"/>
    <hyperlink ref="B91" r:id="rId83" display="https://www.huduser.gov/portal/datasets/fmr/fmrs/FY2024_code/2024summary.odn?fips=5000929125&amp;year=2024&amp;selection_type=county&amp;fmrtype=Final" xr:uid="{00000000-0004-0000-0200-000052000000}"/>
    <hyperlink ref="B92" r:id="rId84" display="https://www.huduser.gov/portal/datasets/fmr/fmrs/FY2024_code/2024summary.odn?fips=5001329275&amp;year=2024&amp;selection_type=county&amp;fmrtype=Final" xr:uid="{00000000-0004-0000-0200-000053000000}"/>
    <hyperlink ref="B93" r:id="rId85" display="https://www.huduser.gov/portal/datasets/fmr/fmrs/FY2024_code/2024summary.odn?fips=5000129575&amp;year=2024&amp;selection_type=county&amp;fmrtype=Final" xr:uid="{00000000-0004-0000-0200-000054000000}"/>
    <hyperlink ref="B94" r:id="rId86" display="https://www.huduser.gov/portal/datasets/fmr/fmrs/FY2024_code/2024summary.odn?fips=5001930175&amp;year=2024&amp;selection_type=county&amp;fmrtype=Final" xr:uid="{00000000-0004-0000-0200-000055000000}"/>
    <hyperlink ref="B95" r:id="rId87" display="https://www.huduser.gov/portal/datasets/fmr/fmrs/FY2024_code/2024summary.odn?fips=5000530550&amp;year=2024&amp;selection_type=county&amp;fmrtype=Final" xr:uid="{00000000-0004-0000-0200-000056000000}"/>
    <hyperlink ref="B96" r:id="rId88" display="https://www.huduser.gov/portal/datasets/fmr/fmrs/FY2024_code/2024summary.odn?fips=5000930775&amp;year=2024&amp;selection_type=county&amp;fmrtype=Final" xr:uid="{00000000-0004-0000-0200-000057000000}"/>
    <hyperlink ref="B97" r:id="rId89" display="https://www.huduser.gov/portal/datasets/fmr/fmrs/FY2024_code/2024summary.odn?fips=5002530925&amp;year=2024&amp;selection_type=county&amp;fmrtype=Final" xr:uid="{00000000-0004-0000-0200-000058000000}"/>
    <hyperlink ref="B98" r:id="rId90" display="https://www.huduser.gov/portal/datasets/fmr/fmrs/FY2024_code/2024summary.odn?fips=5002531150&amp;year=2024&amp;selection_type=county&amp;fmrtype=Final" xr:uid="{00000000-0004-0000-0200-000059000000}"/>
    <hyperlink ref="B99" r:id="rId91" display="https://www.huduser.gov/portal/datasets/fmr/fmrs/FY2024_code/2024summary.odn?fips=5000131525&amp;year=2024&amp;selection_type=county&amp;fmrtype=Final" xr:uid="{00000000-0004-0000-0200-00005A000000}"/>
    <hyperlink ref="B100" r:id="rId92" display="https://www.huduser.gov/portal/datasets/fmr/fmrs/FY2024_code/2024summary.odn?fips=5000531825&amp;year=2024&amp;selection_type=county&amp;fmrtype=Final" xr:uid="{00000000-0004-0000-0200-00005B000000}"/>
    <hyperlink ref="B101" r:id="rId93" display="https://www.huduser.gov/portal/datasets/fmr/fmrs/FY2024_code/2024summary.odn?fips=5002732275&amp;year=2024&amp;selection_type=county&amp;fmrtype=Final" xr:uid="{00000000-0004-0000-0200-00005C000000}"/>
    <hyperlink ref="B102" r:id="rId94" display="https://www.huduser.gov/portal/datasets/fmr/fmrs/FY2024_code/2024summary.odn?fips=5002732425&amp;year=2024&amp;selection_type=county&amp;fmrtype=Final" xr:uid="{00000000-0004-0000-0200-00005D000000}"/>
    <hyperlink ref="B103" r:id="rId95" display="https://www.huduser.gov/portal/datasets/fmr/fmrs/FY2024_code/2024summary.odn?fips=5001133025&amp;year=2024&amp;selection_type=county&amp;fmrtype=Final" xr:uid="{00000000-0004-0000-0200-00005E000000}"/>
    <hyperlink ref="B104" r:id="rId96" display="https://www.huduser.gov/portal/datasets/fmr/fmrs/FY2024_code/2024summary.odn?fips=5000733475&amp;year=2024&amp;selection_type=county&amp;fmrtype=Final" xr:uid="{00000000-0004-0000-0200-00005F000000}"/>
    <hyperlink ref="B105" r:id="rId97" display="https://www.huduser.gov/portal/datasets/fmr/fmrs/FY2024_code/2024summary.odn?fips=5001933775&amp;year=2024&amp;selection_type=county&amp;fmrtype=Final" xr:uid="{00000000-0004-0000-0200-000060000000}"/>
    <hyperlink ref="B106" r:id="rId98" display="https://www.huduser.gov/portal/datasets/fmr/fmrs/FY2024_code/2024summary.odn?fips=5002134450&amp;year=2024&amp;selection_type=county&amp;fmrtype=Final" xr:uid="{00000000-0004-0000-0200-000061000000}"/>
    <hyperlink ref="B107" r:id="rId99" display="https://www.huduser.gov/portal/datasets/fmr/fmrs/FY2024_code/2024summary.odn?fips=5000734600&amp;year=2024&amp;selection_type=county&amp;fmrtype=Final" xr:uid="{00000000-0004-0000-0200-000062000000}"/>
    <hyperlink ref="B108" r:id="rId100" display="https://www.huduser.gov/portal/datasets/fmr/fmrs/FY2024_code/2024summary.odn?fips=5001535050&amp;year=2024&amp;selection_type=county&amp;fmrtype=Final" xr:uid="{00000000-0004-0000-0200-000063000000}"/>
    <hyperlink ref="B109" r:id="rId101" display="https://www.huduser.gov/portal/datasets/fmr/fmrs/FY2024_code/2024summary.odn?fips=5002135425&amp;year=2024&amp;selection_type=county&amp;fmrtype=Final" xr:uid="{00000000-0004-0000-0200-000064000000}"/>
    <hyperlink ref="B110" r:id="rId102" display="https://www.huduser.gov/portal/datasets/fmr/fmrs/FY2024_code/2024summary.odn?fips=5001935575&amp;year=2024&amp;selection_type=county&amp;fmrtype=Final" xr:uid="{00000000-0004-0000-0200-000065000000}"/>
    <hyperlink ref="B111" r:id="rId103" display="https://www.huduser.gov/portal/datasets/fmr/fmrs/FY2024_code/2024summary.odn?fips=5001335875&amp;year=2024&amp;selection_type=county&amp;fmrtype=Final" xr:uid="{00000000-0004-0000-0200-000066000000}"/>
    <hyperlink ref="B112" r:id="rId104" display="https://www.huduser.gov/portal/datasets/fmr/fmrs/FY2024_code/2024summary.odn?fips=5002536175&amp;year=2024&amp;selection_type=county&amp;fmrtype=Final" xr:uid="{00000000-0004-0000-0200-000067000000}"/>
    <hyperlink ref="B113" r:id="rId105" display="https://www.huduser.gov/portal/datasets/fmr/fmrs/FY2024_code/2024summary.odn?fips=5001936325&amp;year=2024&amp;selection_type=county&amp;fmrtype=Final" xr:uid="{00000000-0004-0000-0200-000068000000}"/>
    <hyperlink ref="B114" r:id="rId106" display="https://www.huduser.gov/portal/datasets/fmr/fmrs/FY2024_code/2024summary.odn?fips=5000736700&amp;year=2024&amp;selection_type=county&amp;fmrtype=Final" xr:uid="{00000000-0004-0000-0200-000069000000}"/>
    <hyperlink ref="B115" r:id="rId107" display="https://www.huduser.gov/portal/datasets/fmr/fmrs/FY2024_code/2024summary.odn?fips=5001537075&amp;year=2024&amp;selection_type=county&amp;fmrtype=Final" xr:uid="{00000000-0004-0000-0200-00006A000000}"/>
    <hyperlink ref="B116" r:id="rId108" display="https://www.huduser.gov/portal/datasets/fmr/fmrs/FY2024_code/2024summary.odn?fips=5002137685&amp;year=2024&amp;selection_type=county&amp;fmrtype=Final" xr:uid="{00000000-0004-0000-0200-00006B000000}"/>
    <hyperlink ref="B117" r:id="rId109" display="https://www.huduser.gov/portal/datasets/fmr/fmrs/FY2024_code/2024summary.odn?fips=5000537900&amp;year=2024&amp;selection_type=county&amp;fmrtype=Final" xr:uid="{00000000-0004-0000-0200-00006C000000}"/>
    <hyperlink ref="B118" r:id="rId110" display="https://www.huduser.gov/portal/datasets/fmr/fmrs/FY2024_code/2024summary.odn?fips=5000339025&amp;year=2024&amp;selection_type=county&amp;fmrtype=Final" xr:uid="{00000000-0004-0000-0200-00006D000000}"/>
    <hyperlink ref="B119" r:id="rId111" display="https://www.huduser.gov/portal/datasets/fmr/fmrs/FY2024_code/2024summary.odn?fips=5000139325&amp;year=2024&amp;selection_type=county&amp;fmrtype=Final" xr:uid="{00000000-0004-0000-0200-00006E000000}"/>
    <hyperlink ref="B120" r:id="rId112" display="https://www.huduser.gov/portal/datasets/fmr/fmrs/FY2024_code/2024summary.odn?fips=5000939700&amp;year=2024&amp;selection_type=county&amp;fmrtype=Final" xr:uid="{00000000-0004-0000-0200-00006F000000}"/>
    <hyperlink ref="B121" r:id="rId113" display="https://www.huduser.gov/portal/datasets/fmr/fmrs/FY2024_code/2024summary.odn?fips=5000140075&amp;year=2024&amp;selection_type=county&amp;fmrtype=Final" xr:uid="{00000000-0004-0000-0200-000070000000}"/>
    <hyperlink ref="B122" r:id="rId114" display="https://www.huduser.gov/portal/datasets/fmr/fmrs/FY2024_code/2024summary.odn?fips=5002540225&amp;year=2024&amp;selection_type=county&amp;fmrtype=Final" xr:uid="{00000000-0004-0000-0200-000071000000}"/>
    <hyperlink ref="B123" r:id="rId115" display="https://www.huduser.gov/portal/datasets/fmr/fmrs/FY2024_code/2024summary.odn?fips=5001940525&amp;year=2024&amp;selection_type=county&amp;fmrtype=Final" xr:uid="{00000000-0004-0000-0200-000072000000}"/>
    <hyperlink ref="B124" r:id="rId116" display="https://www.huduser.gov/portal/datasets/fmr/fmrs/FY2024_code/2024summary.odn?fips=5002741275&amp;year=2024&amp;selection_type=county&amp;fmrtype=Final" xr:uid="{00000000-0004-0000-0200-000073000000}"/>
    <hyperlink ref="B125" r:id="rId117" display="https://www.huduser.gov/portal/datasets/fmr/fmrs/FY2024_code/2024summary.odn?fips=5000941425&amp;year=2024&amp;selection_type=county&amp;fmrtype=Final" xr:uid="{00000000-0004-0000-0200-000074000000}"/>
    <hyperlink ref="B126" r:id="rId118" display="https://www.huduser.gov/portal/datasets/fmr/fmrs/FY2024_code/2024summary.odn?fips=5000541725&amp;year=2024&amp;selection_type=county&amp;fmrtype=Final" xr:uid="{00000000-0004-0000-0200-000075000000}"/>
    <hyperlink ref="B127" r:id="rId119" display="https://www.huduser.gov/portal/datasets/fmr/fmrs/FY2024_code/2024summary.odn?fips=5000942475&amp;year=2024&amp;selection_type=county&amp;fmrtype=Final" xr:uid="{00000000-0004-0000-0200-000076000000}"/>
    <hyperlink ref="B128" r:id="rId120" display="https://www.huduser.gov/portal/datasets/fmr/fmrs/FY2024_code/2024summary.odn?fips=5000342850&amp;year=2024&amp;selection_type=county&amp;fmrtype=Final" xr:uid="{00000000-0004-0000-0200-000077000000}"/>
    <hyperlink ref="B129" r:id="rId121" display="https://www.huduser.gov/portal/datasets/fmr/fmrs/FY2024_code/2024summary.odn?fips=5002543375&amp;year=2024&amp;selection_type=county&amp;fmrtype=Final" xr:uid="{00000000-0004-0000-0200-000078000000}"/>
    <hyperlink ref="B130" r:id="rId122" display="https://www.huduser.gov/portal/datasets/fmr/fmrs/FY2024_code/2024summary.odn?fips=5002343600&amp;year=2024&amp;selection_type=county&amp;fmrtype=Final" xr:uid="{00000000-0004-0000-0200-000079000000}"/>
    <hyperlink ref="B131" r:id="rId123" display="https://www.huduser.gov/portal/datasets/fmr/fmrs/FY2024_code/2024summary.odn?fips=5002144125&amp;year=2024&amp;selection_type=county&amp;fmrtype=Final" xr:uid="{00000000-0004-0000-0200-00007A000000}"/>
    <hyperlink ref="B132" r:id="rId124" display="https://www.huduser.gov/portal/datasets/fmr/fmrs/FY2024_code/2024summary.odn?fips=5000144350&amp;year=2024&amp;selection_type=county&amp;fmrtype=Final" xr:uid="{00000000-0004-0000-0200-00007B000000}"/>
    <hyperlink ref="B133" r:id="rId125" display="https://www.huduser.gov/portal/datasets/fmr/fmrs/FY2024_code/2024summary.odn?fips=5002344500&amp;year=2024&amp;selection_type=county&amp;fmrtype=Final" xr:uid="{00000000-0004-0000-0200-00007C000000}"/>
    <hyperlink ref="B134" r:id="rId126" display="https://www.huduser.gov/portal/datasets/fmr/fmrs/FY2024_code/2024summary.odn?fips=5002144800&amp;year=2024&amp;selection_type=county&amp;fmrtype=Final" xr:uid="{00000000-0004-0000-0200-00007D000000}"/>
    <hyperlink ref="B135" r:id="rId127" display="https://www.huduser.gov/portal/datasets/fmr/fmrs/FY2024_code/2024summary.odn?fips=5000745250&amp;year=2024&amp;selection_type=county&amp;fmrtype=Final" xr:uid="{00000000-0004-0000-0200-00007E000000}"/>
    <hyperlink ref="B136" r:id="rId128" display="https://www.huduser.gov/portal/datasets/fmr/fmrs/FY2024_code/2024summary.odn?fips=5000145550&amp;year=2024&amp;selection_type=county&amp;fmrtype=Final" xr:uid="{00000000-0004-0000-0200-00007F000000}"/>
    <hyperlink ref="B137" r:id="rId129" display="https://www.huduser.gov/portal/datasets/fmr/fmrs/FY2024_code/2024summary.odn?fips=5001145850&amp;year=2024&amp;selection_type=county&amp;fmrtype=Final" xr:uid="{00000000-0004-0000-0200-000080000000}"/>
    <hyperlink ref="B138" r:id="rId130" display="https://www.huduser.gov/portal/datasets/fmr/fmrs/FY2024_code/2024summary.odn?fips=5002346000&amp;year=2024&amp;selection_type=county&amp;fmrtype=Final" xr:uid="{00000000-0004-0000-0200-000081000000}"/>
    <hyperlink ref="B139" r:id="rId131" display="https://www.huduser.gov/portal/datasets/fmr/fmrs/FY2024_code/2024summary.odn?fips=5002346225&amp;year=2024&amp;selection_type=county&amp;fmrtype=Final" xr:uid="{00000000-0004-0000-0200-000082000000}"/>
    <hyperlink ref="B140" r:id="rId132" display="https://www.huduser.gov/portal/datasets/fmr/fmrs/FY2024_code/2024summary.odn?fips=5001946450&amp;year=2024&amp;selection_type=county&amp;fmrtype=Final" xr:uid="{00000000-0004-0000-0200-000083000000}"/>
    <hyperlink ref="B141" r:id="rId133" display="https://www.huduser.gov/portal/datasets/fmr/fmrs/FY2024_code/2024summary.odn?fips=5001546675&amp;year=2024&amp;selection_type=county&amp;fmrtype=Final" xr:uid="{00000000-0004-0000-0200-000084000000}"/>
    <hyperlink ref="B142" r:id="rId134" display="https://www.huduser.gov/portal/datasets/fmr/fmrs/FY2024_code/2024summary.odn?fips=5002147200&amp;year=2024&amp;selection_type=county&amp;fmrtype=Final" xr:uid="{00000000-0004-0000-0200-000085000000}"/>
    <hyperlink ref="B143" r:id="rId135" display="https://www.huduser.gov/portal/datasets/fmr/fmrs/FY2024_code/2024summary.odn?fips=5002147425&amp;year=2024&amp;selection_type=county&amp;fmrtype=Final" xr:uid="{00000000-0004-0000-0200-000086000000}"/>
    <hyperlink ref="B144" r:id="rId136" display="https://www.huduser.gov/portal/datasets/fmr/fmrs/FY2024_code/2024summary.odn?fips=5000148700&amp;year=2024&amp;selection_type=county&amp;fmrtype=Final" xr:uid="{00000000-0004-0000-0200-000087000000}"/>
    <hyperlink ref="B145" r:id="rId137" display="https://www.huduser.gov/portal/datasets/fmr/fmrs/FY2024_code/2024summary.odn?fips=5000547725&amp;year=2024&amp;selection_type=county&amp;fmrtype=Final" xr:uid="{00000000-0004-0000-0200-000088000000}"/>
    <hyperlink ref="B146" r:id="rId138" display="https://www.huduser.gov/portal/datasets/fmr/fmrs/FY2024_code/2024summary.odn?fips=5001748175&amp;year=2024&amp;selection_type=county&amp;fmrtype=Final" xr:uid="{00000000-0004-0000-0200-000089000000}"/>
    <hyperlink ref="B147" r:id="rId139" display="https://www.huduser.gov/portal/datasets/fmr/fmrs/FY2024_code/2024summary.odn?fips=5002548400&amp;year=2024&amp;selection_type=county&amp;fmrtype=Final" xr:uid="{00000000-0004-0000-0200-00008A000000}"/>
    <hyperlink ref="B148" r:id="rId140" display="https://www.huduser.gov/portal/datasets/fmr/fmrs/FY2024_code/2024summary.odn?fips=5001948850&amp;year=2024&amp;selection_type=county&amp;fmrtype=Final" xr:uid="{00000000-0004-0000-0200-00008B000000}"/>
    <hyperlink ref="B149" r:id="rId141" display="https://www.huduser.gov/portal/datasets/fmr/fmrs/FY2024_code/2024summary.odn?fips=5001948925&amp;year=2024&amp;selection_type=county&amp;fmrtype=Final" xr:uid="{00000000-0004-0000-0200-00008C000000}"/>
    <hyperlink ref="B151" r:id="rId142" display="https://www.huduser.gov/portal/datasets/fmr/fmrs/FY2024_code/2024summary.odn?fips=5001350650&amp;year=2024&amp;selection_type=county&amp;fmrtype=Final" xr:uid="{00000000-0004-0000-0200-00008D000000}"/>
    <hyperlink ref="B152" r:id="rId143" display="https://www.huduser.gov/portal/datasets/fmr/fmrs/FY2024_code/2024summary.odn?fips=5002350275&amp;year=2024&amp;selection_type=county&amp;fmrtype=Final" xr:uid="{00000000-0004-0000-0200-00008E000000}"/>
    <hyperlink ref="B153" r:id="rId144" display="https://www.huduser.gov/portal/datasets/fmr/fmrs/FY2024_code/2024summary.odn?fips=5000952750&amp;year=2024&amp;selection_type=county&amp;fmrtype=Final" xr:uid="{00000000-0004-0000-0200-00008F000000}"/>
    <hyperlink ref="B154" r:id="rId145" display="https://www.huduser.gov/portal/datasets/fmr/fmrs/FY2024_code/2024summary.odn?fips=5002752900&amp;year=2024&amp;selection_type=county&amp;fmrtype=Final" xr:uid="{00000000-0004-0000-0200-000090000000}"/>
    <hyperlink ref="B155" r:id="rId146" display="https://www.huduser.gov/portal/datasets/fmr/fmrs/FY2024_code/2024summary.odn?fips=5001753425&amp;year=2024&amp;selection_type=county&amp;fmrtype=Final" xr:uid="{00000000-0004-0000-0200-000091000000}"/>
    <hyperlink ref="B157" r:id="rId147" display="https://www.huduser.gov/portal/datasets/fmr/fmrs/FY2024_code/2024summary.odn?fips=5000153725&amp;year=2024&amp;selection_type=county&amp;fmrtype=Final" xr:uid="{00000000-0004-0000-0200-000092000000}"/>
    <hyperlink ref="B158" r:id="rId148" display="https://www.huduser.gov/portal/datasets/fmr/fmrs/FY2024_code/2024summary.odn?fips=5000153950&amp;year=2024&amp;selection_type=county&amp;fmrtype=Final" xr:uid="{00000000-0004-0000-0200-000093000000}"/>
    <hyperlink ref="B159" r:id="rId149" display="https://www.huduser.gov/portal/datasets/fmr/fmrs/FY2024_code/2024summary.odn?fips=5002154250&amp;year=2024&amp;selection_type=county&amp;fmrtype=Final" xr:uid="{00000000-0004-0000-0200-000094000000}"/>
    <hyperlink ref="B160" r:id="rId150" display="https://www.huduser.gov/portal/datasets/fmr/fmrs/FY2024_code/2024summary.odn?fips=5000554400&amp;year=2024&amp;selection_type=county&amp;fmrtype=Final" xr:uid="{00000000-0004-0000-0200-000095000000}"/>
    <hyperlink ref="B161" r:id="rId151" display="https://www.huduser.gov/portal/datasets/fmr/fmrs/FY2024_code/2024summary.odn?fips=5000355000&amp;year=2024&amp;selection_type=county&amp;fmrtype=Final" xr:uid="{00000000-0004-0000-0200-000096000000}"/>
    <hyperlink ref="B162" r:id="rId152" display="https://www.huduser.gov/portal/datasets/fmr/fmrs/FY2024_code/2024summary.odn?fips=5002155450&amp;year=2024&amp;selection_type=county&amp;fmrtype=Final" xr:uid="{00000000-0004-0000-0200-000097000000}"/>
    <hyperlink ref="B163" r:id="rId153" display="https://www.huduser.gov/portal/datasets/fmr/fmrs/FY2024_code/2024summary.odn?fips=5002155600&amp;year=2024&amp;selection_type=county&amp;fmrtype=Final" xr:uid="{00000000-0004-0000-0200-000098000000}"/>
    <hyperlink ref="B164" r:id="rId154" display="https://www.huduser.gov/portal/datasets/fmr/fmrs/FY2024_code/2024summary.odn?fips=5002355825&amp;year=2024&amp;selection_type=county&amp;fmrtype=Final" xr:uid="{00000000-0004-0000-0200-000099000000}"/>
    <hyperlink ref="B165" r:id="rId155" display="https://www.huduser.gov/portal/datasets/fmr/fmrs/FY2024_code/2024summary.odn?fips=5002756050&amp;year=2024&amp;selection_type=county&amp;fmrtype=Final" xr:uid="{00000000-0004-0000-0200-00009A000000}"/>
    <hyperlink ref="B166" r:id="rId156" display="https://www.huduser.gov/portal/datasets/fmr/fmrs/FY2024_code/2024summary.odn?fips=5002756350&amp;year=2024&amp;selection_type=county&amp;fmrtype=Final" xr:uid="{00000000-0004-0000-0200-00009B000000}"/>
    <hyperlink ref="B167" r:id="rId157" display="https://www.huduser.gov/portal/datasets/fmr/fmrs/FY2024_code/2024summary.odn?fips=5002156875&amp;year=2024&amp;selection_type=county&amp;fmrtype=Final" xr:uid="{00000000-0004-0000-0200-00009C000000}"/>
    <hyperlink ref="B168" r:id="rId158" display="https://www.huduser.gov/portal/datasets/fmr/fmrs/FY2024_code/2024summary.odn?fips=5000357025&amp;year=2024&amp;selection_type=county&amp;fmrtype=Final" xr:uid="{00000000-0004-0000-0200-00009D000000}"/>
    <hyperlink ref="B169" r:id="rId159" display="https://www.huduser.gov/portal/datasets/fmr/fmrs/FY2024_code/2024summary.odn?fips=5002157250&amp;year=2024&amp;selection_type=county&amp;fmrtype=Final" xr:uid="{00000000-0004-0000-0200-00009E000000}"/>
    <hyperlink ref="B170" r:id="rId160" display="https://www.huduser.gov/portal/datasets/fmr/fmrs/FY2024_code/2024summary.odn?fips=5002557700&amp;year=2024&amp;selection_type=county&amp;fmrtype=Final" xr:uid="{00000000-0004-0000-0200-00009F000000}"/>
    <hyperlink ref="B171" r:id="rId161" display="https://www.huduser.gov/portal/datasets/fmr/fmrs/FY2024_code/2024summary.odn?fips=5001758075&amp;year=2024&amp;selection_type=county&amp;fmrtype=Final" xr:uid="{00000000-0004-0000-0200-0000A0000000}"/>
    <hyperlink ref="B172" r:id="rId162" display="https://www.huduser.gov/portal/datasets/fmr/fmrs/FY2024_code/2024summary.odn?fips=5002758375&amp;year=2024&amp;selection_type=county&amp;fmrtype=Final" xr:uid="{00000000-0004-0000-0200-0000A1000000}"/>
    <hyperlink ref="B173" r:id="rId163" display="https://www.huduser.gov/portal/datasets/fmr/fmrs/FY2024_code/2024summary.odn?fips=5000358600&amp;year=2024&amp;selection_type=county&amp;fmrtype=Final" xr:uid="{00000000-0004-0000-0200-0000A2000000}"/>
    <hyperlink ref="B174" r:id="rId164" display="https://www.huduser.gov/portal/datasets/fmr/fmrs/FY2024_code/2024summary.odn?fips=5001159125&amp;year=2024&amp;selection_type=county&amp;fmrtype=Final" xr:uid="{00000000-0004-0000-0200-0000A3000000}"/>
    <hyperlink ref="B175" r:id="rId165" display="https://www.huduser.gov/portal/datasets/fmr/fmrs/FY2024_code/2024summary.odn?fips=5000759275&amp;year=2024&amp;selection_type=county&amp;fmrtype=Final" xr:uid="{00000000-0004-0000-0200-0000A4000000}"/>
    <hyperlink ref="B176" r:id="rId166" display="https://www.huduser.gov/portal/datasets/fmr/fmrs/FY2024_code/2024summary.odn?fips=5000159650&amp;year=2024&amp;selection_type=county&amp;fmrtype=Final" xr:uid="{00000000-0004-0000-0200-0000A5000000}"/>
    <hyperlink ref="B177" r:id="rId167" display="https://www.huduser.gov/portal/datasets/fmr/fmrs/FY2024_code/2024summary.odn?fips=5002760100&amp;year=2024&amp;selection_type=county&amp;fmrtype=Final" xr:uid="{00000000-0004-0000-0200-0000A6000000}"/>
    <hyperlink ref="B178" r:id="rId168" display="https://www.huduser.gov/portal/datasets/fmr/fmrs/FY2024_code/2024summary.odn?fips=5002560250&amp;year=2024&amp;selection_type=county&amp;fmrtype=Final" xr:uid="{00000000-0004-0000-0200-0000A7000000}"/>
    <hyperlink ref="B179" r:id="rId169" display="https://www.huduser.gov/portal/datasets/fmr/fmrs/FY2024_code/2024summary.odn?fips=5002360625&amp;year=2024&amp;selection_type=county&amp;fmrtype=Final" xr:uid="{00000000-0004-0000-0200-0000A8000000}"/>
    <hyperlink ref="B180" r:id="rId170" display="https://www.huduser.gov/portal/datasets/fmr/fmrs/FY2024_code/2024summary.odn?fips=5002760850&amp;year=2024&amp;selection_type=county&amp;fmrtype=Final" xr:uid="{00000000-0004-0000-0200-0000A9000000}"/>
    <hyperlink ref="B181" r:id="rId171" display="https://www.huduser.gov/portal/datasets/fmr/fmrs/FY2024_code/2024summary.odn?fips=5000361000&amp;year=2024&amp;selection_type=county&amp;fmrtype=Final" xr:uid="{00000000-0004-0000-0200-0000AA000000}"/>
    <hyperlink ref="B182" r:id="rId172" display="https://www.huduser.gov/portal/datasets/fmr/fmrs/FY2024_code/2024summary.odn?fips=5002161225&amp;year=2024&amp;selection_type=county&amp;fmrtype=Final" xr:uid="{00000000-0004-0000-0200-0000AB000000}"/>
    <hyperlink ref="B183" r:id="rId173" display="https://www.huduser.gov/portal/datasets/fmr/fmrs/FY2024_code/2024summary.odn?fips=5002161300&amp;year=2024&amp;selection_type=county&amp;fmrtype=Final" xr:uid="{00000000-0004-0000-0200-0000AC000000}"/>
    <hyperlink ref="B184" r:id="rId174" display="https://www.huduser.gov/portal/datasets/fmr/fmrs/FY2024_code/2024summary.odn?fips=5000561525&amp;year=2024&amp;selection_type=county&amp;fmrtype=Final" xr:uid="{00000000-0004-0000-0200-0000AD000000}"/>
    <hyperlink ref="B185" r:id="rId175" display="https://www.huduser.gov/portal/datasets/fmr/fmrs/FY2024_code/2024summary.odn?fips=5000162575&amp;year=2024&amp;selection_type=county&amp;fmrtype=Final" xr:uid="{00000000-0004-0000-0200-0000AE000000}"/>
    <hyperlink ref="B186" r:id="rId176" display="https://www.huduser.gov/portal/datasets/fmr/fmrs/FY2024_code/2024summary.odn?fips=5000362875&amp;year=2024&amp;selection_type=county&amp;fmrtype=Final" xr:uid="{00000000-0004-0000-0200-0000AF000000}"/>
    <hyperlink ref="B187" r:id="rId177" display="https://www.huduser.gov/portal/datasets/fmr/fmrs/FY2024_code/2024summary.odn?fips=5000363175&amp;year=2024&amp;selection_type=county&amp;fmrtype=Final" xr:uid="{00000000-0004-0000-0200-0000B0000000}"/>
    <hyperlink ref="B189" r:id="rId178" display="https://www.huduser.gov/portal/datasets/fmr/fmrs/FY2024_code/2024summary.odn?fips=5000363550&amp;year=2024&amp;selection_type=county&amp;fmrtype=Final" xr:uid="{00000000-0004-0000-0200-0000B1000000}"/>
    <hyperlink ref="B190" r:id="rId179" display="https://www.huduser.gov/portal/datasets/fmr/fmrs/FY2024_code/2024summary.odn?fips=5002763775&amp;year=2024&amp;selection_type=county&amp;fmrtype=Final" xr:uid="{00000000-0004-0000-0200-0000B2000000}"/>
    <hyperlink ref="B191" r:id="rId180" display="https://www.huduser.gov/portal/datasets/fmr/fmrs/FY2024_code/2024summary.odn?fips=5000564075&amp;year=2024&amp;selection_type=county&amp;fmrtype=Final" xr:uid="{00000000-0004-0000-0200-0000B3000000}"/>
    <hyperlink ref="B192" r:id="rId181" display="https://www.huduser.gov/portal/datasets/fmr/fmrs/FY2024_code/2024summary.odn?fips=5000764300&amp;year=2024&amp;selection_type=county&amp;fmrtype=Final" xr:uid="{00000000-0004-0000-0200-0000B4000000}"/>
    <hyperlink ref="B193" r:id="rId182" display="https://www.huduser.gov/portal/datasets/fmr/fmrs/FY2024_code/2024summary.odn?fips=5001164600&amp;year=2024&amp;selection_type=county&amp;fmrtype=Final" xr:uid="{00000000-0004-0000-0200-0000B5000000}"/>
    <hyperlink ref="B194" r:id="rId183" display="https://www.huduser.gov/portal/datasets/fmr/fmrs/FY2024_code/2024summary.odn?fips=5000165050&amp;year=2024&amp;selection_type=county&amp;fmrtype=Final" xr:uid="{00000000-0004-0000-0200-0000B6000000}"/>
    <hyperlink ref="B195" r:id="rId184" display="https://www.huduser.gov/portal/datasets/fmr/fmrs/FY2024_code/2024summary.odn?fips=5002165275&amp;year=2024&amp;selection_type=county&amp;fmrtype=Final" xr:uid="{00000000-0004-0000-0200-0000B7000000}"/>
    <hyperlink ref="B196" r:id="rId185" display="https://www.huduser.gov/portal/datasets/fmr/fmrs/FY2024_code/2024summary.odn?fips=5002565762&amp;year=2024&amp;selection_type=county&amp;fmrtype=Final" xr:uid="{00000000-0004-0000-0200-0000B8000000}"/>
    <hyperlink ref="B197" r:id="rId186" display="https://www.huduser.gov/portal/datasets/fmr/fmrs/FY2024_code/2024summary.odn?fips=5000766175&amp;year=2024&amp;selection_type=county&amp;fmrtype=Final" xr:uid="{00000000-0004-0000-0200-0000B9000000}"/>
    <hyperlink ref="B198" r:id="rId187" display="https://www.huduser.gov/portal/datasets/fmr/fmrs/FY2024_code/2024summary.odn?fips=5001367000&amp;year=2024&amp;selection_type=county&amp;fmrtype=Final" xr:uid="{00000000-0004-0000-0200-0000BA000000}"/>
    <hyperlink ref="B199" r:id="rId188" display="https://www.huduser.gov/portal/datasets/fmr/fmrs/FY2024_code/2024summary.odn?fips=5002769550&amp;year=2024&amp;selection_type=county&amp;fmrtype=Final" xr:uid="{00000000-0004-0000-0200-0000BB000000}"/>
    <hyperlink ref="B200" r:id="rId189" display="https://www.huduser.gov/portal/datasets/fmr/fmrs/FY2024_code/2024summary.odn?fips=5001161675&amp;year=2024&amp;selection_type=county&amp;fmrtype=Final" xr:uid="{00000000-0004-0000-0200-0000BC000000}"/>
    <hyperlink ref="B201" r:id="rId190" display="https://www.huduser.gov/portal/datasets/fmr/fmrs/FY2024_code/2024summary.odn?fips=5001161750&amp;year=2024&amp;selection_type=county&amp;fmrtype=Final" xr:uid="{00000000-0004-0000-0200-0000BD000000}"/>
    <hyperlink ref="B202" r:id="rId191" display="https://www.huduser.gov/portal/datasets/fmr/fmrs/FY2024_code/2024summary.odn?fips=5000762050&amp;year=2024&amp;selection_type=county&amp;fmrtype=Final" xr:uid="{00000000-0004-0000-0200-0000BE000000}"/>
    <hyperlink ref="B203" r:id="rId192" display="https://www.huduser.gov/portal/datasets/fmr/fmrs/FY2024_code/2024summary.odn?fips=5000562200&amp;year=2024&amp;selection_type=county&amp;fmrtype=Final" xr:uid="{00000000-0004-0000-0200-0000BF000000}"/>
    <hyperlink ref="B204" r:id="rId193" display="https://www.huduser.gov/portal/datasets/fmr/fmrs/FY2024_code/2024summary.odn?fips=5000369775&amp;year=2024&amp;selection_type=county&amp;fmrtype=Final" xr:uid="{00000000-0004-0000-0200-0000C0000000}"/>
    <hyperlink ref="B205" r:id="rId194" display="https://www.huduser.gov/portal/datasets/fmr/fmrs/FY2024_code/2024summary.odn?fips=5000569925&amp;year=2024&amp;selection_type=county&amp;fmrtype=Final" xr:uid="{00000000-0004-0000-0200-0000C1000000}"/>
    <hyperlink ref="B206" r:id="rId195" display="https://www.huduser.gov/portal/datasets/fmr/fmrs/FY2024_code/2024summary.odn?fips=5000170075&amp;year=2024&amp;selection_type=county&amp;fmrtype=Final" xr:uid="{00000000-0004-0000-0200-0000C2000000}"/>
    <hyperlink ref="B207" r:id="rId196" display="https://www.huduser.gov/portal/datasets/fmr/fmrs/FY2024_code/2024summary.odn?fips=5002770375&amp;year=2024&amp;selection_type=county&amp;fmrtype=Final" xr:uid="{00000000-0004-0000-0200-0000C3000000}"/>
    <hyperlink ref="B208" r:id="rId197" display="https://www.huduser.gov/portal/datasets/fmr/fmrs/FY2024_code/2024summary.odn?fips=5001570525&amp;year=2024&amp;selection_type=county&amp;fmrtype=Final" xr:uid="{00000000-0004-0000-0200-0000C4000000}"/>
    <hyperlink ref="B209" r:id="rId198" display="https://www.huduser.gov/portal/datasets/fmr/fmrs/FY2024_code/2024summary.odn?fips=5001770675&amp;year=2024&amp;selection_type=county&amp;fmrtype=Final" xr:uid="{00000000-0004-0000-0200-0000C5000000}"/>
    <hyperlink ref="B210" r:id="rId199" display="https://www.huduser.gov/portal/datasets/fmr/fmrs/FY2024_code/2024summary.odn?fips=5002570750&amp;year=2024&amp;selection_type=county&amp;fmrtype=Final" xr:uid="{00000000-0004-0000-0200-0000C6000000}"/>
    <hyperlink ref="B211" r:id="rId200" display="https://www.huduser.gov/portal/datasets/fmr/fmrs/FY2024_code/2024summary.odn?fips=5002171050&amp;year=2024&amp;selection_type=county&amp;fmrtype=Final" xr:uid="{00000000-0004-0000-0200-0000C7000000}"/>
    <hyperlink ref="B212" r:id="rId201" display="https://www.huduser.gov/portal/datasets/fmr/fmrs/FY2024_code/2024summary.odn?fips=5000371425&amp;year=2024&amp;selection_type=county&amp;fmrtype=Final" xr:uid="{00000000-0004-0000-0200-0000C8000000}"/>
    <hyperlink ref="B213" r:id="rId202" display="https://www.huduser.gov/portal/datasets/fmr/fmrs/FY2024_code/2024summary.odn?fips=5000571575&amp;year=2024&amp;selection_type=county&amp;fmrtype=Final" xr:uid="{00000000-0004-0000-0200-0000C9000000}"/>
    <hyperlink ref="B214" r:id="rId203" display="https://www.huduser.gov/portal/datasets/fmr/fmrs/FY2024_code/2024summary.odn?fips=5001171725&amp;year=2024&amp;selection_type=county&amp;fmrtype=Final" xr:uid="{00000000-0004-0000-0200-0000CA000000}"/>
    <hyperlink ref="B215" r:id="rId204" display="https://www.huduser.gov/portal/datasets/fmr/fmrs/FY2024_code/2024summary.odn?fips=5001772400&amp;year=2024&amp;selection_type=county&amp;fmrtype=Final" xr:uid="{00000000-0004-0000-0200-0000CB000000}"/>
    <hyperlink ref="B216" r:id="rId205" display="https://www.huduser.gov/portal/datasets/fmr/fmrs/FY2024_code/2024summary.odn?fips=5002172925&amp;year=2024&amp;selection_type=county&amp;fmrtype=Final" xr:uid="{00000000-0004-0000-0200-0000CC000000}"/>
    <hyperlink ref="B217" r:id="rId206" display="https://www.huduser.gov/portal/datasets/fmr/fmrs/FY2024_code/2024summary.odn?fips=5001773075&amp;year=2024&amp;selection_type=county&amp;fmrtype=Final" xr:uid="{00000000-0004-0000-0200-0000CD000000}"/>
    <hyperlink ref="B218" r:id="rId207" display="https://www.huduser.gov/portal/datasets/fmr/fmrs/FY2024_code/2024summary.odn?fips=5002573300&amp;year=2024&amp;selection_type=county&amp;fmrtype=Final" xr:uid="{00000000-0004-0000-0200-0000CE000000}"/>
    <hyperlink ref="B219" r:id="rId208" display="https://www.huduser.gov/portal/datasets/fmr/fmrs/FY2024_code/2024summary.odn?fips=5001973525&amp;year=2024&amp;selection_type=county&amp;fmrtype=Final" xr:uid="{00000000-0004-0000-0200-0000CF000000}"/>
    <hyperlink ref="B220" r:id="rId209" display="https://www.huduser.gov/portal/datasets/fmr/fmrs/FY2024_code/2024summary.odn?fips=5001773675&amp;year=2024&amp;selection_type=county&amp;fmrtype=Final" xr:uid="{00000000-0004-0000-0200-0000D0000000}"/>
    <hyperlink ref="B221" r:id="rId210" display="https://www.huduser.gov/portal/datasets/fmr/fmrs/FY2024_code/2024summary.odn?fips=5000773975&amp;year=2024&amp;selection_type=county&amp;fmrtype=Final" xr:uid="{00000000-0004-0000-0200-0000D1000000}"/>
    <hyperlink ref="B222" r:id="rId211" display="https://www.huduser.gov/portal/datasets/fmr/fmrs/FY2024_code/2024summary.odn?fips=5000174650&amp;year=2024&amp;selection_type=county&amp;fmrtype=Final" xr:uid="{00000000-0004-0000-0200-0000D2000000}"/>
    <hyperlink ref="B223" r:id="rId212" display="https://www.huduser.gov/portal/datasets/fmr/fmrs/FY2024_code/2024summary.odn?fips=5002574800&amp;year=2024&amp;selection_type=county&amp;fmrtype=Final" xr:uid="{00000000-0004-0000-0200-0000D3000000}"/>
    <hyperlink ref="B224" r:id="rId213" display="https://www.huduser.gov/portal/datasets/fmr/fmrs/FY2024_code/2024summary.odn?fips=5001774950&amp;year=2024&amp;selection_type=county&amp;fmrtype=Final" xr:uid="{00000000-0004-0000-0200-0000D4000000}"/>
    <hyperlink ref="B225" r:id="rId214" display="https://www.huduser.gov/portal/datasets/fmr/fmrs/FY2024_code/2024summary.odn?fips=5000975175&amp;year=2024&amp;selection_type=county&amp;fmrtype=Final" xr:uid="{00000000-0004-0000-0200-0000D5000000}"/>
    <hyperlink ref="B226" r:id="rId215" display="https://www.huduser.gov/portal/datasets/fmr/fmrs/FY2024_code/2024summary.odn?fips=5002375325&amp;year=2024&amp;selection_type=county&amp;fmrtype=Final" xr:uid="{00000000-0004-0000-0200-0000D6000000}"/>
    <hyperlink ref="B227" r:id="rId216" display="https://www.huduser.gov/portal/datasets/fmr/fmrs/FY2024_code/2024summary.odn?fips=5000575700&amp;year=2024&amp;selection_type=county&amp;fmrtype=Final" xr:uid="{00000000-0004-0000-0200-0000D7000000}"/>
    <hyperlink ref="B228" r:id="rId217" display="https://www.huduser.gov/portal/datasets/fmr/fmrs/FY2024_code/2024summary.odn?fips=5002175925&amp;year=2024&amp;selection_type=county&amp;fmrtype=Final" xr:uid="{00000000-0004-0000-0200-0000D8000000}"/>
    <hyperlink ref="B229" r:id="rId218" display="https://www.huduser.gov/portal/datasets/fmr/fmrs/FY2024_code/2024summary.odn?fips=5000176075&amp;year=2024&amp;selection_type=county&amp;fmrtype=Final" xr:uid="{00000000-0004-0000-0200-0000D9000000}"/>
    <hyperlink ref="B230" r:id="rId219" display="https://www.huduser.gov/portal/datasets/fmr/fmrs/FY2024_code/2024summary.odn?fips=5002576225&amp;year=2024&amp;selection_type=county&amp;fmrtype=Final" xr:uid="{00000000-0004-0000-0200-0000DA000000}"/>
    <hyperlink ref="B231" r:id="rId220" display="https://www.huduser.gov/portal/datasets/fmr/fmrs/FY2024_code/2024summary.odn?fips=5002376525&amp;year=2024&amp;selection_type=county&amp;fmrtype=Final" xr:uid="{00000000-0004-0000-0200-0000DB000000}"/>
    <hyperlink ref="B232" r:id="rId221" display="https://www.huduser.gov/portal/datasets/fmr/fmrs/FY2024_code/2024summary.odn?fips=5001776750&amp;year=2024&amp;selection_type=county&amp;fmrtype=Final" xr:uid="{00000000-0004-0000-0200-0000DC000000}"/>
    <hyperlink ref="B233" r:id="rId222" display="https://www.huduser.gov/portal/datasets/fmr/fmrs/FY2024_code/2024summary.odn?fips=5002376975&amp;year=2024&amp;selection_type=county&amp;fmrtype=Final" xr:uid="{00000000-0004-0000-0200-0000DD000000}"/>
    <hyperlink ref="B234" r:id="rId223" display="https://www.huduser.gov/portal/datasets/fmr/fmrs/FY2024_code/2024summary.odn?fips=5000577125&amp;year=2024&amp;selection_type=county&amp;fmrtype=Final" xr:uid="{00000000-0004-0000-0200-0000DE000000}"/>
    <hyperlink ref="B235" r:id="rId224" display="https://www.huduser.gov/portal/datasets/fmr/fmrs/FY2024_code/2024summary.odn?fips=5001577425&amp;year=2024&amp;selection_type=county&amp;fmrtype=Final" xr:uid="{00000000-0004-0000-0200-0000DF000000}"/>
    <hyperlink ref="B236" r:id="rId225" display="https://www.huduser.gov/portal/datasets/fmr/fmrs/FY2024_code/2024summary.odn?fips=5002777500&amp;year=2024&amp;selection_type=county&amp;fmrtype=Final" xr:uid="{00000000-0004-0000-0200-0000E0000000}"/>
    <hyperlink ref="B238" r:id="rId226" display="https://www.huduser.gov/portal/datasets/fmr/fmrs/FY2024_code/2024summary.odn?fips=5002177950&amp;year=2024&amp;selection_type=county&amp;fmrtype=Final" xr:uid="{00000000-0004-0000-0200-0000E1000000}"/>
    <hyperlink ref="B239" r:id="rId227" display="https://www.huduser.gov/portal/datasets/fmr/fmrs/FY2024_code/2024summary.odn?fips=5001779975&amp;year=2024&amp;selection_type=county&amp;fmrtype=Final" xr:uid="{00000000-0004-0000-0200-0000E2000000}"/>
    <hyperlink ref="B240" r:id="rId228" display="https://www.huduser.gov/portal/datasets/fmr/fmrs/FY2024_code/2024summary.odn?fips=5002180875&amp;year=2024&amp;selection_type=county&amp;fmrtype=Final" xr:uid="{00000000-0004-0000-0200-0000E3000000}"/>
    <hyperlink ref="B241" r:id="rId229" display="https://www.huduser.gov/portal/datasets/fmr/fmrs/FY2024_code/2024summary.odn?fips=5002182300&amp;year=2024&amp;selection_type=county&amp;fmrtype=Final" xr:uid="{00000000-0004-0000-0200-0000E4000000}"/>
    <hyperlink ref="B242" r:id="rId230" display="https://www.huduser.gov/portal/datasets/fmr/fmrs/FY2024_code/2024summary.odn?fips=5002783050&amp;year=2024&amp;selection_type=county&amp;fmrtype=Final" xr:uid="{00000000-0004-0000-0200-0000E5000000}"/>
    <hyperlink ref="B243" r:id="rId231" display="https://www.huduser.gov/portal/datasets/fmr/fmrs/FY2024_code/2024summary.odn?fips=5001980200&amp;year=2024&amp;selection_type=county&amp;fmrtype=Final" xr:uid="{00000000-0004-0000-0200-0000E6000000}"/>
    <hyperlink ref="B244" r:id="rId232" display="https://www.huduser.gov/portal/datasets/fmr/fmrs/FY2024_code/2024summary.odn?fips=5000780350&amp;year=2024&amp;selection_type=county&amp;fmrtype=Final" xr:uid="{00000000-0004-0000-0200-0000E7000000}"/>
    <hyperlink ref="B245" r:id="rId233" display="https://www.huduser.gov/portal/datasets/fmr/fmrs/FY2024_code/2024summary.odn?fips=5002581400&amp;year=2024&amp;selection_type=county&amp;fmrtype=Final" xr:uid="{00000000-0004-0000-0200-0000E8000000}"/>
    <hyperlink ref="B246" r:id="rId234" display="https://www.huduser.gov/portal/datasets/fmr/fmrs/FY2024_code/2024summary.odn?fips=5001981700&amp;year=2024&amp;selection_type=county&amp;fmrtype=Final" xr:uid="{00000000-0004-0000-0200-0000E9000000}"/>
    <hyperlink ref="B247" r:id="rId235" display="https://www.huduser.gov/portal/datasets/fmr/fmrs/FY2024_code/2024summary.odn?fips=5002782000&amp;year=2024&amp;selection_type=county&amp;fmrtype=Final" xr:uid="{00000000-0004-0000-0200-0000EA000000}"/>
    <hyperlink ref="B248" r:id="rId236" display="https://www.huduser.gov/portal/datasets/fmr/fmrs/FY2024_code/2024summary.odn?fips=5000183275&amp;year=2024&amp;selection_type=county&amp;fmrtype=Final" xr:uid="{00000000-0004-0000-0200-0000EB000000}"/>
    <hyperlink ref="B249" r:id="rId237" display="https://www.huduser.gov/portal/datasets/fmr/fmrs/FY2024_code/2024summary.odn?fips=5000583500&amp;year=2024&amp;selection_type=county&amp;fmrtype=Final" xr:uid="{00000000-0004-0000-0200-0000EC000000}"/>
    <hyperlink ref="B250" r:id="rId238" display="https://www.huduser.gov/portal/datasets/fmr/fmrs/FY2024_code/2024summary.odn?fips=5000183800&amp;year=2024&amp;selection_type=county&amp;fmrtype=Final" xr:uid="{00000000-0004-0000-0200-0000ED000000}"/>
    <hyperlink ref="B251" r:id="rId239" display="https://www.huduser.gov/portal/datasets/fmr/fmrs/FY2024_code/2024summary.odn?fips=5002583950&amp;year=2024&amp;selection_type=county&amp;fmrtype=Final" xr:uid="{00000000-0004-0000-0200-0000EE000000}"/>
    <hyperlink ref="B252" r:id="rId240" display="https://www.huduser.gov/portal/datasets/fmr/fmrs/FY2024_code/2024summary.odn?fips=5001784175&amp;year=2024&amp;selection_type=county&amp;fmrtype=Final" xr:uid="{00000000-0004-0000-0200-0000EF000000}"/>
    <hyperlink ref="B253" r:id="rId241" display="https://www.huduser.gov/portal/datasets/fmr/fmrs/FY2024_code/2024summary.odn?fips=5000784475&amp;year=2024&amp;selection_type=county&amp;fmrtype=Final" xr:uid="{00000000-0004-0000-0200-0000F0000000}"/>
    <hyperlink ref="B254" r:id="rId242" display="https://www.huduser.gov/portal/datasets/fmr/fmrs/FY2024_code/2024summary.odn?fips=5002584700&amp;year=2024&amp;selection_type=county&amp;fmrtype=Final" xr:uid="{00000000-0004-0000-0200-0000F1000000}"/>
    <hyperlink ref="B255" r:id="rId243" display="https://www.huduser.gov/portal/datasets/fmr/fmrs/FY2024_code/2024summary.odn?fips=5002584850&amp;year=2024&amp;selection_type=county&amp;fmrtype=Final" xr:uid="{00000000-0004-0000-0200-0000F2000000}"/>
    <hyperlink ref="B256" r:id="rId244" display="https://www.huduser.gov/portal/datasets/fmr/fmrs/FY2024_code/2024summary.odn?fips=5002784925&amp;year=2024&amp;selection_type=county&amp;fmrtype=Final" xr:uid="{00000000-0004-0000-0200-0000F3000000}"/>
    <hyperlink ref="B257" r:id="rId245" display="https://www.huduser.gov/portal/datasets/fmr/fmrs/FY2024_code/2024summary.odn?fips=5000385075&amp;year=2024&amp;selection_type=county&amp;fmrtype=Final" xr:uid="{00000000-0004-0000-0200-0000F4000000}"/>
    <hyperlink ref="B258" r:id="rId246" display="https://www.huduser.gov/portal/datasets/fmr/fmrs/FY2024_code/2024summary.odn?fips=5000785150&amp;year=2024&amp;selection_type=county&amp;fmrtype=Final" xr:uid="{00000000-0004-0000-0200-0000F5000000}"/>
    <hyperlink ref="B259" r:id="rId247" display="https://www.huduser.gov/portal/datasets/fmr/fmrs/FY2024_code/2024summary.odn?fips=5001585375&amp;year=2024&amp;selection_type=county&amp;fmrtype=Final" xr:uid="{00000000-0004-0000-0200-0000F6000000}"/>
    <hyperlink ref="B260" r:id="rId248" display="https://www.huduser.gov/portal/datasets/fmr/fmrs/FY2024_code/2024summary.odn?fips=5002385525&amp;year=2024&amp;selection_type=county&amp;fmrtype=Final" xr:uid="{00000000-0004-0000-0200-0000F7000000}"/>
    <hyperlink ref="B261" r:id="rId249" display="https://www.huduser.gov/portal/datasets/fmr/fmrs/FY2024_code/2024summary.odn?fips=5000385675&amp;year=2024&amp;selection_type=county&amp;fmrtype=Final" xr:uid="{00000000-0004-0000-0200-0000F8000000}"/>
    <hyperlink ref="B262" r:id="rId250" display="https://www.huduser.gov/portal/datasets/fmr/fmrs/FY2024_code/2024summary.odn?fips=5002785975&amp;year=2024&amp;selection_type=county&amp;fmrtype=Final" xr:uid="{00000000-0004-0000-0200-0000F9000000}"/>
    <hyperlink ref="B263" r:id="rId251" display="https://www.huduser.gov/portal/datasets/fmr/fmrs/FY2024_code/2024summary.odn?fips=5002386125&amp;year=2024&amp;selection_type=county&amp;fmrtype=Final" xr:uid="{00000000-0004-0000-0200-0000FA000000}"/>
    <hyperlink ref="B237" r:id="rId252" display="https://www.huduser.gov/portal/datasets/fmr/fmrs/FY2024_code/2024summary.odn?fips=5001748175&amp;year=2024&amp;selection_type=county&amp;fmrtype=Final" xr:uid="{00000000-0004-0000-0200-0000FB000000}"/>
    <hyperlink ref="B188" r:id="rId253" display="https://www.huduser.gov/portal/datasets/fmr/fmrs/FY2024_code/2024summary.odn?fips=5000363550&amp;year=2024&amp;selection_type=county&amp;fmrtype=Final" xr:uid="{00000000-0004-0000-0200-0000FC000000}"/>
    <hyperlink ref="B150" r:id="rId254" display="https://www.huduser.gov/portal/datasets/fmr/fmrs/FY2024_code/2024summary.odn?fips=5000304825&amp;year=2024&amp;selection_type=county&amp;fmrtype=Final" xr:uid="{00000000-0004-0000-0200-0000FD000000}"/>
    <hyperlink ref="B76" r:id="rId255" display="https://www.huduser.gov/portal/datasets/fmr/fmrs/FY2024_code/2024summary.odn?fips=5000902125&amp;year=2024&amp;selection_type=county&amp;fmrtype=Final" xr:uid="{00000000-0004-0000-0200-0000FE000000}"/>
    <hyperlink ref="B156" r:id="rId256" display="https://www.huduser.gov/portal/datasets/fmr/fmrs/FY2024_code/2024summary.odn?fips=5001903550&amp;year=2024&amp;selection_type=county&amp;fmrtype=Final" xr:uid="{00000000-0004-0000-0200-0000FF000000}"/>
    <hyperlink ref="B75" r:id="rId257" xr:uid="{00000000-0004-0000-0200-000000010000}"/>
  </hyperlinks>
  <pageMargins left="0.75" right="0.75" top="1" bottom="1" header="0.5" footer="0.5"/>
  <pageSetup orientation="portrait" r:id="rId258"/>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C15"/>
  <sheetViews>
    <sheetView workbookViewId="0"/>
  </sheetViews>
  <sheetFormatPr defaultRowHeight="12.75"/>
  <cols>
    <col min="2" max="2" width="15.42578125" customWidth="1"/>
  </cols>
  <sheetData>
    <row r="1" spans="2:3">
      <c r="C1" s="20" t="s">
        <v>610</v>
      </c>
    </row>
    <row r="2" spans="2:3">
      <c r="B2" t="s">
        <v>78</v>
      </c>
      <c r="C2" s="64">
        <v>7.7499999999999999E-2</v>
      </c>
    </row>
    <row r="3" spans="2:3">
      <c r="B3" t="s">
        <v>90</v>
      </c>
      <c r="C3" s="64">
        <v>7.7499999999999999E-2</v>
      </c>
    </row>
    <row r="4" spans="2:3">
      <c r="B4" t="s">
        <v>108</v>
      </c>
      <c r="C4" s="64">
        <v>7.7499999999999999E-2</v>
      </c>
    </row>
    <row r="5" spans="2:3">
      <c r="B5" t="s">
        <v>135</v>
      </c>
      <c r="C5" s="65">
        <v>6.25E-2</v>
      </c>
    </row>
    <row r="6" spans="2:3">
      <c r="B6" t="s">
        <v>132</v>
      </c>
      <c r="C6" s="64">
        <v>7.7499999999999999E-2</v>
      </c>
    </row>
    <row r="7" spans="2:3">
      <c r="B7" t="s">
        <v>96</v>
      </c>
      <c r="C7" s="65">
        <v>6.25E-2</v>
      </c>
    </row>
    <row r="8" spans="2:3">
      <c r="B8" t="s">
        <v>84</v>
      </c>
      <c r="C8" s="65">
        <v>6.25E-2</v>
      </c>
    </row>
    <row r="9" spans="2:3">
      <c r="B9" t="s">
        <v>118</v>
      </c>
      <c r="C9" s="64">
        <v>7.7499999999999999E-2</v>
      </c>
    </row>
    <row r="10" spans="2:3">
      <c r="B10" t="s">
        <v>138</v>
      </c>
      <c r="C10" s="64">
        <v>7.7499999999999999E-2</v>
      </c>
    </row>
    <row r="11" spans="2:3">
      <c r="B11" t="s">
        <v>81</v>
      </c>
      <c r="C11" s="64">
        <v>7.7499999999999999E-2</v>
      </c>
    </row>
    <row r="12" spans="2:3">
      <c r="B12" t="s">
        <v>123</v>
      </c>
      <c r="C12" s="64">
        <v>7.7499999999999999E-2</v>
      </c>
    </row>
    <row r="13" spans="2:3">
      <c r="B13" t="s">
        <v>111</v>
      </c>
      <c r="C13" s="64">
        <v>7.7499999999999999E-2</v>
      </c>
    </row>
    <row r="14" spans="2:3">
      <c r="B14" t="s">
        <v>93</v>
      </c>
      <c r="C14" s="64">
        <v>7.7499999999999999E-2</v>
      </c>
    </row>
    <row r="15" spans="2:3">
      <c r="B15" t="s">
        <v>87</v>
      </c>
      <c r="C15" s="64">
        <v>7.7499999999999999E-2</v>
      </c>
    </row>
  </sheetData>
  <sheetProtection password="CF63" sheet="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H38"/>
  <sheetViews>
    <sheetView topLeftCell="B1" workbookViewId="0">
      <selection activeCell="G9" sqref="G9"/>
    </sheetView>
  </sheetViews>
  <sheetFormatPr defaultRowHeight="12.75"/>
  <cols>
    <col min="1" max="1" width="37.85546875" customWidth="1"/>
    <col min="2" max="2" width="67.5703125" customWidth="1"/>
  </cols>
  <sheetData>
    <row r="1" spans="1:6" ht="27" customHeight="1">
      <c r="A1" s="104" t="s">
        <v>611</v>
      </c>
      <c r="B1" s="104"/>
      <c r="C1" s="104"/>
      <c r="D1" s="104"/>
      <c r="E1" s="104"/>
      <c r="F1" s="104"/>
    </row>
    <row r="2" spans="1:6">
      <c r="A2" s="75"/>
      <c r="B2" s="75"/>
      <c r="C2" s="75"/>
      <c r="D2" s="75"/>
    </row>
    <row r="4" spans="1:6">
      <c r="A4" t="s">
        <v>612</v>
      </c>
    </row>
    <row r="6" spans="1:6">
      <c r="A6" s="20" t="s">
        <v>613</v>
      </c>
    </row>
    <row r="7" spans="1:6">
      <c r="B7" t="s">
        <v>614</v>
      </c>
    </row>
    <row r="8" spans="1:6">
      <c r="B8" t="s">
        <v>615</v>
      </c>
    </row>
    <row r="9" spans="1:6">
      <c r="B9" t="s">
        <v>616</v>
      </c>
    </row>
    <row r="11" spans="1:6">
      <c r="B11" t="s">
        <v>617</v>
      </c>
    </row>
    <row r="12" spans="1:6">
      <c r="B12" s="25" t="s">
        <v>618</v>
      </c>
    </row>
    <row r="13" spans="1:6">
      <c r="B13" t="s">
        <v>619</v>
      </c>
    </row>
    <row r="14" spans="1:6">
      <c r="B14" t="s">
        <v>620</v>
      </c>
    </row>
    <row r="15" spans="1:6">
      <c r="B15" t="s">
        <v>621</v>
      </c>
    </row>
    <row r="16" spans="1:6">
      <c r="B16" t="s">
        <v>622</v>
      </c>
    </row>
    <row r="18" spans="1:8">
      <c r="B18" s="20" t="s">
        <v>623</v>
      </c>
    </row>
    <row r="20" spans="1:8">
      <c r="B20" t="s">
        <v>624</v>
      </c>
    </row>
    <row r="21" spans="1:8">
      <c r="B21" t="s">
        <v>625</v>
      </c>
    </row>
    <row r="22" spans="1:8">
      <c r="B22" t="s">
        <v>626</v>
      </c>
    </row>
    <row r="24" spans="1:8">
      <c r="B24" t="s">
        <v>627</v>
      </c>
    </row>
    <row r="25" spans="1:8" ht="29.25" customHeight="1">
      <c r="B25" s="103" t="s">
        <v>628</v>
      </c>
      <c r="C25" s="103"/>
      <c r="D25" s="103"/>
      <c r="E25" s="103"/>
      <c r="F25" s="103"/>
      <c r="G25" s="49"/>
      <c r="H25" s="49"/>
    </row>
    <row r="27" spans="1:8" ht="17.25" customHeight="1">
      <c r="B27" s="103" t="s">
        <v>629</v>
      </c>
      <c r="C27" s="103"/>
      <c r="D27" s="103"/>
      <c r="E27" s="103"/>
      <c r="F27" s="103"/>
      <c r="G27" s="103"/>
      <c r="H27" s="103"/>
    </row>
    <row r="28" spans="1:8">
      <c r="B28" s="75"/>
      <c r="C28" s="75"/>
      <c r="D28" s="75"/>
      <c r="E28" s="75"/>
      <c r="F28" s="75"/>
      <c r="G28" s="75"/>
      <c r="H28" s="75"/>
    </row>
    <row r="30" spans="1:8">
      <c r="A30" s="20"/>
    </row>
    <row r="32" spans="1:8">
      <c r="A32" s="30"/>
    </row>
    <row r="34" spans="1:1">
      <c r="A34" s="20"/>
    </row>
    <row r="36" spans="1:1">
      <c r="A36" s="30"/>
    </row>
    <row r="38" spans="1:1">
      <c r="A38" s="20"/>
    </row>
  </sheetData>
  <sheetProtection password="CF1B" sheet="1" objects="1" selectLockedCells="1" selectUnlockedCells="1"/>
  <mergeCells count="3">
    <mergeCell ref="B27:H27"/>
    <mergeCell ref="B25:F25"/>
    <mergeCell ref="A1:F1"/>
  </mergeCells>
  <pageMargins left="0.75" right="0.75" top="1" bottom="1" header="0.5" footer="0.5"/>
  <pageSetup orientation="portrait" horizontalDpi="0"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4:J29"/>
  <sheetViews>
    <sheetView workbookViewId="0">
      <selection activeCell="H31" sqref="H31"/>
    </sheetView>
  </sheetViews>
  <sheetFormatPr defaultRowHeight="12.75"/>
  <sheetData>
    <row r="4" spans="1:10">
      <c r="A4" s="105" t="s">
        <v>630</v>
      </c>
      <c r="B4" s="105"/>
      <c r="C4" s="105"/>
      <c r="D4" s="105"/>
      <c r="E4" s="105"/>
      <c r="F4" s="105"/>
      <c r="G4" s="105"/>
      <c r="H4" s="105"/>
      <c r="I4" s="105"/>
      <c r="J4" s="105"/>
    </row>
    <row r="5" spans="1:10">
      <c r="A5" s="105"/>
      <c r="B5" s="105"/>
      <c r="C5" s="105"/>
      <c r="D5" s="105"/>
      <c r="E5" s="105"/>
      <c r="F5" s="105"/>
      <c r="G5" s="105"/>
      <c r="H5" s="105"/>
      <c r="I5" s="105"/>
      <c r="J5" s="105"/>
    </row>
    <row r="6" spans="1:10">
      <c r="A6" s="105"/>
      <c r="B6" s="105"/>
      <c r="C6" s="105"/>
      <c r="D6" s="105"/>
      <c r="E6" s="105"/>
      <c r="F6" s="105"/>
      <c r="G6" s="105"/>
      <c r="H6" s="105"/>
      <c r="I6" s="105"/>
      <c r="J6" s="105"/>
    </row>
    <row r="7" spans="1:10">
      <c r="A7" s="105"/>
      <c r="B7" s="105"/>
      <c r="C7" s="105"/>
      <c r="D7" s="105"/>
      <c r="E7" s="105"/>
      <c r="F7" s="105"/>
      <c r="G7" s="105"/>
      <c r="H7" s="105"/>
      <c r="I7" s="105"/>
      <c r="J7" s="105"/>
    </row>
    <row r="9" spans="1:10">
      <c r="A9" s="105" t="s">
        <v>631</v>
      </c>
      <c r="B9" s="105"/>
      <c r="C9" s="105"/>
      <c r="D9" s="105"/>
      <c r="E9" s="105"/>
      <c r="F9" s="105"/>
      <c r="G9" s="105"/>
      <c r="H9" s="105"/>
      <c r="I9" s="105"/>
      <c r="J9" s="105"/>
    </row>
    <row r="10" spans="1:10">
      <c r="A10" s="105"/>
      <c r="B10" s="105"/>
      <c r="C10" s="105"/>
      <c r="D10" s="105"/>
      <c r="E10" s="105"/>
      <c r="F10" s="105"/>
      <c r="G10" s="105"/>
      <c r="H10" s="105"/>
      <c r="I10" s="105"/>
      <c r="J10" s="105"/>
    </row>
    <row r="11" spans="1:10">
      <c r="A11" s="105"/>
      <c r="B11" s="105"/>
      <c r="C11" s="105"/>
      <c r="D11" s="105"/>
      <c r="E11" s="105"/>
      <c r="F11" s="105"/>
      <c r="G11" s="105"/>
      <c r="H11" s="105"/>
      <c r="I11" s="105"/>
      <c r="J11" s="105"/>
    </row>
    <row r="12" spans="1:10">
      <c r="A12" s="105"/>
      <c r="B12" s="105"/>
      <c r="C12" s="105"/>
      <c r="D12" s="105"/>
      <c r="E12" s="105"/>
      <c r="F12" s="105"/>
      <c r="G12" s="105"/>
      <c r="H12" s="105"/>
      <c r="I12" s="105"/>
      <c r="J12" s="105"/>
    </row>
    <row r="13" spans="1:10">
      <c r="A13" s="105"/>
      <c r="B13" s="105"/>
      <c r="C13" s="105"/>
      <c r="D13" s="105"/>
      <c r="E13" s="105"/>
      <c r="F13" s="105"/>
      <c r="G13" s="105"/>
      <c r="H13" s="105"/>
      <c r="I13" s="105"/>
      <c r="J13" s="105"/>
    </row>
    <row r="14" spans="1:10">
      <c r="A14" s="105"/>
      <c r="B14" s="105"/>
      <c r="C14" s="105"/>
      <c r="D14" s="105"/>
      <c r="E14" s="105"/>
      <c r="F14" s="105"/>
      <c r="G14" s="105"/>
      <c r="H14" s="105"/>
      <c r="I14" s="105"/>
      <c r="J14" s="105"/>
    </row>
    <row r="16" spans="1:10">
      <c r="A16" s="105" t="s">
        <v>632</v>
      </c>
      <c r="B16" s="105"/>
      <c r="C16" s="105"/>
      <c r="D16" s="105"/>
      <c r="E16" s="105"/>
      <c r="F16" s="105"/>
      <c r="G16" s="105"/>
      <c r="H16" s="105"/>
      <c r="I16" s="105"/>
      <c r="J16" s="105"/>
    </row>
    <row r="17" spans="1:10">
      <c r="A17" s="105"/>
      <c r="B17" s="105"/>
      <c r="C17" s="105"/>
      <c r="D17" s="105"/>
      <c r="E17" s="105"/>
      <c r="F17" s="105"/>
      <c r="G17" s="105"/>
      <c r="H17" s="105"/>
      <c r="I17" s="105"/>
      <c r="J17" s="105"/>
    </row>
    <row r="18" spans="1:10">
      <c r="A18" s="105"/>
      <c r="B18" s="105"/>
      <c r="C18" s="105"/>
      <c r="D18" s="105"/>
      <c r="E18" s="105"/>
      <c r="F18" s="105"/>
      <c r="G18" s="105"/>
      <c r="H18" s="105"/>
      <c r="I18" s="105"/>
      <c r="J18" s="105"/>
    </row>
    <row r="19" spans="1:10">
      <c r="A19" s="105"/>
      <c r="B19" s="105"/>
      <c r="C19" s="105"/>
      <c r="D19" s="105"/>
      <c r="E19" s="105"/>
      <c r="F19" s="105"/>
      <c r="G19" s="105"/>
      <c r="H19" s="105"/>
      <c r="I19" s="105"/>
      <c r="J19" s="105"/>
    </row>
    <row r="21" spans="1:10">
      <c r="A21" s="105" t="s">
        <v>633</v>
      </c>
      <c r="B21" s="105"/>
      <c r="C21" s="105"/>
      <c r="D21" s="105"/>
      <c r="E21" s="105"/>
      <c r="F21" s="105"/>
      <c r="G21" s="105"/>
      <c r="H21" s="105"/>
      <c r="I21" s="105"/>
      <c r="J21" s="105"/>
    </row>
    <row r="22" spans="1:10">
      <c r="A22" s="105"/>
      <c r="B22" s="105"/>
      <c r="C22" s="105"/>
      <c r="D22" s="105"/>
      <c r="E22" s="105"/>
      <c r="F22" s="105"/>
      <c r="G22" s="105"/>
      <c r="H22" s="105"/>
      <c r="I22" s="105"/>
      <c r="J22" s="105"/>
    </row>
    <row r="23" spans="1:10">
      <c r="A23" s="105"/>
      <c r="B23" s="105"/>
      <c r="C23" s="105"/>
      <c r="D23" s="105"/>
      <c r="E23" s="105"/>
      <c r="F23" s="105"/>
      <c r="G23" s="105"/>
      <c r="H23" s="105"/>
      <c r="I23" s="105"/>
      <c r="J23" s="105"/>
    </row>
    <row r="24" spans="1:10">
      <c r="A24" s="105" t="s">
        <v>634</v>
      </c>
      <c r="B24" s="105"/>
      <c r="C24" s="105"/>
      <c r="D24" s="105"/>
      <c r="E24" s="105"/>
      <c r="F24" s="105"/>
      <c r="G24" s="105"/>
      <c r="H24" s="105"/>
      <c r="I24" s="105"/>
      <c r="J24" s="105"/>
    </row>
    <row r="25" spans="1:10">
      <c r="A25" s="105"/>
      <c r="B25" s="105"/>
      <c r="C25" s="105"/>
      <c r="D25" s="105"/>
      <c r="E25" s="105"/>
      <c r="F25" s="105"/>
      <c r="G25" s="105"/>
      <c r="H25" s="105"/>
      <c r="I25" s="105"/>
      <c r="J25" s="105"/>
    </row>
    <row r="26" spans="1:10">
      <c r="A26" s="105"/>
      <c r="B26" s="105"/>
      <c r="C26" s="105"/>
      <c r="D26" s="105"/>
      <c r="E26" s="105"/>
      <c r="F26" s="105"/>
      <c r="G26" s="105"/>
      <c r="H26" s="105"/>
      <c r="I26" s="105"/>
      <c r="J26" s="105"/>
    </row>
    <row r="27" spans="1:10">
      <c r="A27" s="105"/>
      <c r="B27" s="105"/>
      <c r="C27" s="105"/>
      <c r="D27" s="105"/>
      <c r="E27" s="105"/>
      <c r="F27" s="105"/>
      <c r="G27" s="105"/>
      <c r="H27" s="105"/>
      <c r="I27" s="105"/>
      <c r="J27" s="105"/>
    </row>
    <row r="29" spans="1:10">
      <c r="G29" s="20" t="s">
        <v>635</v>
      </c>
    </row>
  </sheetData>
  <sheetProtection password="CF63" sheet="1" selectLockedCells="1" selectUnlockedCells="1"/>
  <mergeCells count="5">
    <mergeCell ref="A4:J7"/>
    <mergeCell ref="A9:J14"/>
    <mergeCell ref="A16:J19"/>
    <mergeCell ref="A21:J23"/>
    <mergeCell ref="A24:J2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election activeCell="L52" sqref="L52"/>
    </sheetView>
  </sheetViews>
  <sheetFormatPr defaultRowHeight="12.75"/>
  <cols>
    <col min="2" max="2" width="14.28515625" customWidth="1"/>
    <col min="11" max="11" width="13.85546875" bestFit="1" customWidth="1"/>
  </cols>
  <sheetData/>
  <sheetProtection password="CF1B" sheet="1" selectLockedCells="1"/>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7FB0ACD-1061-4E7C-AFA8-A6750825399E}">
  <ds:schemaRefs>
    <ds:schemaRef ds:uri="http://schemas.microsoft.com/sharepoint/v3/contenttype/forms"/>
  </ds:schemaRefs>
</ds:datastoreItem>
</file>

<file path=customXml/itemProps2.xml><?xml version="1.0" encoding="utf-8"?>
<ds:datastoreItem xmlns:ds="http://schemas.openxmlformats.org/officeDocument/2006/customXml" ds:itemID="{7586C889-9A9E-41B6-86C4-A12E8DCC95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Valuation</vt:lpstr>
      <vt:lpstr>Link to GB-1183 Sub Hous Worksh</vt:lpstr>
      <vt:lpstr>lists</vt:lpstr>
      <vt:lpstr>Capratexcounty</vt:lpstr>
      <vt:lpstr>readme</vt:lpstr>
      <vt:lpstr>Law</vt:lpstr>
      <vt:lpstr>Utility Services</vt:lpstr>
      <vt:lpstr>Valuation!Print_Area</vt:lpstr>
    </vt:vector>
  </TitlesOfParts>
  <Manager/>
  <Company>Vermont Department of Taxes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Vermont Statutes Online</dc:title>
  <dc:subject/>
  <dc:creator>Authorized VT Tax User</dc:creator>
  <cp:keywords/>
  <dc:description/>
  <cp:lastModifiedBy>Métraux, Angela</cp:lastModifiedBy>
  <cp:revision/>
  <dcterms:created xsi:type="dcterms:W3CDTF">2005-09-15T20:02:59Z</dcterms:created>
  <dcterms:modified xsi:type="dcterms:W3CDTF">2024-04-04T14:45:08Z</dcterms:modified>
  <cp:category/>
  <cp:contentStatus/>
</cp:coreProperties>
</file>