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axrates\Tax Rate Setting FY19\"/>
    </mc:Choice>
  </mc:AlternateContent>
  <xr:revisionPtr revIDLastSave="0" documentId="13_ncr:1_{D1F0F632-D535-49AD-89A6-AD6A27F4F55B}" xr6:coauthVersionLast="34" xr6:coauthVersionMax="34" xr10:uidLastSave="{00000000-0000-0000-0000-000000000000}"/>
  <bookViews>
    <workbookView xWindow="120" yWindow="165" windowWidth="24240" windowHeight="11760" xr2:uid="{00000000-000D-0000-FFFF-FFFF00000000}"/>
  </bookViews>
  <sheets>
    <sheet name="FY19RateExplain" sheetId="2" r:id="rId1"/>
    <sheet name="Fin19v06" sheetId="3" r:id="rId2"/>
    <sheet name="Lists" sheetId="4" r:id="rId3"/>
    <sheet name="Unions" sheetId="5" r:id="rId4"/>
  </sheets>
  <definedNames>
    <definedName name="_xlnm._FilterDatabase" localSheetId="1" hidden="1">Fin19v06!$A$14:$BR$553</definedName>
    <definedName name="_xlnm._FilterDatabase" localSheetId="2" hidden="1">Lists!$A$3:$N$304</definedName>
    <definedName name="_xlnm._FilterDatabase" localSheetId="3" hidden="1">Unions!$A$2:$M$154</definedName>
    <definedName name="_xlnm.Print_Area" localSheetId="0">FY19RateExplain!$A$4:$H$62</definedName>
  </definedNames>
  <calcPr calcId="179017"/>
</workbook>
</file>

<file path=xl/calcChain.xml><?xml version="1.0" encoding="utf-8"?>
<calcChain xmlns="http://schemas.openxmlformats.org/spreadsheetml/2006/main">
  <c r="I279" i="4" l="1"/>
  <c r="I280" i="4"/>
  <c r="I281" i="4"/>
  <c r="I282" i="4"/>
  <c r="I283" i="4"/>
  <c r="I284" i="4"/>
  <c r="I285" i="4"/>
  <c r="I286" i="4"/>
  <c r="I287" i="4"/>
  <c r="I288" i="4"/>
  <c r="I289" i="4"/>
  <c r="I290" i="4"/>
  <c r="I314" i="4"/>
  <c r="I315" i="4"/>
  <c r="I316" i="4"/>
  <c r="I278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T262" i="4"/>
  <c r="U262" i="4"/>
  <c r="T263" i="4"/>
  <c r="U263" i="4"/>
  <c r="U264" i="4"/>
  <c r="T265" i="4"/>
  <c r="U265" i="4"/>
  <c r="U266" i="4"/>
  <c r="T267" i="4"/>
  <c r="U267" i="4"/>
  <c r="U268" i="4"/>
  <c r="T269" i="4"/>
  <c r="U269" i="4"/>
  <c r="U270" i="4"/>
  <c r="T271" i="4"/>
  <c r="U271" i="4"/>
  <c r="U272" i="4"/>
  <c r="T273" i="4"/>
  <c r="U273" i="4"/>
  <c r="U274" i="4"/>
  <c r="T275" i="4"/>
  <c r="U275" i="4"/>
  <c r="U276" i="4"/>
  <c r="T277" i="4"/>
  <c r="U277" i="4"/>
  <c r="U278" i="4"/>
  <c r="T279" i="4"/>
  <c r="U279" i="4"/>
  <c r="U280" i="4"/>
  <c r="T281" i="4"/>
  <c r="U281" i="4"/>
  <c r="U282" i="4"/>
  <c r="T283" i="4"/>
  <c r="U283" i="4"/>
  <c r="U284" i="4"/>
  <c r="T285" i="4"/>
  <c r="U285" i="4"/>
  <c r="U286" i="4"/>
  <c r="T287" i="4"/>
  <c r="U287" i="4"/>
  <c r="U288" i="4"/>
  <c r="T289" i="4"/>
  <c r="U289" i="4"/>
  <c r="U290" i="4"/>
  <c r="T291" i="4"/>
  <c r="U291" i="4"/>
  <c r="U292" i="4"/>
  <c r="T293" i="4"/>
  <c r="U293" i="4"/>
  <c r="U294" i="4"/>
  <c r="T295" i="4"/>
  <c r="U295" i="4"/>
  <c r="U296" i="4"/>
  <c r="T297" i="4"/>
  <c r="U297" i="4"/>
  <c r="U298" i="4"/>
  <c r="T299" i="4"/>
  <c r="U299" i="4"/>
  <c r="U300" i="4"/>
  <c r="T301" i="4"/>
  <c r="U301" i="4"/>
  <c r="U302" i="4"/>
  <c r="T303" i="4"/>
  <c r="U303" i="4"/>
  <c r="U304" i="4"/>
  <c r="T5" i="4"/>
  <c r="U5" i="4"/>
  <c r="T6" i="4"/>
  <c r="U6" i="4"/>
  <c r="T7" i="4"/>
  <c r="U7" i="4"/>
  <c r="T8" i="4"/>
  <c r="U8" i="4"/>
  <c r="T9" i="4"/>
  <c r="U9" i="4"/>
  <c r="T10" i="4"/>
  <c r="U10" i="4"/>
  <c r="T11" i="4"/>
  <c r="U11" i="4"/>
  <c r="T12" i="4"/>
  <c r="U12" i="4"/>
  <c r="T13" i="4"/>
  <c r="U13" i="4"/>
  <c r="T14" i="4"/>
  <c r="U14" i="4"/>
  <c r="T15" i="4"/>
  <c r="U15" i="4"/>
  <c r="T16" i="4"/>
  <c r="U16" i="4"/>
  <c r="T17" i="4"/>
  <c r="U17" i="4"/>
  <c r="T18" i="4"/>
  <c r="U18" i="4"/>
  <c r="T19" i="4"/>
  <c r="U19" i="4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T27" i="4"/>
  <c r="U27" i="4"/>
  <c r="T28" i="4"/>
  <c r="U28" i="4"/>
  <c r="T29" i="4"/>
  <c r="U29" i="4"/>
  <c r="T30" i="4"/>
  <c r="U30" i="4"/>
  <c r="T31" i="4"/>
  <c r="U31" i="4"/>
  <c r="T32" i="4"/>
  <c r="U32" i="4"/>
  <c r="T33" i="4"/>
  <c r="U33" i="4"/>
  <c r="T34" i="4"/>
  <c r="U34" i="4"/>
  <c r="T35" i="4"/>
  <c r="U35" i="4"/>
  <c r="T36" i="4"/>
  <c r="U36" i="4"/>
  <c r="T37" i="4"/>
  <c r="U37" i="4"/>
  <c r="T38" i="4"/>
  <c r="U38" i="4"/>
  <c r="T39" i="4"/>
  <c r="U39" i="4"/>
  <c r="T40" i="4"/>
  <c r="U40" i="4"/>
  <c r="T41" i="4"/>
  <c r="U41" i="4"/>
  <c r="T42" i="4"/>
  <c r="U42" i="4"/>
  <c r="T43" i="4"/>
  <c r="U43" i="4"/>
  <c r="T44" i="4"/>
  <c r="U44" i="4"/>
  <c r="T45" i="4"/>
  <c r="U45" i="4"/>
  <c r="T46" i="4"/>
  <c r="U46" i="4"/>
  <c r="T47" i="4"/>
  <c r="U47" i="4"/>
  <c r="T48" i="4"/>
  <c r="U48" i="4"/>
  <c r="T49" i="4"/>
  <c r="U49" i="4"/>
  <c r="T50" i="4"/>
  <c r="U50" i="4"/>
  <c r="T51" i="4"/>
  <c r="U51" i="4"/>
  <c r="T52" i="4"/>
  <c r="U52" i="4"/>
  <c r="T53" i="4"/>
  <c r="U53" i="4"/>
  <c r="T54" i="4"/>
  <c r="U54" i="4"/>
  <c r="T55" i="4"/>
  <c r="U55" i="4"/>
  <c r="T56" i="4"/>
  <c r="U56" i="4"/>
  <c r="T57" i="4"/>
  <c r="U57" i="4"/>
  <c r="T58" i="4"/>
  <c r="U58" i="4"/>
  <c r="T59" i="4"/>
  <c r="U59" i="4"/>
  <c r="T60" i="4"/>
  <c r="U60" i="4"/>
  <c r="T61" i="4"/>
  <c r="U61" i="4"/>
  <c r="T62" i="4"/>
  <c r="U62" i="4"/>
  <c r="T63" i="4"/>
  <c r="U63" i="4"/>
  <c r="T64" i="4"/>
  <c r="U64" i="4"/>
  <c r="T65" i="4"/>
  <c r="U65" i="4"/>
  <c r="T66" i="4"/>
  <c r="U66" i="4"/>
  <c r="T67" i="4"/>
  <c r="U67" i="4"/>
  <c r="T68" i="4"/>
  <c r="U68" i="4"/>
  <c r="T69" i="4"/>
  <c r="U69" i="4"/>
  <c r="T70" i="4"/>
  <c r="U70" i="4"/>
  <c r="T71" i="4"/>
  <c r="U71" i="4"/>
  <c r="T72" i="4"/>
  <c r="U72" i="4"/>
  <c r="T73" i="4"/>
  <c r="U73" i="4"/>
  <c r="T74" i="4"/>
  <c r="U74" i="4"/>
  <c r="T75" i="4"/>
  <c r="U75" i="4"/>
  <c r="T76" i="4"/>
  <c r="U76" i="4"/>
  <c r="T77" i="4"/>
  <c r="U77" i="4"/>
  <c r="T78" i="4"/>
  <c r="U78" i="4"/>
  <c r="T79" i="4"/>
  <c r="U79" i="4"/>
  <c r="T80" i="4"/>
  <c r="U80" i="4"/>
  <c r="T81" i="4"/>
  <c r="U81" i="4"/>
  <c r="T82" i="4"/>
  <c r="U82" i="4"/>
  <c r="T83" i="4"/>
  <c r="U83" i="4"/>
  <c r="T84" i="4"/>
  <c r="U84" i="4"/>
  <c r="T85" i="4"/>
  <c r="U85" i="4"/>
  <c r="T86" i="4"/>
  <c r="U86" i="4"/>
  <c r="T87" i="4"/>
  <c r="U87" i="4"/>
  <c r="T88" i="4"/>
  <c r="U88" i="4"/>
  <c r="T89" i="4"/>
  <c r="U89" i="4"/>
  <c r="T90" i="4"/>
  <c r="U90" i="4"/>
  <c r="T91" i="4"/>
  <c r="U91" i="4"/>
  <c r="T92" i="4"/>
  <c r="U92" i="4"/>
  <c r="T93" i="4"/>
  <c r="U93" i="4"/>
  <c r="T94" i="4"/>
  <c r="U94" i="4"/>
  <c r="T95" i="4"/>
  <c r="U95" i="4"/>
  <c r="T96" i="4"/>
  <c r="U96" i="4"/>
  <c r="T97" i="4"/>
  <c r="U97" i="4"/>
  <c r="T98" i="4"/>
  <c r="U98" i="4"/>
  <c r="T99" i="4"/>
  <c r="U99" i="4"/>
  <c r="T100" i="4"/>
  <c r="U100" i="4"/>
  <c r="T101" i="4"/>
  <c r="U101" i="4"/>
  <c r="T102" i="4"/>
  <c r="U102" i="4"/>
  <c r="T103" i="4"/>
  <c r="U103" i="4"/>
  <c r="T104" i="4"/>
  <c r="U104" i="4"/>
  <c r="T105" i="4"/>
  <c r="U105" i="4"/>
  <c r="T106" i="4"/>
  <c r="U106" i="4"/>
  <c r="T107" i="4"/>
  <c r="U107" i="4"/>
  <c r="T108" i="4"/>
  <c r="U108" i="4"/>
  <c r="T109" i="4"/>
  <c r="U109" i="4"/>
  <c r="T110" i="4"/>
  <c r="U110" i="4"/>
  <c r="T111" i="4"/>
  <c r="U111" i="4"/>
  <c r="T112" i="4"/>
  <c r="U112" i="4"/>
  <c r="T113" i="4"/>
  <c r="U113" i="4"/>
  <c r="T114" i="4"/>
  <c r="U114" i="4"/>
  <c r="T115" i="4"/>
  <c r="U115" i="4"/>
  <c r="T116" i="4"/>
  <c r="U116" i="4"/>
  <c r="T117" i="4"/>
  <c r="U117" i="4"/>
  <c r="T118" i="4"/>
  <c r="U118" i="4"/>
  <c r="T119" i="4"/>
  <c r="U119" i="4"/>
  <c r="T120" i="4"/>
  <c r="U120" i="4"/>
  <c r="T121" i="4"/>
  <c r="U121" i="4"/>
  <c r="T122" i="4"/>
  <c r="U122" i="4"/>
  <c r="T123" i="4"/>
  <c r="U123" i="4"/>
  <c r="T124" i="4"/>
  <c r="U124" i="4"/>
  <c r="T125" i="4"/>
  <c r="U125" i="4"/>
  <c r="T126" i="4"/>
  <c r="U126" i="4"/>
  <c r="T127" i="4"/>
  <c r="U127" i="4"/>
  <c r="T128" i="4"/>
  <c r="U128" i="4"/>
  <c r="T129" i="4"/>
  <c r="U129" i="4"/>
  <c r="T130" i="4"/>
  <c r="U130" i="4"/>
  <c r="T131" i="4"/>
  <c r="U131" i="4"/>
  <c r="T132" i="4"/>
  <c r="U132" i="4"/>
  <c r="T133" i="4"/>
  <c r="U133" i="4"/>
  <c r="T134" i="4"/>
  <c r="U134" i="4"/>
  <c r="T135" i="4"/>
  <c r="U135" i="4"/>
  <c r="T136" i="4"/>
  <c r="U136" i="4"/>
  <c r="T137" i="4"/>
  <c r="U137" i="4"/>
  <c r="T138" i="4"/>
  <c r="U138" i="4"/>
  <c r="T139" i="4"/>
  <c r="U139" i="4"/>
  <c r="T140" i="4"/>
  <c r="U140" i="4"/>
  <c r="T141" i="4"/>
  <c r="U141" i="4"/>
  <c r="T142" i="4"/>
  <c r="U142" i="4"/>
  <c r="T143" i="4"/>
  <c r="U143" i="4"/>
  <c r="T144" i="4"/>
  <c r="U144" i="4"/>
  <c r="T145" i="4"/>
  <c r="U145" i="4"/>
  <c r="T146" i="4"/>
  <c r="U146" i="4"/>
  <c r="T147" i="4"/>
  <c r="U147" i="4"/>
  <c r="T148" i="4"/>
  <c r="U148" i="4"/>
  <c r="T149" i="4"/>
  <c r="U149" i="4"/>
  <c r="T150" i="4"/>
  <c r="U150" i="4"/>
  <c r="T151" i="4"/>
  <c r="U151" i="4"/>
  <c r="T152" i="4"/>
  <c r="U152" i="4"/>
  <c r="T153" i="4"/>
  <c r="U153" i="4"/>
  <c r="T154" i="4"/>
  <c r="U154" i="4"/>
  <c r="T155" i="4"/>
  <c r="U155" i="4"/>
  <c r="T156" i="4"/>
  <c r="U156" i="4"/>
  <c r="T157" i="4"/>
  <c r="U157" i="4"/>
  <c r="T158" i="4"/>
  <c r="U158" i="4"/>
  <c r="T159" i="4"/>
  <c r="U159" i="4"/>
  <c r="T160" i="4"/>
  <c r="U160" i="4"/>
  <c r="T161" i="4"/>
  <c r="U161" i="4"/>
  <c r="T162" i="4"/>
  <c r="U162" i="4"/>
  <c r="T163" i="4"/>
  <c r="U163" i="4"/>
  <c r="T164" i="4"/>
  <c r="U164" i="4"/>
  <c r="T165" i="4"/>
  <c r="U165" i="4"/>
  <c r="T166" i="4"/>
  <c r="U166" i="4"/>
  <c r="T167" i="4"/>
  <c r="U167" i="4"/>
  <c r="T168" i="4"/>
  <c r="U168" i="4"/>
  <c r="T169" i="4"/>
  <c r="U169" i="4"/>
  <c r="T170" i="4"/>
  <c r="U170" i="4"/>
  <c r="T171" i="4"/>
  <c r="U171" i="4"/>
  <c r="T172" i="4"/>
  <c r="U172" i="4"/>
  <c r="T173" i="4"/>
  <c r="U173" i="4"/>
  <c r="T174" i="4"/>
  <c r="U174" i="4"/>
  <c r="T175" i="4"/>
  <c r="U175" i="4"/>
  <c r="T176" i="4"/>
  <c r="U176" i="4"/>
  <c r="T177" i="4"/>
  <c r="U177" i="4"/>
  <c r="T178" i="4"/>
  <c r="U178" i="4"/>
  <c r="T179" i="4"/>
  <c r="U179" i="4"/>
  <c r="T180" i="4"/>
  <c r="U180" i="4"/>
  <c r="T181" i="4"/>
  <c r="U181" i="4"/>
  <c r="T182" i="4"/>
  <c r="U182" i="4"/>
  <c r="T183" i="4"/>
  <c r="U183" i="4"/>
  <c r="T184" i="4"/>
  <c r="U184" i="4"/>
  <c r="T185" i="4"/>
  <c r="U185" i="4"/>
  <c r="T186" i="4"/>
  <c r="U186" i="4"/>
  <c r="T187" i="4"/>
  <c r="U187" i="4"/>
  <c r="T188" i="4"/>
  <c r="U188" i="4"/>
  <c r="T189" i="4"/>
  <c r="U189" i="4"/>
  <c r="T190" i="4"/>
  <c r="U190" i="4"/>
  <c r="T191" i="4"/>
  <c r="U191" i="4"/>
  <c r="T192" i="4"/>
  <c r="U192" i="4"/>
  <c r="T193" i="4"/>
  <c r="U193" i="4"/>
  <c r="T194" i="4"/>
  <c r="U194" i="4"/>
  <c r="T195" i="4"/>
  <c r="U195" i="4"/>
  <c r="T196" i="4"/>
  <c r="U196" i="4"/>
  <c r="T197" i="4"/>
  <c r="U197" i="4"/>
  <c r="T198" i="4"/>
  <c r="U198" i="4"/>
  <c r="T199" i="4"/>
  <c r="U199" i="4"/>
  <c r="T200" i="4"/>
  <c r="U200" i="4"/>
  <c r="T201" i="4"/>
  <c r="U201" i="4"/>
  <c r="T202" i="4"/>
  <c r="U202" i="4"/>
  <c r="T203" i="4"/>
  <c r="U203" i="4"/>
  <c r="T204" i="4"/>
  <c r="U204" i="4"/>
  <c r="T205" i="4"/>
  <c r="U205" i="4"/>
  <c r="T206" i="4"/>
  <c r="U206" i="4"/>
  <c r="T207" i="4"/>
  <c r="U207" i="4"/>
  <c r="T208" i="4"/>
  <c r="U208" i="4"/>
  <c r="T209" i="4"/>
  <c r="U209" i="4"/>
  <c r="T210" i="4"/>
  <c r="U210" i="4"/>
  <c r="T211" i="4"/>
  <c r="U211" i="4"/>
  <c r="T212" i="4"/>
  <c r="U212" i="4"/>
  <c r="T213" i="4"/>
  <c r="U213" i="4"/>
  <c r="T214" i="4"/>
  <c r="U214" i="4"/>
  <c r="T215" i="4"/>
  <c r="U215" i="4"/>
  <c r="T216" i="4"/>
  <c r="U216" i="4"/>
  <c r="T217" i="4"/>
  <c r="U217" i="4"/>
  <c r="T218" i="4"/>
  <c r="U218" i="4"/>
  <c r="T219" i="4"/>
  <c r="U219" i="4"/>
  <c r="T220" i="4"/>
  <c r="U220" i="4"/>
  <c r="T221" i="4"/>
  <c r="U221" i="4"/>
  <c r="T222" i="4"/>
  <c r="U222" i="4"/>
  <c r="T223" i="4"/>
  <c r="U223" i="4"/>
  <c r="T224" i="4"/>
  <c r="U224" i="4"/>
  <c r="T225" i="4"/>
  <c r="U225" i="4"/>
  <c r="T226" i="4"/>
  <c r="U226" i="4"/>
  <c r="T227" i="4"/>
  <c r="U227" i="4"/>
  <c r="T228" i="4"/>
  <c r="U228" i="4"/>
  <c r="T229" i="4"/>
  <c r="U229" i="4"/>
  <c r="T230" i="4"/>
  <c r="U230" i="4"/>
  <c r="T231" i="4"/>
  <c r="U231" i="4"/>
  <c r="T232" i="4"/>
  <c r="U232" i="4"/>
  <c r="T233" i="4"/>
  <c r="U233" i="4"/>
  <c r="T234" i="4"/>
  <c r="U234" i="4"/>
  <c r="T235" i="4"/>
  <c r="U235" i="4"/>
  <c r="T236" i="4"/>
  <c r="U236" i="4"/>
  <c r="T237" i="4"/>
  <c r="U237" i="4"/>
  <c r="T238" i="4"/>
  <c r="U238" i="4"/>
  <c r="T239" i="4"/>
  <c r="U239" i="4"/>
  <c r="T240" i="4"/>
  <c r="U240" i="4"/>
  <c r="T241" i="4"/>
  <c r="U241" i="4"/>
  <c r="T242" i="4"/>
  <c r="U242" i="4"/>
  <c r="T243" i="4"/>
  <c r="U243" i="4"/>
  <c r="T244" i="4"/>
  <c r="U244" i="4"/>
  <c r="T245" i="4"/>
  <c r="U245" i="4"/>
  <c r="T246" i="4"/>
  <c r="U246" i="4"/>
  <c r="T247" i="4"/>
  <c r="U247" i="4"/>
  <c r="T248" i="4"/>
  <c r="U248" i="4"/>
  <c r="T249" i="4"/>
  <c r="U249" i="4"/>
  <c r="T250" i="4"/>
  <c r="U250" i="4"/>
  <c r="T251" i="4"/>
  <c r="U251" i="4"/>
  <c r="T252" i="4"/>
  <c r="U252" i="4"/>
  <c r="T253" i="4"/>
  <c r="U253" i="4"/>
  <c r="T254" i="4"/>
  <c r="U254" i="4"/>
  <c r="T255" i="4"/>
  <c r="U255" i="4"/>
  <c r="T256" i="4"/>
  <c r="U256" i="4"/>
  <c r="T257" i="4"/>
  <c r="U257" i="4"/>
  <c r="T258" i="4"/>
  <c r="U258" i="4"/>
  <c r="T259" i="4"/>
  <c r="U259" i="4"/>
  <c r="T260" i="4"/>
  <c r="U260" i="4"/>
  <c r="T261" i="4"/>
  <c r="U261" i="4"/>
  <c r="T264" i="4"/>
  <c r="T266" i="4"/>
  <c r="T268" i="4"/>
  <c r="T270" i="4"/>
  <c r="T272" i="4"/>
  <c r="T274" i="4"/>
  <c r="T276" i="4"/>
  <c r="T278" i="4"/>
  <c r="T280" i="4"/>
  <c r="T282" i="4"/>
  <c r="T284" i="4"/>
  <c r="T286" i="4"/>
  <c r="T288" i="4"/>
  <c r="T290" i="4"/>
  <c r="T292" i="4"/>
  <c r="T294" i="4"/>
  <c r="T296" i="4"/>
  <c r="T298" i="4"/>
  <c r="T300" i="4"/>
  <c r="T302" i="4"/>
  <c r="T304" i="4"/>
  <c r="T305" i="4"/>
  <c r="U305" i="4"/>
  <c r="T306" i="4"/>
  <c r="U306" i="4"/>
  <c r="T307" i="4"/>
  <c r="U307" i="4"/>
  <c r="T308" i="4"/>
  <c r="U308" i="4"/>
  <c r="T309" i="4"/>
  <c r="U309" i="4"/>
  <c r="T310" i="4"/>
  <c r="U310" i="4"/>
  <c r="T311" i="4"/>
  <c r="U311" i="4"/>
  <c r="T312" i="4"/>
  <c r="U312" i="4"/>
  <c r="T313" i="4"/>
  <c r="U313" i="4"/>
  <c r="T314" i="4"/>
  <c r="U314" i="4"/>
  <c r="T315" i="4"/>
  <c r="U315" i="4"/>
  <c r="U4" i="4"/>
  <c r="T4" i="4"/>
  <c r="I25" i="5"/>
  <c r="I23" i="5"/>
  <c r="I22" i="5"/>
  <c r="I21" i="5"/>
  <c r="I20" i="5"/>
  <c r="N5" i="5"/>
  <c r="N6" i="5"/>
  <c r="N7" i="5"/>
  <c r="N8" i="5"/>
  <c r="N9" i="5"/>
  <c r="N4" i="5"/>
  <c r="P211" i="5"/>
  <c r="P210" i="5"/>
  <c r="P208" i="5"/>
  <c r="P207" i="5"/>
  <c r="P205" i="5"/>
  <c r="P204" i="5"/>
  <c r="P202" i="5"/>
  <c r="P201" i="5"/>
  <c r="P200" i="5"/>
  <c r="P199" i="5"/>
  <c r="P198" i="5"/>
  <c r="P197" i="5"/>
  <c r="P196" i="5"/>
  <c r="P195" i="5"/>
  <c r="P193" i="5"/>
  <c r="P192" i="5"/>
  <c r="P191" i="5"/>
  <c r="P189" i="5"/>
  <c r="P188" i="5"/>
  <c r="P186" i="5"/>
  <c r="P185" i="5"/>
  <c r="P183" i="5"/>
  <c r="P182" i="5"/>
  <c r="P181" i="5"/>
  <c r="P180" i="5"/>
  <c r="P178" i="5"/>
  <c r="P177" i="5"/>
  <c r="P176" i="5"/>
  <c r="P175" i="5"/>
  <c r="P174" i="5"/>
  <c r="P173" i="5"/>
  <c r="P172" i="5"/>
  <c r="P170" i="5"/>
  <c r="P169" i="5"/>
  <c r="P168" i="5"/>
  <c r="P167" i="5"/>
  <c r="P166" i="5"/>
  <c r="P165" i="5"/>
  <c r="P163" i="5"/>
  <c r="P162" i="5"/>
  <c r="P160" i="5"/>
  <c r="P159" i="5"/>
  <c r="P157" i="5"/>
  <c r="P156" i="5"/>
  <c r="P154" i="5"/>
  <c r="P153" i="5"/>
  <c r="P151" i="5"/>
  <c r="P150" i="5"/>
  <c r="P148" i="5"/>
  <c r="P147" i="5"/>
  <c r="P145" i="5"/>
  <c r="P144" i="5"/>
  <c r="P143" i="5"/>
  <c r="P142" i="5"/>
  <c r="P141" i="5"/>
  <c r="P140" i="5"/>
  <c r="P139" i="5"/>
  <c r="P138" i="5"/>
  <c r="P137" i="5"/>
  <c r="P136" i="5"/>
  <c r="P134" i="5"/>
  <c r="P133" i="5"/>
  <c r="P132" i="5"/>
  <c r="P130" i="5"/>
  <c r="P129" i="5"/>
  <c r="P127" i="5"/>
  <c r="P126" i="5"/>
  <c r="P125" i="5"/>
  <c r="P124" i="5"/>
  <c r="P123" i="5"/>
  <c r="P122" i="5"/>
  <c r="P121" i="5"/>
  <c r="P120" i="5"/>
  <c r="P119" i="5"/>
  <c r="P116" i="5"/>
  <c r="P115" i="5"/>
  <c r="P114" i="5"/>
  <c r="P113" i="5"/>
  <c r="P112" i="5"/>
  <c r="P110" i="5"/>
  <c r="P109" i="5"/>
  <c r="P108" i="5"/>
  <c r="P107" i="5"/>
  <c r="P106" i="5"/>
  <c r="P104" i="5"/>
  <c r="P103" i="5"/>
  <c r="P102" i="5"/>
  <c r="P101" i="5"/>
  <c r="P100" i="5"/>
  <c r="P96" i="5"/>
  <c r="P95" i="5"/>
  <c r="P94" i="5"/>
  <c r="P92" i="5"/>
  <c r="P91" i="5"/>
  <c r="P90" i="5"/>
  <c r="P89" i="5"/>
  <c r="P88" i="5"/>
  <c r="P87" i="5"/>
  <c r="P85" i="5"/>
  <c r="P84" i="5"/>
  <c r="P83" i="5"/>
  <c r="P81" i="5"/>
  <c r="P80" i="5"/>
  <c r="P79" i="5"/>
  <c r="P78" i="5"/>
  <c r="P77" i="5"/>
  <c r="P76" i="5"/>
  <c r="P74" i="5"/>
  <c r="P73" i="5"/>
  <c r="P72" i="5"/>
  <c r="P71" i="5"/>
  <c r="P70" i="5"/>
  <c r="P68" i="5"/>
  <c r="P67" i="5"/>
  <c r="P66" i="5"/>
  <c r="P64" i="5"/>
  <c r="P63" i="5"/>
  <c r="P62" i="5"/>
  <c r="P61" i="5"/>
  <c r="P60" i="5"/>
  <c r="P58" i="5"/>
  <c r="P57" i="5"/>
  <c r="P56" i="5"/>
  <c r="P55" i="5"/>
  <c r="P54" i="5"/>
  <c r="P53" i="5"/>
  <c r="P52" i="5"/>
  <c r="P50" i="5"/>
  <c r="P49" i="5"/>
  <c r="P48" i="5"/>
  <c r="P47" i="5"/>
  <c r="P46" i="5"/>
  <c r="P42" i="5"/>
  <c r="P41" i="5"/>
  <c r="P40" i="5"/>
  <c r="P39" i="5"/>
  <c r="P38" i="5"/>
  <c r="P37" i="5"/>
  <c r="P35" i="5"/>
  <c r="P34" i="5"/>
  <c r="P33" i="5"/>
  <c r="P32" i="5"/>
  <c r="P30" i="5"/>
  <c r="P29" i="5"/>
  <c r="P27" i="5"/>
  <c r="P26" i="5"/>
  <c r="P22" i="5"/>
  <c r="P21" i="5"/>
  <c r="P20" i="5"/>
  <c r="P19" i="5"/>
  <c r="P18" i="5"/>
  <c r="P16" i="5"/>
  <c r="P15" i="5"/>
  <c r="P14" i="5"/>
  <c r="P13" i="5"/>
  <c r="P9" i="5"/>
  <c r="P8" i="5"/>
  <c r="P7" i="5"/>
  <c r="P6" i="5"/>
  <c r="N155" i="5"/>
  <c r="L200" i="5"/>
  <c r="F200" i="5"/>
  <c r="L199" i="5"/>
  <c r="F199" i="5"/>
  <c r="L198" i="5"/>
  <c r="F198" i="5"/>
  <c r="L197" i="5"/>
  <c r="F197" i="5"/>
  <c r="L196" i="5"/>
  <c r="F196" i="5"/>
  <c r="L195" i="5"/>
  <c r="F195" i="5"/>
  <c r="L194" i="5"/>
  <c r="F194" i="5"/>
  <c r="L193" i="5"/>
  <c r="F193" i="5"/>
  <c r="L192" i="5"/>
  <c r="F192" i="5"/>
  <c r="L191" i="5"/>
  <c r="F191" i="5"/>
  <c r="L190" i="5"/>
  <c r="F190" i="5"/>
  <c r="L189" i="5"/>
  <c r="F189" i="5"/>
  <c r="L188" i="5"/>
  <c r="F188" i="5"/>
  <c r="L187" i="5"/>
  <c r="F187" i="5"/>
  <c r="L186" i="5"/>
  <c r="F186" i="5"/>
  <c r="L185" i="5"/>
  <c r="F185" i="5"/>
  <c r="L184" i="5"/>
  <c r="F184" i="5"/>
  <c r="L183" i="5"/>
  <c r="F183" i="5"/>
  <c r="L182" i="5"/>
  <c r="F182" i="5"/>
  <c r="L181" i="5"/>
  <c r="F181" i="5"/>
  <c r="L180" i="5"/>
  <c r="F180" i="5"/>
  <c r="L179" i="5"/>
  <c r="F179" i="5"/>
  <c r="L178" i="5"/>
  <c r="F178" i="5"/>
  <c r="L177" i="5"/>
  <c r="F177" i="5"/>
  <c r="L176" i="5"/>
  <c r="F176" i="5"/>
  <c r="L175" i="5"/>
  <c r="F175" i="5"/>
  <c r="L174" i="5"/>
  <c r="F174" i="5"/>
  <c r="L173" i="5"/>
  <c r="F173" i="5"/>
  <c r="L172" i="5"/>
  <c r="F172" i="5"/>
  <c r="L171" i="5"/>
  <c r="F171" i="5"/>
  <c r="L170" i="5"/>
  <c r="F170" i="5"/>
  <c r="L169" i="5"/>
  <c r="F169" i="5"/>
  <c r="L168" i="5"/>
  <c r="F168" i="5"/>
  <c r="L167" i="5"/>
  <c r="F167" i="5"/>
  <c r="L166" i="5"/>
  <c r="F166" i="5"/>
  <c r="L165" i="5"/>
  <c r="F165" i="5"/>
  <c r="L164" i="5"/>
  <c r="I164" i="5"/>
  <c r="F164" i="5"/>
  <c r="L163" i="5"/>
  <c r="I163" i="5"/>
  <c r="F163" i="5"/>
  <c r="L162" i="5"/>
  <c r="I162" i="5"/>
  <c r="F162" i="5"/>
  <c r="L161" i="5"/>
  <c r="I161" i="5"/>
  <c r="F161" i="5"/>
  <c r="L160" i="5"/>
  <c r="I160" i="5"/>
  <c r="F160" i="5"/>
  <c r="L159" i="5"/>
  <c r="I159" i="5"/>
  <c r="F159" i="5"/>
  <c r="L158" i="5"/>
  <c r="F158" i="5"/>
  <c r="L157" i="5"/>
  <c r="F157" i="5"/>
  <c r="L156" i="5"/>
  <c r="F156" i="5"/>
  <c r="L155" i="5"/>
  <c r="F155" i="5"/>
  <c r="L154" i="5"/>
  <c r="F154" i="5"/>
  <c r="L153" i="5"/>
  <c r="F153" i="5"/>
  <c r="L152" i="5"/>
  <c r="F152" i="5"/>
  <c r="L151" i="5"/>
  <c r="F151" i="5"/>
  <c r="L150" i="5"/>
  <c r="F150" i="5"/>
  <c r="L149" i="5"/>
  <c r="F149" i="5"/>
  <c r="L148" i="5"/>
  <c r="F148" i="5"/>
  <c r="L147" i="5"/>
  <c r="F147" i="5"/>
  <c r="L146" i="5"/>
  <c r="F146" i="5"/>
  <c r="L145" i="5"/>
  <c r="F145" i="5"/>
  <c r="L144" i="5"/>
  <c r="F144" i="5"/>
  <c r="L143" i="5"/>
  <c r="F143" i="5"/>
  <c r="L142" i="5"/>
  <c r="F142" i="5"/>
  <c r="L141" i="5"/>
  <c r="F141" i="5"/>
  <c r="L140" i="5"/>
  <c r="F140" i="5"/>
  <c r="L139" i="5"/>
  <c r="F139" i="5"/>
  <c r="L138" i="5"/>
  <c r="F138" i="5"/>
  <c r="L137" i="5"/>
  <c r="F137" i="5"/>
  <c r="L136" i="5"/>
  <c r="F136" i="5"/>
  <c r="L135" i="5"/>
  <c r="F135" i="5"/>
  <c r="L134" i="5"/>
  <c r="F134" i="5"/>
  <c r="L133" i="5"/>
  <c r="F133" i="5"/>
  <c r="L132" i="5"/>
  <c r="F132" i="5"/>
  <c r="L131" i="5"/>
  <c r="F131" i="5"/>
  <c r="L130" i="5"/>
  <c r="F130" i="5"/>
  <c r="L129" i="5"/>
  <c r="F129" i="5"/>
  <c r="L128" i="5"/>
  <c r="F128" i="5"/>
  <c r="L127" i="5"/>
  <c r="F127" i="5"/>
  <c r="L126" i="5"/>
  <c r="F126" i="5"/>
  <c r="L125" i="5"/>
  <c r="F125" i="5"/>
  <c r="L124" i="5"/>
  <c r="F124" i="5"/>
  <c r="L123" i="5"/>
  <c r="F123" i="5"/>
  <c r="L122" i="5"/>
  <c r="F122" i="5"/>
  <c r="L121" i="5"/>
  <c r="F121" i="5"/>
  <c r="L120" i="5"/>
  <c r="F120" i="5"/>
  <c r="L119" i="5"/>
  <c r="F119" i="5"/>
  <c r="L118" i="5"/>
  <c r="F118" i="5"/>
  <c r="L117" i="5"/>
  <c r="F117" i="5"/>
  <c r="L116" i="5"/>
  <c r="F116" i="5"/>
  <c r="L115" i="5"/>
  <c r="F115" i="5"/>
  <c r="L114" i="5"/>
  <c r="F114" i="5"/>
  <c r="L113" i="5"/>
  <c r="F113" i="5"/>
  <c r="L112" i="5"/>
  <c r="F112" i="5"/>
  <c r="L111" i="5"/>
  <c r="F111" i="5"/>
  <c r="L110" i="5"/>
  <c r="F110" i="5"/>
  <c r="L109" i="5"/>
  <c r="F109" i="5"/>
  <c r="L108" i="5"/>
  <c r="F108" i="5"/>
  <c r="L107" i="5"/>
  <c r="F107" i="5"/>
  <c r="L106" i="5"/>
  <c r="F106" i="5"/>
  <c r="L105" i="5"/>
  <c r="F105" i="5"/>
  <c r="L104" i="5"/>
  <c r="F104" i="5"/>
  <c r="L103" i="5"/>
  <c r="F103" i="5"/>
  <c r="L102" i="5"/>
  <c r="F102" i="5"/>
  <c r="L101" i="5"/>
  <c r="F101" i="5"/>
  <c r="L100" i="5"/>
  <c r="F100" i="5"/>
  <c r="L99" i="5"/>
  <c r="F99" i="5"/>
  <c r="L98" i="5"/>
  <c r="F98" i="5"/>
  <c r="L97" i="5"/>
  <c r="F97" i="5"/>
  <c r="L96" i="5"/>
  <c r="F96" i="5"/>
  <c r="L95" i="5"/>
  <c r="F95" i="5"/>
  <c r="L94" i="5"/>
  <c r="F94" i="5"/>
  <c r="L93" i="5"/>
  <c r="F93" i="5"/>
  <c r="L92" i="5"/>
  <c r="F92" i="5"/>
  <c r="L91" i="5"/>
  <c r="F91" i="5"/>
  <c r="L90" i="5"/>
  <c r="F90" i="5"/>
  <c r="L89" i="5"/>
  <c r="F89" i="5"/>
  <c r="L88" i="5"/>
  <c r="F88" i="5"/>
  <c r="L87" i="5"/>
  <c r="F87" i="5"/>
  <c r="L86" i="5"/>
  <c r="F86" i="5"/>
  <c r="L85" i="5"/>
  <c r="F85" i="5"/>
  <c r="L84" i="5"/>
  <c r="F84" i="5"/>
  <c r="L83" i="5"/>
  <c r="F83" i="5"/>
  <c r="L82" i="5"/>
  <c r="F82" i="5"/>
  <c r="L81" i="5"/>
  <c r="F81" i="5"/>
  <c r="L80" i="5"/>
  <c r="F80" i="5"/>
  <c r="L79" i="5"/>
  <c r="F79" i="5"/>
  <c r="L78" i="5"/>
  <c r="F78" i="5"/>
  <c r="L77" i="5"/>
  <c r="F77" i="5"/>
  <c r="L76" i="5"/>
  <c r="I76" i="5"/>
  <c r="F76" i="5"/>
  <c r="L75" i="5"/>
  <c r="I75" i="5"/>
  <c r="F75" i="5"/>
  <c r="L74" i="5"/>
  <c r="I74" i="5"/>
  <c r="F74" i="5"/>
  <c r="L73" i="5"/>
  <c r="I73" i="5"/>
  <c r="F73" i="5"/>
  <c r="L72" i="5"/>
  <c r="F72" i="5"/>
  <c r="L71" i="5"/>
  <c r="I71" i="5"/>
  <c r="F71" i="5"/>
  <c r="L70" i="5"/>
  <c r="F70" i="5"/>
  <c r="L69" i="5"/>
  <c r="F69" i="5"/>
  <c r="L68" i="5"/>
  <c r="F68" i="5"/>
  <c r="L67" i="5"/>
  <c r="F67" i="5"/>
  <c r="L66" i="5"/>
  <c r="F66" i="5"/>
  <c r="L65" i="5"/>
  <c r="F65" i="5"/>
  <c r="L64" i="5"/>
  <c r="F64" i="5"/>
  <c r="L63" i="5"/>
  <c r="F63" i="5"/>
  <c r="L62" i="5"/>
  <c r="F62" i="5"/>
  <c r="L61" i="5"/>
  <c r="F61" i="5"/>
  <c r="L60" i="5"/>
  <c r="F60" i="5"/>
  <c r="L59" i="5"/>
  <c r="F59" i="5"/>
  <c r="L58" i="5"/>
  <c r="F58" i="5"/>
  <c r="L57" i="5"/>
  <c r="F57" i="5"/>
  <c r="L56" i="5"/>
  <c r="F56" i="5"/>
  <c r="L55" i="5"/>
  <c r="F55" i="5"/>
  <c r="L54" i="5"/>
  <c r="F54" i="5"/>
  <c r="L53" i="5"/>
  <c r="F53" i="5"/>
  <c r="L52" i="5"/>
  <c r="F52" i="5"/>
  <c r="L51" i="5"/>
  <c r="F51" i="5"/>
  <c r="L50" i="5"/>
  <c r="F50" i="5"/>
  <c r="L49" i="5"/>
  <c r="F49" i="5"/>
  <c r="L48" i="5"/>
  <c r="F48" i="5"/>
  <c r="L47" i="5"/>
  <c r="F47" i="5"/>
  <c r="L46" i="5"/>
  <c r="F46" i="5"/>
  <c r="L45" i="5"/>
  <c r="F45" i="5"/>
  <c r="L44" i="5"/>
  <c r="F44" i="5"/>
  <c r="L43" i="5"/>
  <c r="F43" i="5"/>
  <c r="L42" i="5"/>
  <c r="F42" i="5"/>
  <c r="L41" i="5"/>
  <c r="F41" i="5"/>
  <c r="L40" i="5"/>
  <c r="F40" i="5"/>
  <c r="L39" i="5"/>
  <c r="F39" i="5"/>
  <c r="L38" i="5"/>
  <c r="F38" i="5"/>
  <c r="L37" i="5"/>
  <c r="F37" i="5"/>
  <c r="L36" i="5"/>
  <c r="F36" i="5"/>
  <c r="L35" i="5"/>
  <c r="F35" i="5"/>
  <c r="L34" i="5"/>
  <c r="F34" i="5"/>
  <c r="L33" i="5"/>
  <c r="F33" i="5"/>
  <c r="L32" i="5"/>
  <c r="F32" i="5"/>
  <c r="L31" i="5"/>
  <c r="F31" i="5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L18" i="5"/>
  <c r="F18" i="5"/>
  <c r="L17" i="5"/>
  <c r="F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L5" i="5"/>
  <c r="F5" i="5"/>
  <c r="L4" i="5"/>
  <c r="F4" i="5"/>
  <c r="L3" i="5"/>
  <c r="F3" i="5"/>
  <c r="C2" i="5"/>
  <c r="D2" i="5" s="1"/>
  <c r="E2" i="5" s="1"/>
  <c r="F2" i="5" s="1"/>
  <c r="G2" i="5" s="1"/>
  <c r="H2" i="5" s="1"/>
  <c r="I2" i="5" s="1"/>
  <c r="J2" i="5" s="1"/>
  <c r="K2" i="5" s="1"/>
  <c r="L2" i="5" s="1"/>
  <c r="H298" i="4" l="1"/>
  <c r="H304" i="4"/>
  <c r="H303" i="4"/>
  <c r="H302" i="4"/>
  <c r="H301" i="4"/>
  <c r="H292" i="4"/>
  <c r="H291" i="4"/>
  <c r="H289" i="4"/>
  <c r="H288" i="4"/>
  <c r="H296" i="4"/>
  <c r="H287" i="4"/>
  <c r="H290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300" i="4"/>
  <c r="H297" i="4"/>
  <c r="H266" i="4"/>
  <c r="H295" i="4"/>
  <c r="H265" i="4"/>
  <c r="H264" i="4"/>
  <c r="H263" i="4"/>
  <c r="H293" i="4"/>
  <c r="H262" i="4"/>
  <c r="H294" i="4"/>
  <c r="H299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A12" i="2" l="1"/>
  <c r="A13" i="2" s="1"/>
  <c r="A15" i="2" s="1"/>
  <c r="A16" i="2" s="1"/>
  <c r="A18" i="2" s="1"/>
  <c r="A19" i="2" s="1"/>
  <c r="A20" i="2" s="1"/>
  <c r="A22" i="2" s="1"/>
  <c r="A23" i="2" s="1"/>
  <c r="A24" i="2" s="1"/>
  <c r="A26" i="2" s="1"/>
  <c r="A28" i="2" s="1"/>
  <c r="A29" i="2" s="1"/>
  <c r="A31" i="2" s="1"/>
  <c r="A32" i="2" s="1"/>
  <c r="A34" i="2" s="1"/>
  <c r="A38" i="2" s="1"/>
  <c r="A39" i="2" s="1"/>
  <c r="A45" i="2" s="1"/>
  <c r="A46" i="2" s="1"/>
  <c r="A52" i="2" s="1"/>
  <c r="A54" i="2" s="1"/>
  <c r="A55" i="2" s="1"/>
  <c r="A57" i="2" s="1"/>
  <c r="A58" i="2" s="1"/>
  <c r="A60" i="2" s="1"/>
  <c r="H4" i="2" l="1"/>
  <c r="H14" i="4" l="1"/>
  <c r="H13" i="4"/>
  <c r="H12" i="4"/>
  <c r="H11" i="4"/>
  <c r="H10" i="4"/>
  <c r="H9" i="4"/>
  <c r="H8" i="4"/>
  <c r="H7" i="4"/>
  <c r="H6" i="4"/>
  <c r="H5" i="4"/>
  <c r="H4" i="4"/>
  <c r="N3" i="4"/>
  <c r="G1" i="4"/>
  <c r="F1" i="4"/>
  <c r="E1" i="4"/>
  <c r="B4" i="2" s="1"/>
  <c r="D1" i="4"/>
  <c r="D9" i="2" s="1"/>
  <c r="X1" i="5" l="1"/>
  <c r="CL1" i="2"/>
  <c r="E60" i="2" l="1"/>
  <c r="E41" i="2"/>
  <c r="CO3" i="2"/>
  <c r="CM2" i="2"/>
  <c r="CM3" i="2"/>
  <c r="H9" i="2" s="1"/>
  <c r="CL2" i="2"/>
  <c r="CN2" i="2" s="1"/>
  <c r="CL3" i="2"/>
  <c r="CN3" i="2" s="1"/>
  <c r="CO2" i="2"/>
  <c r="CN1" i="2"/>
  <c r="F58" i="2" l="1"/>
  <c r="F32" i="2"/>
  <c r="F57" i="2"/>
  <c r="F31" i="2"/>
  <c r="H52" i="2"/>
  <c r="H26" i="2"/>
  <c r="H15" i="2"/>
  <c r="H55" i="2"/>
  <c r="H29" i="2"/>
  <c r="H19" i="2"/>
  <c r="H16" i="2"/>
  <c r="H11" i="2"/>
  <c r="H20" i="2"/>
  <c r="H12" i="2"/>
  <c r="H24" i="2"/>
  <c r="H13" i="2"/>
  <c r="H57" i="2"/>
  <c r="H31" i="2"/>
  <c r="H58" i="2"/>
  <c r="H32" i="2"/>
  <c r="F24" i="2"/>
  <c r="F13" i="2"/>
  <c r="F52" i="2"/>
  <c r="F26" i="2"/>
  <c r="F15" i="2"/>
  <c r="F29" i="2"/>
  <c r="F19" i="2"/>
  <c r="F16" i="2"/>
  <c r="F11" i="2"/>
  <c r="F20" i="2"/>
  <c r="F12" i="2"/>
  <c r="D57" i="2"/>
  <c r="D36" i="2"/>
  <c r="D31" i="2"/>
  <c r="D20" i="2"/>
  <c r="D12" i="2"/>
  <c r="D58" i="2"/>
  <c r="D35" i="2"/>
  <c r="D32" i="2"/>
  <c r="D24" i="2"/>
  <c r="D13" i="2"/>
  <c r="D60" i="2"/>
  <c r="D52" i="2"/>
  <c r="D34" i="2"/>
  <c r="D26" i="2"/>
  <c r="D15" i="2"/>
  <c r="D55" i="2"/>
  <c r="D46" i="2"/>
  <c r="D29" i="2"/>
  <c r="D19" i="2"/>
  <c r="D16" i="2"/>
  <c r="D11" i="2"/>
  <c r="D62" i="2"/>
  <c r="D61" i="2"/>
  <c r="F9" i="2"/>
  <c r="H38" i="2" l="1"/>
  <c r="H39" i="2" s="1"/>
  <c r="H18" i="2"/>
  <c r="H22" i="2"/>
  <c r="F18" i="2"/>
  <c r="F22" i="2"/>
  <c r="F38" i="2"/>
  <c r="D22" i="2"/>
  <c r="D18" i="2"/>
  <c r="D38" i="2"/>
  <c r="F54" i="2"/>
  <c r="F55" i="2" s="1"/>
  <c r="F28" i="2"/>
  <c r="D28" i="2"/>
  <c r="D54" i="2"/>
  <c r="H28" i="2"/>
  <c r="H54" i="2"/>
  <c r="D23" i="2"/>
  <c r="F23" i="2"/>
  <c r="H23" i="2"/>
  <c r="D39" i="2" l="1"/>
  <c r="F39" i="2"/>
  <c r="D42" i="2" l="1"/>
  <c r="D41" i="2"/>
  <c r="D48" i="2" l="1"/>
</calcChain>
</file>

<file path=xl/sharedStrings.xml><?xml version="1.0" encoding="utf-8"?>
<sst xmlns="http://schemas.openxmlformats.org/spreadsheetml/2006/main" count="8972" uniqueCount="1696">
  <si>
    <t>Tax</t>
  </si>
  <si>
    <t xml:space="preserve">st </t>
  </si>
  <si>
    <t>2 union check</t>
  </si>
  <si>
    <t xml:space="preserve">EqPup in reporting districts </t>
  </si>
  <si>
    <t>EqPup for Prelim Budgets</t>
  </si>
  <si>
    <t>F 8112</t>
  </si>
  <si>
    <t>Districts</t>
  </si>
  <si>
    <t>last updated</t>
  </si>
  <si>
    <t xml:space="preserve"> ||</t>
  </si>
  <si>
    <t>|</t>
  </si>
  <si>
    <t xml:space="preserve">reported EdSpnd / EqPup </t>
  </si>
  <si>
    <t>Est initial ES/EqPup before CD HH aid</t>
  </si>
  <si>
    <t>SpEd &lt;= 20 EP</t>
  </si>
  <si>
    <t>Exclusion Switch</t>
  </si>
  <si>
    <t xml:space="preserve">Inflation </t>
  </si>
  <si>
    <t>Exempt</t>
  </si>
  <si>
    <t>Excess penalty</t>
  </si>
  <si>
    <t>at 100%</t>
  </si>
  <si>
    <t>Tax rates</t>
  </si>
  <si>
    <t xml:space="preserve"> = missing</t>
  </si>
  <si>
    <t>Est ES/EqPup</t>
  </si>
  <si>
    <t>1=prelim 0=final</t>
  </si>
  <si>
    <t>H TR &gt; NR TR</t>
  </si>
  <si>
    <t>checked</t>
  </si>
  <si>
    <t>Property yield =</t>
  </si>
  <si>
    <t>&lt;-- District data</t>
  </si>
  <si>
    <t>Town data --&gt;</t>
  </si>
  <si>
    <t>Rate Check delta---&gt;</t>
  </si>
  <si>
    <t>± 0.0001</t>
  </si>
  <si>
    <t>Income yield =</t>
  </si>
  <si>
    <t>Excess Spending provision</t>
  </si>
  <si>
    <t>to DOE</t>
  </si>
  <si>
    <t>Calc</t>
  </si>
  <si>
    <t>Cap Costs</t>
  </si>
  <si>
    <t>Rev assoc.</t>
  </si>
  <si>
    <t>FY2017</t>
  </si>
  <si>
    <t>AE</t>
  </si>
  <si>
    <t>AF</t>
  </si>
  <si>
    <t>AG</t>
  </si>
  <si>
    <t>AH</t>
  </si>
  <si>
    <t>AI</t>
  </si>
  <si>
    <t>Official Tax Rates from PV&amp;R</t>
  </si>
  <si>
    <t>Excl from</t>
  </si>
  <si>
    <t>with excl</t>
  </si>
  <si>
    <t>Act 144</t>
  </si>
  <si>
    <t>Initial</t>
  </si>
  <si>
    <t>of</t>
  </si>
  <si>
    <t>Ed Spnd</t>
  </si>
  <si>
    <t>Education</t>
  </si>
  <si>
    <t>PV&amp;R</t>
  </si>
  <si>
    <t>Factor for</t>
  </si>
  <si>
    <t>Income</t>
  </si>
  <si>
    <t>Total</t>
  </si>
  <si>
    <t>Offsetting</t>
  </si>
  <si>
    <t>Act 68 Calc</t>
  </si>
  <si>
    <t>Cap costs</t>
  </si>
  <si>
    <t>Taxes</t>
  </si>
  <si>
    <t>NET</t>
  </si>
  <si>
    <t>Technical</t>
  </si>
  <si>
    <t>Capital Debt</t>
  </si>
  <si>
    <t>Exclusions</t>
  </si>
  <si>
    <t>LESS</t>
  </si>
  <si>
    <t>Amount</t>
  </si>
  <si>
    <t>TOTAL</t>
  </si>
  <si>
    <t>Spending</t>
  </si>
  <si>
    <t>Ed Spending</t>
  </si>
  <si>
    <t>Property</t>
  </si>
  <si>
    <t>Equalized</t>
  </si>
  <si>
    <t>ETR</t>
  </si>
  <si>
    <t>District</t>
  </si>
  <si>
    <t>Prorated</t>
  </si>
  <si>
    <t>Town</t>
  </si>
  <si>
    <t>CLA</t>
  </si>
  <si>
    <t>Home</t>
  </si>
  <si>
    <t>NonRes</t>
  </si>
  <si>
    <t>CLA's</t>
  </si>
  <si>
    <t>EGL</t>
  </si>
  <si>
    <t>Actual</t>
  </si>
  <si>
    <t>Sensitivity</t>
  </si>
  <si>
    <t>Missing</t>
  </si>
  <si>
    <t>Expenditures</t>
  </si>
  <si>
    <t>Revenues</t>
  </si>
  <si>
    <t>(sec. 43 of Act 144,</t>
  </si>
  <si>
    <t>Raised</t>
  </si>
  <si>
    <t>EqPup</t>
  </si>
  <si>
    <t>Center</t>
  </si>
  <si>
    <t>for Tech</t>
  </si>
  <si>
    <t>Hold-harm</t>
  </si>
  <si>
    <t>Ed Spnding</t>
  </si>
  <si>
    <t>Per</t>
  </si>
  <si>
    <t>per EqPup</t>
  </si>
  <si>
    <t>Adjusted for</t>
  </si>
  <si>
    <t>Homestead</t>
  </si>
  <si>
    <t>with</t>
  </si>
  <si>
    <t>for DOE</t>
  </si>
  <si>
    <t>Rates</t>
  </si>
  <si>
    <t>from</t>
  </si>
  <si>
    <t>Status</t>
  </si>
  <si>
    <t>Residential</t>
  </si>
  <si>
    <t>Percentage</t>
  </si>
  <si>
    <t>Pro-Rated</t>
  </si>
  <si>
    <t>Data</t>
  </si>
  <si>
    <t>amended by</t>
  </si>
  <si>
    <t>Locally</t>
  </si>
  <si>
    <t>to Use</t>
  </si>
  <si>
    <t>Lcl &amp; Mem</t>
  </si>
  <si>
    <t>FTE</t>
  </si>
  <si>
    <t>FTEs</t>
  </si>
  <si>
    <t>Aid</t>
  </si>
  <si>
    <t>Aggregated</t>
  </si>
  <si>
    <t>OVER</t>
  </si>
  <si>
    <t>Excess</t>
  </si>
  <si>
    <t>plus Excess</t>
  </si>
  <si>
    <t>Tax Rates</t>
  </si>
  <si>
    <t>Incentives</t>
  </si>
  <si>
    <t>Ratios</t>
  </si>
  <si>
    <t>for</t>
  </si>
  <si>
    <t>based on</t>
  </si>
  <si>
    <t>(blank is</t>
  </si>
  <si>
    <t>Non-Res</t>
  </si>
  <si>
    <t>Check</t>
  </si>
  <si>
    <t>Tax Rate</t>
  </si>
  <si>
    <t>Tax rate</t>
  </si>
  <si>
    <t xml:space="preserve">Town </t>
  </si>
  <si>
    <t>Incentive</t>
  </si>
  <si>
    <t>sec. 1 of Act 150,</t>
  </si>
  <si>
    <t>(144 prop tax)</t>
  </si>
  <si>
    <t>as of</t>
  </si>
  <si>
    <t>Threshold</t>
  </si>
  <si>
    <t>Adjustment</t>
  </si>
  <si>
    <t>base rate of</t>
  </si>
  <si>
    <t>DOE</t>
  </si>
  <si>
    <t>no change)</t>
  </si>
  <si>
    <t>School District</t>
  </si>
  <si>
    <t>Level</t>
  </si>
  <si>
    <t>2002 Leg session)</t>
  </si>
  <si>
    <t>per FTE</t>
  </si>
  <si>
    <t>no +/- 5%</t>
  </si>
  <si>
    <t>with +/- 5%</t>
  </si>
  <si>
    <t>calcs</t>
  </si>
  <si>
    <t>GovID</t>
  </si>
  <si>
    <t>LEAID</t>
  </si>
  <si>
    <t>DstID</t>
  </si>
  <si>
    <t>TORO</t>
  </si>
  <si>
    <t>County</t>
  </si>
  <si>
    <t>S.U.</t>
  </si>
  <si>
    <t>T031</t>
  </si>
  <si>
    <t>Bristol</t>
  </si>
  <si>
    <t>T031T031</t>
  </si>
  <si>
    <t>Addison</t>
  </si>
  <si>
    <t>T112</t>
  </si>
  <si>
    <t>Lincoln</t>
  </si>
  <si>
    <t>T112T112</t>
  </si>
  <si>
    <t>T127</t>
  </si>
  <si>
    <t>Monkton</t>
  </si>
  <si>
    <t>T127T127</t>
  </si>
  <si>
    <t>T138</t>
  </si>
  <si>
    <t>New Haven</t>
  </si>
  <si>
    <t>T138T138</t>
  </si>
  <si>
    <t>T196</t>
  </si>
  <si>
    <t>Starksboro</t>
  </si>
  <si>
    <t>T196T196</t>
  </si>
  <si>
    <t>T001</t>
  </si>
  <si>
    <t>T001T001</t>
  </si>
  <si>
    <t>T076</t>
  </si>
  <si>
    <t>Ferrisburgh</t>
  </si>
  <si>
    <t>T076T076</t>
  </si>
  <si>
    <t>T149</t>
  </si>
  <si>
    <t>Panton</t>
  </si>
  <si>
    <t>T149T149</t>
  </si>
  <si>
    <t>T213</t>
  </si>
  <si>
    <t>Vergennes</t>
  </si>
  <si>
    <t>T213T213</t>
  </si>
  <si>
    <t>T220</t>
  </si>
  <si>
    <t>Waltham</t>
  </si>
  <si>
    <t>T220T220</t>
  </si>
  <si>
    <t>U044</t>
  </si>
  <si>
    <t>T029</t>
  </si>
  <si>
    <t>Bridport</t>
  </si>
  <si>
    <t>T029T029</t>
  </si>
  <si>
    <t>T053</t>
  </si>
  <si>
    <t>Cornwall</t>
  </si>
  <si>
    <t>T053T053</t>
  </si>
  <si>
    <t>T123</t>
  </si>
  <si>
    <t>Middlebury ID</t>
  </si>
  <si>
    <t>Middlebury Id</t>
  </si>
  <si>
    <t>T123T123</t>
  </si>
  <si>
    <t>T167</t>
  </si>
  <si>
    <t>Ripton</t>
  </si>
  <si>
    <t>T167T167</t>
  </si>
  <si>
    <t>T180</t>
  </si>
  <si>
    <t>Salisbury</t>
  </si>
  <si>
    <t>T180T180</t>
  </si>
  <si>
    <t>T189</t>
  </si>
  <si>
    <t>Shoreham</t>
  </si>
  <si>
    <t>T189T189</t>
  </si>
  <si>
    <t>T239</t>
  </si>
  <si>
    <t>Weybridge</t>
  </si>
  <si>
    <t>T239T239</t>
  </si>
  <si>
    <t>T017</t>
  </si>
  <si>
    <t>Benson</t>
  </si>
  <si>
    <t>T017T017</t>
  </si>
  <si>
    <t>Rutland</t>
  </si>
  <si>
    <t>T042</t>
  </si>
  <si>
    <t>Castleton</t>
  </si>
  <si>
    <t>T042T042</t>
  </si>
  <si>
    <t>T073</t>
  </si>
  <si>
    <t>Fair Haven</t>
  </si>
  <si>
    <t>T073T073</t>
  </si>
  <si>
    <t>T098</t>
  </si>
  <si>
    <t>Hubbardton</t>
  </si>
  <si>
    <t>T098T098</t>
  </si>
  <si>
    <t>T148</t>
  </si>
  <si>
    <t>Orwell</t>
  </si>
  <si>
    <t>T148T148</t>
  </si>
  <si>
    <t>T233</t>
  </si>
  <si>
    <t>West Haven</t>
  </si>
  <si>
    <t>T233T233</t>
  </si>
  <si>
    <t>T015</t>
  </si>
  <si>
    <t>Bennington ID</t>
  </si>
  <si>
    <t>Bennington Id</t>
  </si>
  <si>
    <t>T015T015</t>
  </si>
  <si>
    <t>Bennington</t>
  </si>
  <si>
    <t>T141</t>
  </si>
  <si>
    <t>North Bennington ID</t>
  </si>
  <si>
    <t>T141T141</t>
  </si>
  <si>
    <t>T159</t>
  </si>
  <si>
    <t>Pownal</t>
  </si>
  <si>
    <t>T159T159</t>
  </si>
  <si>
    <t>T183</t>
  </si>
  <si>
    <t>Shaftsbury</t>
  </si>
  <si>
    <t>T183T183</t>
  </si>
  <si>
    <t>T252</t>
  </si>
  <si>
    <t>Woodford</t>
  </si>
  <si>
    <t>T252T252</t>
  </si>
  <si>
    <t>T259</t>
  </si>
  <si>
    <t>Glastenbury</t>
  </si>
  <si>
    <t>T259T259</t>
  </si>
  <si>
    <t>U014</t>
  </si>
  <si>
    <t>Mt. Anthony UHSD #14</t>
  </si>
  <si>
    <t>U014T015</t>
  </si>
  <si>
    <t>U014T141</t>
  </si>
  <si>
    <t>U014T159</t>
  </si>
  <si>
    <t>U014T183</t>
  </si>
  <si>
    <t>U014T252</t>
  </si>
  <si>
    <t>Mt. Anthony UHSD</t>
  </si>
  <si>
    <t>U014U014</t>
  </si>
  <si>
    <t>T056</t>
  </si>
  <si>
    <t>Danby</t>
  </si>
  <si>
    <t>T056T056</t>
  </si>
  <si>
    <t>T059</t>
  </si>
  <si>
    <t>Dorset</t>
  </si>
  <si>
    <t>T059T059</t>
  </si>
  <si>
    <t>T109</t>
  </si>
  <si>
    <t>Landgrove</t>
  </si>
  <si>
    <t>T109T109</t>
  </si>
  <si>
    <t>T113</t>
  </si>
  <si>
    <t>Londonderry</t>
  </si>
  <si>
    <t>T113T113</t>
  </si>
  <si>
    <t>Windham</t>
  </si>
  <si>
    <t>T119</t>
  </si>
  <si>
    <t>Manchester</t>
  </si>
  <si>
    <t>T119T119</t>
  </si>
  <si>
    <t>T134</t>
  </si>
  <si>
    <t>Mt. Tabor</t>
  </si>
  <si>
    <t>T134T134</t>
  </si>
  <si>
    <t>T150</t>
  </si>
  <si>
    <t>Pawlet</t>
  </si>
  <si>
    <t>T150T150</t>
  </si>
  <si>
    <t>T152</t>
  </si>
  <si>
    <t>Peru</t>
  </si>
  <si>
    <t>T152T152</t>
  </si>
  <si>
    <t>T172</t>
  </si>
  <si>
    <t>Rupert</t>
  </si>
  <si>
    <t>T172T172</t>
  </si>
  <si>
    <t>T202</t>
  </si>
  <si>
    <t>Sunderland</t>
  </si>
  <si>
    <t>T202T202</t>
  </si>
  <si>
    <t>T236</t>
  </si>
  <si>
    <t>Weston</t>
  </si>
  <si>
    <t>T236T236</t>
  </si>
  <si>
    <t>Windsor</t>
  </si>
  <si>
    <t>T248</t>
  </si>
  <si>
    <t>Winhall</t>
  </si>
  <si>
    <t>T248T248</t>
  </si>
  <si>
    <t>U023</t>
  </si>
  <si>
    <t>U047</t>
  </si>
  <si>
    <t>Mettawee Community Sch UESD</t>
  </si>
  <si>
    <t>U047U047</t>
  </si>
  <si>
    <t>U301</t>
  </si>
  <si>
    <t>Mountain Towns RED</t>
  </si>
  <si>
    <t>U301U301</t>
  </si>
  <si>
    <t>T050</t>
  </si>
  <si>
    <t>Colchester</t>
  </si>
  <si>
    <t>T050T050</t>
  </si>
  <si>
    <t>Chittenden</t>
  </si>
  <si>
    <t>T036</t>
  </si>
  <si>
    <t>Burke</t>
  </si>
  <si>
    <t>T036T036</t>
  </si>
  <si>
    <t>Caledonia</t>
  </si>
  <si>
    <t>T064</t>
  </si>
  <si>
    <t>East Haven</t>
  </si>
  <si>
    <t>T064T064</t>
  </si>
  <si>
    <t>Essex</t>
  </si>
  <si>
    <t>T117</t>
  </si>
  <si>
    <t>Lyndon</t>
  </si>
  <si>
    <t>T117T117</t>
  </si>
  <si>
    <t>T135</t>
  </si>
  <si>
    <t>Newark</t>
  </si>
  <si>
    <t>T135T135</t>
  </si>
  <si>
    <t>T185</t>
  </si>
  <si>
    <t>Sheffield</t>
  </si>
  <si>
    <t>T185T185</t>
  </si>
  <si>
    <t>T203</t>
  </si>
  <si>
    <t>Sutton</t>
  </si>
  <si>
    <t>T203T203</t>
  </si>
  <si>
    <t>T240</t>
  </si>
  <si>
    <t>Wheelock</t>
  </si>
  <si>
    <t>T240T240</t>
  </si>
  <si>
    <t>U037</t>
  </si>
  <si>
    <t>Millers Run USD #37</t>
  </si>
  <si>
    <t>T010</t>
  </si>
  <si>
    <t>Barnet</t>
  </si>
  <si>
    <t>T010T010</t>
  </si>
  <si>
    <t>T057</t>
  </si>
  <si>
    <t>Danville</t>
  </si>
  <si>
    <t>T057T057</t>
  </si>
  <si>
    <t>T151</t>
  </si>
  <si>
    <t>Peacham</t>
  </si>
  <si>
    <t>T151T151</t>
  </si>
  <si>
    <t>T218</t>
  </si>
  <si>
    <t>Walden</t>
  </si>
  <si>
    <t>T218T218</t>
  </si>
  <si>
    <t>T126</t>
  </si>
  <si>
    <t>Milton</t>
  </si>
  <si>
    <t>T126T126</t>
  </si>
  <si>
    <t>T179</t>
  </si>
  <si>
    <t>St. Johnsbury</t>
  </si>
  <si>
    <t>T179T179</t>
  </si>
  <si>
    <t>T022</t>
  </si>
  <si>
    <t>Bolton</t>
  </si>
  <si>
    <t>T022T022</t>
  </si>
  <si>
    <t>T099</t>
  </si>
  <si>
    <t>Huntington</t>
  </si>
  <si>
    <t>T099T099</t>
  </si>
  <si>
    <t>T106</t>
  </si>
  <si>
    <t>Jericho</t>
  </si>
  <si>
    <t>T106T106</t>
  </si>
  <si>
    <t>T166</t>
  </si>
  <si>
    <t>Richmond</t>
  </si>
  <si>
    <t>T166T166</t>
  </si>
  <si>
    <t>T212</t>
  </si>
  <si>
    <t>Underhill Town</t>
  </si>
  <si>
    <t>T212T212</t>
  </si>
  <si>
    <t>T255</t>
  </si>
  <si>
    <t>T255T255</t>
  </si>
  <si>
    <t>U401A</t>
  </si>
  <si>
    <t>Mt. Mansfield Modified USD #401A</t>
  </si>
  <si>
    <t>U401AT022</t>
  </si>
  <si>
    <t>U401AT106</t>
  </si>
  <si>
    <t>U401AT166</t>
  </si>
  <si>
    <t>U401AT212</t>
  </si>
  <si>
    <t>Mt. Mansfield Modified USD</t>
  </si>
  <si>
    <t>U401AU401A</t>
  </si>
  <si>
    <t>U401B</t>
  </si>
  <si>
    <t>Mt. Mansfield Modified USD #402B</t>
  </si>
  <si>
    <t>U401BT022</t>
  </si>
  <si>
    <t>U401BT099</t>
  </si>
  <si>
    <t>U401BT106</t>
  </si>
  <si>
    <t>U401BT166</t>
  </si>
  <si>
    <t>U401BT212</t>
  </si>
  <si>
    <t>U401BU401B</t>
  </si>
  <si>
    <t>T069</t>
  </si>
  <si>
    <t>Essex Junction ID</t>
  </si>
  <si>
    <t>T232</t>
  </si>
  <si>
    <t>Westford</t>
  </si>
  <si>
    <t>T232T232</t>
  </si>
  <si>
    <t>T045</t>
  </si>
  <si>
    <t>Charlotte</t>
  </si>
  <si>
    <t>T045T045</t>
  </si>
  <si>
    <t>T096</t>
  </si>
  <si>
    <t>Hinesburg</t>
  </si>
  <si>
    <t>T096T096</t>
  </si>
  <si>
    <t>T178</t>
  </si>
  <si>
    <t>St. George</t>
  </si>
  <si>
    <t>T178T178</t>
  </si>
  <si>
    <t>T186</t>
  </si>
  <si>
    <t>Shelburne</t>
  </si>
  <si>
    <t>T186T186</t>
  </si>
  <si>
    <t>T244</t>
  </si>
  <si>
    <t>Williston</t>
  </si>
  <si>
    <t>T244T244</t>
  </si>
  <si>
    <t>T037</t>
  </si>
  <si>
    <t>Burlington</t>
  </si>
  <si>
    <t>T037T037</t>
  </si>
  <si>
    <t>T191</t>
  </si>
  <si>
    <t>South Burlington</t>
  </si>
  <si>
    <t>So. Burlington</t>
  </si>
  <si>
    <t>T191T191</t>
  </si>
  <si>
    <t>T249</t>
  </si>
  <si>
    <t>Winooski ID</t>
  </si>
  <si>
    <t>T249T249</t>
  </si>
  <si>
    <t>T051</t>
  </si>
  <si>
    <t>Concord</t>
  </si>
  <si>
    <t>T051T051</t>
  </si>
  <si>
    <t>T083</t>
  </si>
  <si>
    <t>Granby</t>
  </si>
  <si>
    <t>T083T083</t>
  </si>
  <si>
    <t>T088</t>
  </si>
  <si>
    <t>Guildhall</t>
  </si>
  <si>
    <t>T088T088</t>
  </si>
  <si>
    <t>T108</t>
  </si>
  <si>
    <t>Kirby</t>
  </si>
  <si>
    <t>T108T108</t>
  </si>
  <si>
    <t>T116</t>
  </si>
  <si>
    <t>Lunenburg</t>
  </si>
  <si>
    <t>T116T116</t>
  </si>
  <si>
    <t>T118</t>
  </si>
  <si>
    <t>Maidstone</t>
  </si>
  <si>
    <t>T118T118</t>
  </si>
  <si>
    <t>T216</t>
  </si>
  <si>
    <t>Victory</t>
  </si>
  <si>
    <t>T216T216</t>
  </si>
  <si>
    <t>T225</t>
  </si>
  <si>
    <t>Waterford</t>
  </si>
  <si>
    <t>T225T225</t>
  </si>
  <si>
    <t>T021</t>
  </si>
  <si>
    <t>Bloomfield</t>
  </si>
  <si>
    <t>T021T021</t>
  </si>
  <si>
    <t>T035</t>
  </si>
  <si>
    <t>Brunswick</t>
  </si>
  <si>
    <t>T035T035</t>
  </si>
  <si>
    <t>T041</t>
  </si>
  <si>
    <t>Canaan</t>
  </si>
  <si>
    <t>T041T041</t>
  </si>
  <si>
    <t>T111</t>
  </si>
  <si>
    <t>Lemington</t>
  </si>
  <si>
    <t>T111T111</t>
  </si>
  <si>
    <t>T144</t>
  </si>
  <si>
    <t>Norton</t>
  </si>
  <si>
    <t>T144T144</t>
  </si>
  <si>
    <t>T256</t>
  </si>
  <si>
    <t>Averill</t>
  </si>
  <si>
    <t>T256T256</t>
  </si>
  <si>
    <t>T257</t>
  </si>
  <si>
    <t>Avery's Gore</t>
  </si>
  <si>
    <t>T257T257</t>
  </si>
  <si>
    <t>T260</t>
  </si>
  <si>
    <t>Lewis</t>
  </si>
  <si>
    <t>T260T260</t>
  </si>
  <si>
    <t>T262</t>
  </si>
  <si>
    <t>Warner's Grant</t>
  </si>
  <si>
    <t>T262T262</t>
  </si>
  <si>
    <t>T263</t>
  </si>
  <si>
    <t>Warren's Gore</t>
  </si>
  <si>
    <t>T263T263</t>
  </si>
  <si>
    <t>T007</t>
  </si>
  <si>
    <t>Bakersfield</t>
  </si>
  <si>
    <t>T007T007</t>
  </si>
  <si>
    <t>Franklin</t>
  </si>
  <si>
    <t>T018</t>
  </si>
  <si>
    <t>Berkshire</t>
  </si>
  <si>
    <t>T018T018</t>
  </si>
  <si>
    <t>T068</t>
  </si>
  <si>
    <t>Enosburgh</t>
  </si>
  <si>
    <t>T068T068</t>
  </si>
  <si>
    <t>T128</t>
  </si>
  <si>
    <t>Montgomery</t>
  </si>
  <si>
    <t>T128T128</t>
  </si>
  <si>
    <t>T165</t>
  </si>
  <si>
    <t>Richford</t>
  </si>
  <si>
    <t>T165T165</t>
  </si>
  <si>
    <t>T078</t>
  </si>
  <si>
    <t>T078T078</t>
  </si>
  <si>
    <t>T095</t>
  </si>
  <si>
    <t>Highgate</t>
  </si>
  <si>
    <t>T095T095</t>
  </si>
  <si>
    <t>T187</t>
  </si>
  <si>
    <t>Sheldon</t>
  </si>
  <si>
    <t>T187T187</t>
  </si>
  <si>
    <t>T204</t>
  </si>
  <si>
    <t>Swanton</t>
  </si>
  <si>
    <t>T204T204</t>
  </si>
  <si>
    <t>U007</t>
  </si>
  <si>
    <t>Missisquoi Valley UHSD #7</t>
  </si>
  <si>
    <t>U007T078</t>
  </si>
  <si>
    <t>U007T095</t>
  </si>
  <si>
    <t>U007T204</t>
  </si>
  <si>
    <t>Missisquoi Valley UHSD</t>
  </si>
  <si>
    <t>U007U007</t>
  </si>
  <si>
    <t>T071</t>
  </si>
  <si>
    <t>Fairfax</t>
  </si>
  <si>
    <t>T071T071</t>
  </si>
  <si>
    <t>T077</t>
  </si>
  <si>
    <t>Fletcher</t>
  </si>
  <si>
    <t>T077T077</t>
  </si>
  <si>
    <t>T079</t>
  </si>
  <si>
    <t>Georgia</t>
  </si>
  <si>
    <t>T079T079</t>
  </si>
  <si>
    <t>T072</t>
  </si>
  <si>
    <t>Fairfield</t>
  </si>
  <si>
    <t>T072T072</t>
  </si>
  <si>
    <t>T176</t>
  </si>
  <si>
    <t>St. Albans City</t>
  </si>
  <si>
    <t>T176T176</t>
  </si>
  <si>
    <t>T177</t>
  </si>
  <si>
    <t>St. Albans Town</t>
  </si>
  <si>
    <t>T177T177</t>
  </si>
  <si>
    <t>T003</t>
  </si>
  <si>
    <t>Alburgh</t>
  </si>
  <si>
    <t>T003T003</t>
  </si>
  <si>
    <t>Grand Isle</t>
  </si>
  <si>
    <t>T084</t>
  </si>
  <si>
    <t>T084T084</t>
  </si>
  <si>
    <t>T103</t>
  </si>
  <si>
    <t>Isle La Motte</t>
  </si>
  <si>
    <t>T103T103</t>
  </si>
  <si>
    <t>T143</t>
  </si>
  <si>
    <t>North Hero</t>
  </si>
  <si>
    <t>T143T143</t>
  </si>
  <si>
    <t>T192</t>
  </si>
  <si>
    <t>South Hero</t>
  </si>
  <si>
    <t>So.Hero</t>
  </si>
  <si>
    <t>T192T192</t>
  </si>
  <si>
    <t>T014</t>
  </si>
  <si>
    <t>Belvidere</t>
  </si>
  <si>
    <t>T014T014</t>
  </si>
  <si>
    <t>Lamoille</t>
  </si>
  <si>
    <t>T040</t>
  </si>
  <si>
    <t>Cambridge</t>
  </si>
  <si>
    <t>T040T040</t>
  </si>
  <si>
    <t>T066</t>
  </si>
  <si>
    <t>Eden</t>
  </si>
  <si>
    <t>T066T066</t>
  </si>
  <si>
    <t>T100</t>
  </si>
  <si>
    <t>Hyde Park</t>
  </si>
  <si>
    <t>T100T100</t>
  </si>
  <si>
    <t>T107</t>
  </si>
  <si>
    <t>Johnson</t>
  </si>
  <si>
    <t>T107T107</t>
  </si>
  <si>
    <t>T226</t>
  </si>
  <si>
    <t>Waterville</t>
  </si>
  <si>
    <t>T226T226</t>
  </si>
  <si>
    <t>T067</t>
  </si>
  <si>
    <t>Elmore</t>
  </si>
  <si>
    <t>T067T067</t>
  </si>
  <si>
    <t>T132</t>
  </si>
  <si>
    <t>Morristown</t>
  </si>
  <si>
    <t>T132T132</t>
  </si>
  <si>
    <t>T198</t>
  </si>
  <si>
    <t>Stowe</t>
  </si>
  <si>
    <t>T198T198</t>
  </si>
  <si>
    <t>U050</t>
  </si>
  <si>
    <t>Elmore-Morristown USD #50</t>
  </si>
  <si>
    <t>U050T067</t>
  </si>
  <si>
    <t>U050T132</t>
  </si>
  <si>
    <t>Elmore-Morristown USD</t>
  </si>
  <si>
    <t>U050U050</t>
  </si>
  <si>
    <t>T023</t>
  </si>
  <si>
    <t>Bradford ID</t>
  </si>
  <si>
    <t>Bradford Id</t>
  </si>
  <si>
    <t>T023T023</t>
  </si>
  <si>
    <t>Orange</t>
  </si>
  <si>
    <t>T052</t>
  </si>
  <si>
    <t>Corinth</t>
  </si>
  <si>
    <t>T052T052</t>
  </si>
  <si>
    <t>T136</t>
  </si>
  <si>
    <t>Newbury</t>
  </si>
  <si>
    <t>T136T136</t>
  </si>
  <si>
    <t>T205</t>
  </si>
  <si>
    <t>Thetford</t>
  </si>
  <si>
    <t>T205T205</t>
  </si>
  <si>
    <t>T207</t>
  </si>
  <si>
    <t>Topsham</t>
  </si>
  <si>
    <t>T207T207</t>
  </si>
  <si>
    <t>U030</t>
  </si>
  <si>
    <t>Oxbow UHSD #30</t>
  </si>
  <si>
    <t>U030T023</t>
  </si>
  <si>
    <t>U030T136</t>
  </si>
  <si>
    <t>Oxbow UHSD</t>
  </si>
  <si>
    <t>U030U030</t>
  </si>
  <si>
    <t>U036</t>
  </si>
  <si>
    <t>Waits River Valley USD #36</t>
  </si>
  <si>
    <t>U036T052</t>
  </si>
  <si>
    <t>U036T207</t>
  </si>
  <si>
    <t>U036U036</t>
  </si>
  <si>
    <t>T024</t>
  </si>
  <si>
    <t>Braintree</t>
  </si>
  <si>
    <t>T024T024</t>
  </si>
  <si>
    <t>T032</t>
  </si>
  <si>
    <t>Brookfield</t>
  </si>
  <si>
    <t>T032T032</t>
  </si>
  <si>
    <t>T162</t>
  </si>
  <si>
    <t>Randolph</t>
  </si>
  <si>
    <t>T162T162</t>
  </si>
  <si>
    <t>T146</t>
  </si>
  <si>
    <t>T146T146</t>
  </si>
  <si>
    <t>T223</t>
  </si>
  <si>
    <t>Washington</t>
  </si>
  <si>
    <t>T223T223</t>
  </si>
  <si>
    <t>T243</t>
  </si>
  <si>
    <t>Williamstown</t>
  </si>
  <si>
    <t>T243T243</t>
  </si>
  <si>
    <t>T020</t>
  </si>
  <si>
    <t>Bethel</t>
  </si>
  <si>
    <t>T020T020</t>
  </si>
  <si>
    <t>T046</t>
  </si>
  <si>
    <t>Chelsea</t>
  </si>
  <si>
    <t>T046T046</t>
  </si>
  <si>
    <t>T085</t>
  </si>
  <si>
    <t>Granville</t>
  </si>
  <si>
    <t>T085T085</t>
  </si>
  <si>
    <t>T091</t>
  </si>
  <si>
    <t>Hancock</t>
  </si>
  <si>
    <t>T091T091</t>
  </si>
  <si>
    <t>T168</t>
  </si>
  <si>
    <t>Rochester</t>
  </si>
  <si>
    <t>T168T168</t>
  </si>
  <si>
    <t>T171</t>
  </si>
  <si>
    <t>Royalton</t>
  </si>
  <si>
    <t>T171T171</t>
  </si>
  <si>
    <t>T184</t>
  </si>
  <si>
    <t>Sharon</t>
  </si>
  <si>
    <t>T184T184</t>
  </si>
  <si>
    <t>T197</t>
  </si>
  <si>
    <t>Stockbridge</t>
  </si>
  <si>
    <t>T197T197</t>
  </si>
  <si>
    <t>T199</t>
  </si>
  <si>
    <t>Strafford</t>
  </si>
  <si>
    <t>T199T199</t>
  </si>
  <si>
    <t>T210</t>
  </si>
  <si>
    <t>Tunbridge</t>
  </si>
  <si>
    <t>T210T210</t>
  </si>
  <si>
    <t>T030</t>
  </si>
  <si>
    <t>Brighton</t>
  </si>
  <si>
    <t>T030T030</t>
  </si>
  <si>
    <t>T044</t>
  </si>
  <si>
    <t>Charleston</t>
  </si>
  <si>
    <t>T044T044</t>
  </si>
  <si>
    <t>Orleans</t>
  </si>
  <si>
    <t>T054</t>
  </si>
  <si>
    <t>Coventry</t>
  </si>
  <si>
    <t>T054T054</t>
  </si>
  <si>
    <t>T058</t>
  </si>
  <si>
    <t>Derby</t>
  </si>
  <si>
    <t>T058T058</t>
  </si>
  <si>
    <t>T097</t>
  </si>
  <si>
    <t>Holland</t>
  </si>
  <si>
    <t>T097T097</t>
  </si>
  <si>
    <t>T105</t>
  </si>
  <si>
    <t>Jay</t>
  </si>
  <si>
    <t>T105T105</t>
  </si>
  <si>
    <t>T114</t>
  </si>
  <si>
    <t>Lowell</t>
  </si>
  <si>
    <t>T114T114</t>
  </si>
  <si>
    <t>T131</t>
  </si>
  <si>
    <t>Morgan</t>
  </si>
  <si>
    <t>T131T131</t>
  </si>
  <si>
    <t>T139</t>
  </si>
  <si>
    <t>Newport City</t>
  </si>
  <si>
    <t>T139T139</t>
  </si>
  <si>
    <t>T140</t>
  </si>
  <si>
    <t>Newport Town</t>
  </si>
  <si>
    <t>T140T140</t>
  </si>
  <si>
    <t>T209</t>
  </si>
  <si>
    <t>Troy</t>
  </si>
  <si>
    <t>T209T209</t>
  </si>
  <si>
    <t>T231</t>
  </si>
  <si>
    <t>Westfield</t>
  </si>
  <si>
    <t>T231T231</t>
  </si>
  <si>
    <t>T258</t>
  </si>
  <si>
    <t>Ferdinand</t>
  </si>
  <si>
    <t>T258T258</t>
  </si>
  <si>
    <t>U022A</t>
  </si>
  <si>
    <t>North Country Jr UHSD #22</t>
  </si>
  <si>
    <t>U022AT058</t>
  </si>
  <si>
    <t>U022AT097</t>
  </si>
  <si>
    <t>U022AT105</t>
  </si>
  <si>
    <t>U022AT131</t>
  </si>
  <si>
    <t>U022AT139</t>
  </si>
  <si>
    <t>North Country Jr UHSD</t>
  </si>
  <si>
    <t>U022AU022A</t>
  </si>
  <si>
    <t>U022B</t>
  </si>
  <si>
    <t>North Country Sr UHSD #22</t>
  </si>
  <si>
    <t>U022BT030</t>
  </si>
  <si>
    <t>U022BT044</t>
  </si>
  <si>
    <t>U022BT058</t>
  </si>
  <si>
    <t>U022BT097</t>
  </si>
  <si>
    <t>U022BT105</t>
  </si>
  <si>
    <t>U022BT114</t>
  </si>
  <si>
    <t>U022BT131</t>
  </si>
  <si>
    <t>U022BT139</t>
  </si>
  <si>
    <t>U022BT140</t>
  </si>
  <si>
    <t>U022BT209</t>
  </si>
  <si>
    <t>U022BT231</t>
  </si>
  <si>
    <t>North Country Sr UHSD</t>
  </si>
  <si>
    <t>U022BU022B</t>
  </si>
  <si>
    <t>T019</t>
  </si>
  <si>
    <t>Berlin</t>
  </si>
  <si>
    <t>T019T019</t>
  </si>
  <si>
    <t>T039</t>
  </si>
  <si>
    <t>Calais</t>
  </si>
  <si>
    <t>T039T039</t>
  </si>
  <si>
    <t>T065</t>
  </si>
  <si>
    <t>East Montpelier</t>
  </si>
  <si>
    <t>T065T065</t>
  </si>
  <si>
    <t>T124</t>
  </si>
  <si>
    <t>Middlesex</t>
  </si>
  <si>
    <t>T124T124</t>
  </si>
  <si>
    <t>T254</t>
  </si>
  <si>
    <t>Worcester</t>
  </si>
  <si>
    <t>T254T254</t>
  </si>
  <si>
    <t>U032</t>
  </si>
  <si>
    <t>U32 High School (UHSD #32)</t>
  </si>
  <si>
    <t>U032T019</t>
  </si>
  <si>
    <t>U032T039</t>
  </si>
  <si>
    <t>U032T065</t>
  </si>
  <si>
    <t>U032T124</t>
  </si>
  <si>
    <t>U032T254</t>
  </si>
  <si>
    <t>U-32 UHSD</t>
  </si>
  <si>
    <t>U032U032</t>
  </si>
  <si>
    <t>T049</t>
  </si>
  <si>
    <t>Clarendon</t>
  </si>
  <si>
    <t>T049T049</t>
  </si>
  <si>
    <t>T190</t>
  </si>
  <si>
    <t>Shrewsbury</t>
  </si>
  <si>
    <t>T190T190</t>
  </si>
  <si>
    <t>T206</t>
  </si>
  <si>
    <t>Tinmouth</t>
  </si>
  <si>
    <t>T206T206</t>
  </si>
  <si>
    <t>T219</t>
  </si>
  <si>
    <t>Wallingford</t>
  </si>
  <si>
    <t>T219T219</t>
  </si>
  <si>
    <t>U052</t>
  </si>
  <si>
    <t>Mill River USD #40</t>
  </si>
  <si>
    <t>U052T049</t>
  </si>
  <si>
    <t>U052T190</t>
  </si>
  <si>
    <t>U052T206</t>
  </si>
  <si>
    <t>U052T219</t>
  </si>
  <si>
    <t>U052U052</t>
  </si>
  <si>
    <t>T002</t>
  </si>
  <si>
    <t>Albany</t>
  </si>
  <si>
    <t>T002T002</t>
  </si>
  <si>
    <t>T013</t>
  </si>
  <si>
    <t>Barton ID</t>
  </si>
  <si>
    <t>Barton Id</t>
  </si>
  <si>
    <t>T013T013</t>
  </si>
  <si>
    <t>T034</t>
  </si>
  <si>
    <t>Brownington</t>
  </si>
  <si>
    <t>T034T034</t>
  </si>
  <si>
    <t>T080</t>
  </si>
  <si>
    <t>Glover</t>
  </si>
  <si>
    <t>T080T080</t>
  </si>
  <si>
    <t>T102</t>
  </si>
  <si>
    <t>Irasburg</t>
  </si>
  <si>
    <t>T102T102</t>
  </si>
  <si>
    <t>T147</t>
  </si>
  <si>
    <t>Orleans ID</t>
  </si>
  <si>
    <t>T147T147</t>
  </si>
  <si>
    <t>T235</t>
  </si>
  <si>
    <t>Westmore</t>
  </si>
  <si>
    <t>T235T235</t>
  </si>
  <si>
    <t>U024</t>
  </si>
  <si>
    <t>Lake Region UHSD #24</t>
  </si>
  <si>
    <t>U024T002</t>
  </si>
  <si>
    <t>U024T013</t>
  </si>
  <si>
    <t>U024T034</t>
  </si>
  <si>
    <t>U024T080</t>
  </si>
  <si>
    <t>U024T102</t>
  </si>
  <si>
    <t>U024T147</t>
  </si>
  <si>
    <t>U024T235</t>
  </si>
  <si>
    <t>Lake Region UHSD</t>
  </si>
  <si>
    <t>U024U024</t>
  </si>
  <si>
    <t>T055</t>
  </si>
  <si>
    <t>Craftsbury</t>
  </si>
  <si>
    <t>T055T055</t>
  </si>
  <si>
    <t>T086</t>
  </si>
  <si>
    <t>Greensboro</t>
  </si>
  <si>
    <t>T086T086</t>
  </si>
  <si>
    <t>T092</t>
  </si>
  <si>
    <t>Hardwick</t>
  </si>
  <si>
    <t>T092T092</t>
  </si>
  <si>
    <t>T195</t>
  </si>
  <si>
    <t>Stannard</t>
  </si>
  <si>
    <t>T195T195</t>
  </si>
  <si>
    <t>T250</t>
  </si>
  <si>
    <t>Wolcott</t>
  </si>
  <si>
    <t>T250T250</t>
  </si>
  <si>
    <t>T251</t>
  </si>
  <si>
    <t>Woodbury</t>
  </si>
  <si>
    <t>T251T251</t>
  </si>
  <si>
    <t>U026</t>
  </si>
  <si>
    <t>Hazen UHSD #26</t>
  </si>
  <si>
    <t>U026T086</t>
  </si>
  <si>
    <t>U026T092</t>
  </si>
  <si>
    <t>U026T251</t>
  </si>
  <si>
    <t>Hazen UHSD</t>
  </si>
  <si>
    <t>U026U026</t>
  </si>
  <si>
    <t>U043</t>
  </si>
  <si>
    <t>Lakeview USD #43</t>
  </si>
  <si>
    <t>U043T086</t>
  </si>
  <si>
    <t>U043T195</t>
  </si>
  <si>
    <t>Lakeview UESD</t>
  </si>
  <si>
    <t>U043U043</t>
  </si>
  <si>
    <t>T026</t>
  </si>
  <si>
    <t>Brandon</t>
  </si>
  <si>
    <t>T026T026</t>
  </si>
  <si>
    <t>T048</t>
  </si>
  <si>
    <t>T048T048</t>
  </si>
  <si>
    <t>T081</t>
  </si>
  <si>
    <t>Goshen</t>
  </si>
  <si>
    <t>T081T081</t>
  </si>
  <si>
    <t>T110</t>
  </si>
  <si>
    <t>Leicester</t>
  </si>
  <si>
    <t>T110T110</t>
  </si>
  <si>
    <t>T122</t>
  </si>
  <si>
    <t>Mendon</t>
  </si>
  <si>
    <t>T122T122</t>
  </si>
  <si>
    <t>T154</t>
  </si>
  <si>
    <t>Pittsford</t>
  </si>
  <si>
    <t>T154T154</t>
  </si>
  <si>
    <t>T201</t>
  </si>
  <si>
    <t>Sudbury</t>
  </si>
  <si>
    <t>T201T201</t>
  </si>
  <si>
    <t>T241</t>
  </si>
  <si>
    <t>Whiting</t>
  </si>
  <si>
    <t>T241T241</t>
  </si>
  <si>
    <t>U049</t>
  </si>
  <si>
    <t>Barstow USD #49</t>
  </si>
  <si>
    <t>U049T048</t>
  </si>
  <si>
    <t>U049T122</t>
  </si>
  <si>
    <t>Barstow USD</t>
  </si>
  <si>
    <t>U049U049</t>
  </si>
  <si>
    <t>U053</t>
  </si>
  <si>
    <t>Otter Valley UHSD #8</t>
  </si>
  <si>
    <t>U053T026</t>
  </si>
  <si>
    <t>U053T081</t>
  </si>
  <si>
    <t>U053T110</t>
  </si>
  <si>
    <t>U053T154</t>
  </si>
  <si>
    <t>U053T201</t>
  </si>
  <si>
    <t>U053T241</t>
  </si>
  <si>
    <t>U053U053</t>
  </si>
  <si>
    <t>T160</t>
  </si>
  <si>
    <t>Proctor</t>
  </si>
  <si>
    <t>T160T160</t>
  </si>
  <si>
    <t>T174</t>
  </si>
  <si>
    <t>Rutland Town</t>
  </si>
  <si>
    <t>T174T174</t>
  </si>
  <si>
    <t>T237</t>
  </si>
  <si>
    <t>West Rutland</t>
  </si>
  <si>
    <t>T237T237</t>
  </si>
  <si>
    <t>T101</t>
  </si>
  <si>
    <t>Ira</t>
  </si>
  <si>
    <t>T101T101</t>
  </si>
  <si>
    <t>T125</t>
  </si>
  <si>
    <t>Middletown Springs</t>
  </si>
  <si>
    <t>T125T125</t>
  </si>
  <si>
    <t>T158</t>
  </si>
  <si>
    <t>Poultney</t>
  </si>
  <si>
    <t>T158T158</t>
  </si>
  <si>
    <t>T228</t>
  </si>
  <si>
    <t>Wells</t>
  </si>
  <si>
    <t>T228T228</t>
  </si>
  <si>
    <t>T173</t>
  </si>
  <si>
    <t>Rutland City</t>
  </si>
  <si>
    <t>T173T173</t>
  </si>
  <si>
    <t>T038</t>
  </si>
  <si>
    <t>Cabot</t>
  </si>
  <si>
    <t>T038T038</t>
  </si>
  <si>
    <t>T121</t>
  </si>
  <si>
    <t>Marshfield</t>
  </si>
  <si>
    <t>T121T121</t>
  </si>
  <si>
    <t>T155</t>
  </si>
  <si>
    <t>Plainfield</t>
  </si>
  <si>
    <t>T155T155</t>
  </si>
  <si>
    <t>U033</t>
  </si>
  <si>
    <t>Twinfield USD #33</t>
  </si>
  <si>
    <t>U033T121</t>
  </si>
  <si>
    <t>U033T155</t>
  </si>
  <si>
    <t>Twinfield USD</t>
  </si>
  <si>
    <t>U033U033</t>
  </si>
  <si>
    <t>T063</t>
  </si>
  <si>
    <t>Duxbury</t>
  </si>
  <si>
    <t>T063T063</t>
  </si>
  <si>
    <t>T075</t>
  </si>
  <si>
    <t>Fayston</t>
  </si>
  <si>
    <t>T075T075</t>
  </si>
  <si>
    <t>T130</t>
  </si>
  <si>
    <t>Moretown</t>
  </si>
  <si>
    <t>T130T130</t>
  </si>
  <si>
    <t>T217</t>
  </si>
  <si>
    <t>Waitsfield</t>
  </si>
  <si>
    <t>T217T217</t>
  </si>
  <si>
    <t>T222</t>
  </si>
  <si>
    <t>Warren</t>
  </si>
  <si>
    <t>T222T222</t>
  </si>
  <si>
    <t>T224</t>
  </si>
  <si>
    <t>Waterbury</t>
  </si>
  <si>
    <t>T224T224</t>
  </si>
  <si>
    <t>U045</t>
  </si>
  <si>
    <t>T142</t>
  </si>
  <si>
    <t>Northfield</t>
  </si>
  <si>
    <t>T142T142</t>
  </si>
  <si>
    <t>T170</t>
  </si>
  <si>
    <t>Roxbury</t>
  </si>
  <si>
    <t>T170T170</t>
  </si>
  <si>
    <t>T129</t>
  </si>
  <si>
    <t>Montpelier</t>
  </si>
  <si>
    <t>T129T129</t>
  </si>
  <si>
    <t>T033</t>
  </si>
  <si>
    <t>Brookline</t>
  </si>
  <si>
    <t>T033T033</t>
  </si>
  <si>
    <t>T060</t>
  </si>
  <si>
    <t>Dover</t>
  </si>
  <si>
    <t>T060T060</t>
  </si>
  <si>
    <t>T104</t>
  </si>
  <si>
    <t>Jamaica</t>
  </si>
  <si>
    <t>T104T104</t>
  </si>
  <si>
    <t>T120</t>
  </si>
  <si>
    <t>Marlboro</t>
  </si>
  <si>
    <t>T120T120</t>
  </si>
  <si>
    <t>T137</t>
  </si>
  <si>
    <t>Newfane</t>
  </si>
  <si>
    <t>T137T137</t>
  </si>
  <si>
    <t>T200</t>
  </si>
  <si>
    <t>Stratton</t>
  </si>
  <si>
    <t>T200T200</t>
  </si>
  <si>
    <t>T208</t>
  </si>
  <si>
    <t>Townshend</t>
  </si>
  <si>
    <t>T208T208</t>
  </si>
  <si>
    <t>T221</t>
  </si>
  <si>
    <t>Wardsboro</t>
  </si>
  <si>
    <t>T221T221</t>
  </si>
  <si>
    <t>T246</t>
  </si>
  <si>
    <t>T246T246</t>
  </si>
  <si>
    <t>U034</t>
  </si>
  <si>
    <t>U034T033</t>
  </si>
  <si>
    <t>U034T104</t>
  </si>
  <si>
    <t>U034T137</t>
  </si>
  <si>
    <t>U034T208</t>
  </si>
  <si>
    <t>U034T246</t>
  </si>
  <si>
    <t>Leland &amp; Gray UHSD</t>
  </si>
  <si>
    <t>U034U034</t>
  </si>
  <si>
    <t>T006</t>
  </si>
  <si>
    <t>Athens</t>
  </si>
  <si>
    <t>T006T006</t>
  </si>
  <si>
    <t>T082</t>
  </si>
  <si>
    <t>Grafton</t>
  </si>
  <si>
    <t>T082T082</t>
  </si>
  <si>
    <t>T169</t>
  </si>
  <si>
    <t>Rockingham</t>
  </si>
  <si>
    <t>T169T169</t>
  </si>
  <si>
    <t>T234</t>
  </si>
  <si>
    <t>Westminster</t>
  </si>
  <si>
    <t>T234T234</t>
  </si>
  <si>
    <t>U027</t>
  </si>
  <si>
    <t>Bellows Falls UHSD #27</t>
  </si>
  <si>
    <t>U027T006</t>
  </si>
  <si>
    <t>U027T082</t>
  </si>
  <si>
    <t>U027T169</t>
  </si>
  <si>
    <t>U027T234</t>
  </si>
  <si>
    <t>Bellows Falls UHSD</t>
  </si>
  <si>
    <t>U027U027</t>
  </si>
  <si>
    <t>T027</t>
  </si>
  <si>
    <t>Brattleboro</t>
  </si>
  <si>
    <t>T027T027</t>
  </si>
  <si>
    <t>T061</t>
  </si>
  <si>
    <t>Dummerston</t>
  </si>
  <si>
    <t>T061T061</t>
  </si>
  <si>
    <t>T089</t>
  </si>
  <si>
    <t>Guilford</t>
  </si>
  <si>
    <t>T089T089</t>
  </si>
  <si>
    <t>T161</t>
  </si>
  <si>
    <t>Putney</t>
  </si>
  <si>
    <t>T161T161</t>
  </si>
  <si>
    <t>T214</t>
  </si>
  <si>
    <t>Vernon</t>
  </si>
  <si>
    <t>T214T214</t>
  </si>
  <si>
    <t>U006</t>
  </si>
  <si>
    <t>Brattleboro UHSD #6</t>
  </si>
  <si>
    <t>U006T027</t>
  </si>
  <si>
    <t>U006T061</t>
  </si>
  <si>
    <t>U006T089</t>
  </si>
  <si>
    <t>U006T161</t>
  </si>
  <si>
    <t>Brattleboro UHSD</t>
  </si>
  <si>
    <t>U006U006</t>
  </si>
  <si>
    <t>T090</t>
  </si>
  <si>
    <t>Halifax</t>
  </si>
  <si>
    <t>T090T090</t>
  </si>
  <si>
    <t>T164</t>
  </si>
  <si>
    <t>Readsboro</t>
  </si>
  <si>
    <t>T164T164</t>
  </si>
  <si>
    <t>T182</t>
  </si>
  <si>
    <t>Searsburg</t>
  </si>
  <si>
    <t>T182T182</t>
  </si>
  <si>
    <t>T194</t>
  </si>
  <si>
    <t>Stamford</t>
  </si>
  <si>
    <t>T194T194</t>
  </si>
  <si>
    <t>T242</t>
  </si>
  <si>
    <t>Whitingham</t>
  </si>
  <si>
    <t>T242T242</t>
  </si>
  <si>
    <t>T245</t>
  </si>
  <si>
    <t>Wilmington</t>
  </si>
  <si>
    <t>T245T245</t>
  </si>
  <si>
    <t>T261</t>
  </si>
  <si>
    <t>Somerset</t>
  </si>
  <si>
    <t>T261T261</t>
  </si>
  <si>
    <t>T009</t>
  </si>
  <si>
    <t>Barnard</t>
  </si>
  <si>
    <t>T009T009</t>
  </si>
  <si>
    <t>T028</t>
  </si>
  <si>
    <t>Bridgewater</t>
  </si>
  <si>
    <t>T028T028</t>
  </si>
  <si>
    <t>T153</t>
  </si>
  <si>
    <t>Pittsfield</t>
  </si>
  <si>
    <t>T153T153</t>
  </si>
  <si>
    <t>T157</t>
  </si>
  <si>
    <t>Pomfret</t>
  </si>
  <si>
    <t>T157T157</t>
  </si>
  <si>
    <t>T163</t>
  </si>
  <si>
    <t>Reading</t>
  </si>
  <si>
    <t>T163T163</t>
  </si>
  <si>
    <t>T188</t>
  </si>
  <si>
    <t>Killington</t>
  </si>
  <si>
    <t>T188T188</t>
  </si>
  <si>
    <t>T253</t>
  </si>
  <si>
    <t>Woodstock</t>
  </si>
  <si>
    <t>T253T253</t>
  </si>
  <si>
    <t>T094</t>
  </si>
  <si>
    <t>Hartland</t>
  </si>
  <si>
    <t>T094T094</t>
  </si>
  <si>
    <t>T227</t>
  </si>
  <si>
    <t>Weathersfield</t>
  </si>
  <si>
    <t>T227T227</t>
  </si>
  <si>
    <t>T238</t>
  </si>
  <si>
    <t>West Windsor</t>
  </si>
  <si>
    <t>T238T238</t>
  </si>
  <si>
    <t>T247</t>
  </si>
  <si>
    <t>T247T247</t>
  </si>
  <si>
    <t>T093</t>
  </si>
  <si>
    <t>Hartford</t>
  </si>
  <si>
    <t>T093T093</t>
  </si>
  <si>
    <t>T145</t>
  </si>
  <si>
    <t>Norwich</t>
  </si>
  <si>
    <t>T145T145</t>
  </si>
  <si>
    <t>T193</t>
  </si>
  <si>
    <t>Springfield</t>
  </si>
  <si>
    <t>T193T193</t>
  </si>
  <si>
    <t>T087</t>
  </si>
  <si>
    <t>Groton</t>
  </si>
  <si>
    <t>T087T087</t>
  </si>
  <si>
    <t>T175</t>
  </si>
  <si>
    <t>Ryegate</t>
  </si>
  <si>
    <t>T175T175</t>
  </si>
  <si>
    <t>T229</t>
  </si>
  <si>
    <t>Wells River</t>
  </si>
  <si>
    <t>T229T229</t>
  </si>
  <si>
    <t>U021</t>
  </si>
  <si>
    <t>Blue Mountain USD #21</t>
  </si>
  <si>
    <t>U021T087</t>
  </si>
  <si>
    <t>U021T175</t>
  </si>
  <si>
    <t>U021T229</t>
  </si>
  <si>
    <t>Blue Mountain USD</t>
  </si>
  <si>
    <t>U021U021</t>
  </si>
  <si>
    <t>T070</t>
  </si>
  <si>
    <t>Essex Town</t>
  </si>
  <si>
    <t>T070T070</t>
  </si>
  <si>
    <t>T005</t>
  </si>
  <si>
    <t>Arlington</t>
  </si>
  <si>
    <t>T005T005</t>
  </si>
  <si>
    <t>T181</t>
  </si>
  <si>
    <t>Sandgate</t>
  </si>
  <si>
    <t>T181T181</t>
  </si>
  <si>
    <t>T011</t>
  </si>
  <si>
    <t>Barre City</t>
  </si>
  <si>
    <t>T011T011</t>
  </si>
  <si>
    <t>T012</t>
  </si>
  <si>
    <t>Barre Town</t>
  </si>
  <si>
    <t>T012T012</t>
  </si>
  <si>
    <t>U041</t>
  </si>
  <si>
    <t>Spaulding HSUD #41</t>
  </si>
  <si>
    <t>U041T011</t>
  </si>
  <si>
    <t>U041T012</t>
  </si>
  <si>
    <t>Spaulding UHSD</t>
  </si>
  <si>
    <t>U041U041</t>
  </si>
  <si>
    <t>T004</t>
  </si>
  <si>
    <t>Andover</t>
  </si>
  <si>
    <t>T004T004</t>
  </si>
  <si>
    <t>T008</t>
  </si>
  <si>
    <t>Baltimore</t>
  </si>
  <si>
    <t>T008T008</t>
  </si>
  <si>
    <t>T043</t>
  </si>
  <si>
    <t>Cavendish</t>
  </si>
  <si>
    <t>T043T043</t>
  </si>
  <si>
    <t>T047</t>
  </si>
  <si>
    <t>Chester</t>
  </si>
  <si>
    <t>T047T047</t>
  </si>
  <si>
    <t>T115</t>
  </si>
  <si>
    <t>Ludlow</t>
  </si>
  <si>
    <t>T115T115</t>
  </si>
  <si>
    <t>T133</t>
  </si>
  <si>
    <t>Mt. Holly</t>
  </si>
  <si>
    <t>T133T133</t>
  </si>
  <si>
    <t>T156</t>
  </si>
  <si>
    <t>Plymouth</t>
  </si>
  <si>
    <t>T156T156</t>
  </si>
  <si>
    <t>U029</t>
  </si>
  <si>
    <t>T074</t>
  </si>
  <si>
    <t>Fairlee</t>
  </si>
  <si>
    <t>T074T074</t>
  </si>
  <si>
    <t>T215</t>
  </si>
  <si>
    <t>Vershire</t>
  </si>
  <si>
    <t>T215T215</t>
  </si>
  <si>
    <t>T230</t>
  </si>
  <si>
    <t>West Fairlee</t>
  </si>
  <si>
    <t>T230T230</t>
  </si>
  <si>
    <t>U146</t>
  </si>
  <si>
    <t>Rivendell Interstate School District</t>
  </si>
  <si>
    <t>U146T074</t>
  </si>
  <si>
    <t>U146T215</t>
  </si>
  <si>
    <t>U146T230</t>
  </si>
  <si>
    <t>Rivendell Interstate USD</t>
  </si>
  <si>
    <t>U146U146</t>
  </si>
  <si>
    <t>Z999</t>
  </si>
  <si>
    <t>Statewide Total</t>
  </si>
  <si>
    <t>Z999Z999</t>
  </si>
  <si>
    <t>NA</t>
  </si>
  <si>
    <t>x</t>
  </si>
  <si>
    <t>&lt;-- old formula with Fairlee</t>
  </si>
  <si>
    <t>Offsetting revenues</t>
  </si>
  <si>
    <t>Education spending</t>
  </si>
  <si>
    <t>Equalized pupils</t>
  </si>
  <si>
    <t>Education spending per equalized pupil</t>
  </si>
  <si>
    <t>Net offsets for excess spending calculation</t>
  </si>
  <si>
    <t>Exempt from excess spending</t>
  </si>
  <si>
    <t>Education spending per equalized pupil plus any excess</t>
  </si>
  <si>
    <t>Homestead property yield</t>
  </si>
  <si>
    <t>Percent of equalized pupils</t>
  </si>
  <si>
    <t>Prorated equalized tax rate from school district</t>
  </si>
  <si>
    <t>Common level of appraisal (CLA)</t>
  </si>
  <si>
    <t>Actual tax rate attributable to school district</t>
  </si>
  <si>
    <t>SU001</t>
  </si>
  <si>
    <t>SU002</t>
  </si>
  <si>
    <t>SU003</t>
  </si>
  <si>
    <t>Middlebury</t>
  </si>
  <si>
    <t>SU004</t>
  </si>
  <si>
    <t>SU005</t>
  </si>
  <si>
    <t>Southwest Vermont SU</t>
  </si>
  <si>
    <t>SU006</t>
  </si>
  <si>
    <t>Bennington - Rutland SU</t>
  </si>
  <si>
    <t>SU007</t>
  </si>
  <si>
    <t>Colchester SD</t>
  </si>
  <si>
    <t>SU053</t>
  </si>
  <si>
    <t>Caledonia North SU</t>
  </si>
  <si>
    <t>SU009</t>
  </si>
  <si>
    <t>Caledonia Central SU</t>
  </si>
  <si>
    <t>SU010</t>
  </si>
  <si>
    <t>Milton SD</t>
  </si>
  <si>
    <t>SU011</t>
  </si>
  <si>
    <t>St. Johnsbury SD</t>
  </si>
  <si>
    <t>SU012</t>
  </si>
  <si>
    <t>Chittenden East SU</t>
  </si>
  <si>
    <t>SU013</t>
  </si>
  <si>
    <t>SU014</t>
  </si>
  <si>
    <t>SU015</t>
  </si>
  <si>
    <t>Burlington SD</t>
  </si>
  <si>
    <t>SU016</t>
  </si>
  <si>
    <t>South Burlington SD</t>
  </si>
  <si>
    <t>SU017</t>
  </si>
  <si>
    <t>Winooski SD</t>
  </si>
  <si>
    <t>Winooski</t>
  </si>
  <si>
    <t>SU018</t>
  </si>
  <si>
    <t>SU019</t>
  </si>
  <si>
    <t>Essex North SU</t>
  </si>
  <si>
    <t>SU020</t>
  </si>
  <si>
    <t>Franklin Northeast SU</t>
  </si>
  <si>
    <t>SU021</t>
  </si>
  <si>
    <t>Franklin Northwest SU</t>
  </si>
  <si>
    <t>SU022</t>
  </si>
  <si>
    <t>Franklin West SU</t>
  </si>
  <si>
    <t>SU023</t>
  </si>
  <si>
    <t>SU024</t>
  </si>
  <si>
    <t>Grand Isle SU</t>
  </si>
  <si>
    <t>SU025</t>
  </si>
  <si>
    <t>Lamoille North SU</t>
  </si>
  <si>
    <t>SU026</t>
  </si>
  <si>
    <t>Lamoille South SU</t>
  </si>
  <si>
    <t>SU027</t>
  </si>
  <si>
    <t>Orange East SU</t>
  </si>
  <si>
    <t>Bradford</t>
  </si>
  <si>
    <t>SU028</t>
  </si>
  <si>
    <t>SU029</t>
  </si>
  <si>
    <t>Orange North SU</t>
  </si>
  <si>
    <t>SU030</t>
  </si>
  <si>
    <t>White River Valley SU</t>
  </si>
  <si>
    <t>SU031</t>
  </si>
  <si>
    <t>North Country SU</t>
  </si>
  <si>
    <t>SU032</t>
  </si>
  <si>
    <t>Washington Central SU</t>
  </si>
  <si>
    <t>SU033</t>
  </si>
  <si>
    <t>Mill River SD</t>
  </si>
  <si>
    <t>SU034</t>
  </si>
  <si>
    <t>Orleans Central SU</t>
  </si>
  <si>
    <t>Barton</t>
  </si>
  <si>
    <t>SU035</t>
  </si>
  <si>
    <t>Orleans Southwest SU</t>
  </si>
  <si>
    <t>SU036</t>
  </si>
  <si>
    <t>Rutland Northeast SU</t>
  </si>
  <si>
    <t>SU037</t>
  </si>
  <si>
    <t>Rutland Central SU</t>
  </si>
  <si>
    <t>SU038</t>
  </si>
  <si>
    <t>Rutland Southwest SU</t>
  </si>
  <si>
    <t>SU040</t>
  </si>
  <si>
    <t>Rutland City SD</t>
  </si>
  <si>
    <t>SU041</t>
  </si>
  <si>
    <t>Washington Northeast SU</t>
  </si>
  <si>
    <t>SU042</t>
  </si>
  <si>
    <t>SU043</t>
  </si>
  <si>
    <t>Washington South SU</t>
  </si>
  <si>
    <t>SU045</t>
  </si>
  <si>
    <t>Montpelier SD</t>
  </si>
  <si>
    <t>SU046</t>
  </si>
  <si>
    <t>Windham Central SU</t>
  </si>
  <si>
    <t>SU047</t>
  </si>
  <si>
    <t>Windham Northeast SU</t>
  </si>
  <si>
    <t>SU048</t>
  </si>
  <si>
    <t>Windham Southeast SU</t>
  </si>
  <si>
    <t>SU049</t>
  </si>
  <si>
    <t>Windham Southwest SU</t>
  </si>
  <si>
    <t>SU051</t>
  </si>
  <si>
    <t>Windsor Central SU</t>
  </si>
  <si>
    <t>SU052</t>
  </si>
  <si>
    <t>Windsor Southeast SU</t>
  </si>
  <si>
    <t>SU054</t>
  </si>
  <si>
    <t>Hartford SD</t>
  </si>
  <si>
    <t>SU055</t>
  </si>
  <si>
    <t>Dresden Interstate SD</t>
  </si>
  <si>
    <t>SU056</t>
  </si>
  <si>
    <t>Springfield SD</t>
  </si>
  <si>
    <t>SU057</t>
  </si>
  <si>
    <t>SU059</t>
  </si>
  <si>
    <t>SU060</t>
  </si>
  <si>
    <t>Battenkill Valley SU</t>
  </si>
  <si>
    <t>SU061</t>
  </si>
  <si>
    <t>Barre SU</t>
  </si>
  <si>
    <t>Barre</t>
  </si>
  <si>
    <t>SU063</t>
  </si>
  <si>
    <t>Two Rivers SU</t>
  </si>
  <si>
    <t>SU064</t>
  </si>
  <si>
    <t>Rivendell Interstate SD</t>
  </si>
  <si>
    <t>U040</t>
  </si>
  <si>
    <t>Mill River USD</t>
  </si>
  <si>
    <t>Otter Valley USD</t>
  </si>
  <si>
    <t>LEA ID</t>
  </si>
  <si>
    <t>LEA</t>
  </si>
  <si>
    <t>UHSD ID</t>
  </si>
  <si>
    <t>UHS</t>
  </si>
  <si>
    <t>UESD ID</t>
  </si>
  <si>
    <t>UES</t>
  </si>
  <si>
    <t>2Unions</t>
  </si>
  <si>
    <t>1st year</t>
  </si>
  <si>
    <t>operation</t>
  </si>
  <si>
    <t>FY2014</t>
  </si>
  <si>
    <t>Chester - Andover UESD #29</t>
  </si>
  <si>
    <t>Mountain Towns RED USD #301</t>
  </si>
  <si>
    <t>Spaulding UHSD #41</t>
  </si>
  <si>
    <t>FY2016</t>
  </si>
  <si>
    <t>U32 High School UHSD #32</t>
  </si>
  <si>
    <t>Mt. Mansfield Modified USD #401B</t>
  </si>
  <si>
    <t>Otter Valley USD #53</t>
  </si>
  <si>
    <t>Leland and Gray UHSD #34</t>
  </si>
  <si>
    <t>Mill River USD #52</t>
  </si>
  <si>
    <t>Currier Memorial UESD #23</t>
  </si>
  <si>
    <t>Lakeview UESD #43</t>
  </si>
  <si>
    <t>Mettawee Comm. UESD #47</t>
  </si>
  <si>
    <t xml:space="preserve">U037 </t>
  </si>
  <si>
    <t>Lists i29</t>
  </si>
  <si>
    <t>U008</t>
  </si>
  <si>
    <t>Local</t>
  </si>
  <si>
    <t>Union 1</t>
  </si>
  <si>
    <t>Union 2</t>
  </si>
  <si>
    <t>CLAs</t>
  </si>
  <si>
    <t>H rates</t>
  </si>
  <si>
    <t>delta</t>
  </si>
  <si>
    <t xml:space="preserve">Unorganized Town of </t>
  </si>
  <si>
    <t xml:space="preserve">Town of </t>
  </si>
  <si>
    <t xml:space="preserve">City of </t>
  </si>
  <si>
    <t>Homestead Education Tax Rate Calculation</t>
  </si>
  <si>
    <t xml:space="preserve">Date prepared: </t>
  </si>
  <si>
    <t xml:space="preserve">Fiscal Year </t>
  </si>
  <si>
    <t>Non-Residential Education Tax Rate Calculation</t>
  </si>
  <si>
    <t>Underhill</t>
  </si>
  <si>
    <t>St. Albans</t>
  </si>
  <si>
    <t>North Bennington</t>
  </si>
  <si>
    <t>Base non-residential rate</t>
  </si>
  <si>
    <t>Actual homestead tax rate seen on tax bill</t>
  </si>
  <si>
    <t>Actual non-residential tax rates seen on tax bill</t>
  </si>
  <si>
    <t>Net offsets per equalized pupil</t>
  </si>
  <si>
    <t>Total equalized tax rate</t>
  </si>
  <si>
    <t>Homestead income yield</t>
  </si>
  <si>
    <t>Household income percentage  [(line 22 ÷ line 23) x 2.0%]</t>
  </si>
  <si>
    <t>Homestead equalized tax rate  [(line 12 ÷ line 13) x $1.00]</t>
  </si>
  <si>
    <t>Total household income percentage</t>
  </si>
  <si>
    <t>Household Income Percentage  (HIP)</t>
  </si>
  <si>
    <t>U051</t>
  </si>
  <si>
    <t>U054</t>
  </si>
  <si>
    <t>U055</t>
  </si>
  <si>
    <t>U056</t>
  </si>
  <si>
    <t>U057</t>
  </si>
  <si>
    <t>U059</t>
  </si>
  <si>
    <t>U060</t>
  </si>
  <si>
    <t>Harwood USD</t>
  </si>
  <si>
    <t>Champlain Valley USD</t>
  </si>
  <si>
    <t>Addison Central USD</t>
  </si>
  <si>
    <t>FY2018</t>
  </si>
  <si>
    <t>U054T001</t>
  </si>
  <si>
    <t>U054T076</t>
  </si>
  <si>
    <t>U054T149</t>
  </si>
  <si>
    <t>U054T213</t>
  </si>
  <si>
    <t>U054T220</t>
  </si>
  <si>
    <t>U055T029</t>
  </si>
  <si>
    <t>U055T053</t>
  </si>
  <si>
    <t>U055T123</t>
  </si>
  <si>
    <t>U055T167</t>
  </si>
  <si>
    <t>U055T180</t>
  </si>
  <si>
    <t>U055T189</t>
  </si>
  <si>
    <t>U055T239</t>
  </si>
  <si>
    <t>U056T045</t>
  </si>
  <si>
    <t>U056T096</t>
  </si>
  <si>
    <t>U056T178</t>
  </si>
  <si>
    <t>U056T186</t>
  </si>
  <si>
    <t>U056T244</t>
  </si>
  <si>
    <t>U057T072</t>
  </si>
  <si>
    <t>U057T176</t>
  </si>
  <si>
    <t>U057T177</t>
  </si>
  <si>
    <t>U059T024</t>
  </si>
  <si>
    <t>U059T032</t>
  </si>
  <si>
    <t>U059T162</t>
  </si>
  <si>
    <t>U060T063</t>
  </si>
  <si>
    <t>U060T075</t>
  </si>
  <si>
    <t>U060T130</t>
  </si>
  <si>
    <t>U060T217</t>
  </si>
  <si>
    <t>U060T222</t>
  </si>
  <si>
    <t>U060T224</t>
  </si>
  <si>
    <t>U051T070</t>
  </si>
  <si>
    <t>U051T232</t>
  </si>
  <si>
    <t>U058B</t>
  </si>
  <si>
    <t>U058A</t>
  </si>
  <si>
    <t>Addison NW USD</t>
  </si>
  <si>
    <t>Maple Run USD</t>
  </si>
  <si>
    <t>Lamoille North MUSD</t>
  </si>
  <si>
    <t>Orange Southwest USD</t>
  </si>
  <si>
    <t>Essex-Westford EC USD</t>
  </si>
  <si>
    <t>U058AT014</t>
  </si>
  <si>
    <t>U058AT066</t>
  </si>
  <si>
    <t>U058AT100</t>
  </si>
  <si>
    <t>U058AT107</t>
  </si>
  <si>
    <t>U058AT226</t>
  </si>
  <si>
    <t xml:space="preserve">FY15 base </t>
  </si>
  <si>
    <t>sec. 22, Act 49, 2017</t>
  </si>
  <si>
    <t>non full MUSD member</t>
  </si>
  <si>
    <t>do NOT get incentives</t>
  </si>
  <si>
    <t xml:space="preserve">&lt; 0 = </t>
  </si>
  <si>
    <t xml:space="preserve">≥ 2.0% = </t>
  </si>
  <si>
    <t>Target</t>
  </si>
  <si>
    <t>Addison NW USD #054</t>
  </si>
  <si>
    <t>U054U054</t>
  </si>
  <si>
    <t>Addison Central USD #055</t>
  </si>
  <si>
    <t>U055U055</t>
  </si>
  <si>
    <t>Champlain Valley USD #056</t>
  </si>
  <si>
    <t>U056U056</t>
  </si>
  <si>
    <t>Maple Run USD #057</t>
  </si>
  <si>
    <t>U057U057</t>
  </si>
  <si>
    <t>Lamoille North MUSD #058A</t>
  </si>
  <si>
    <t>U058AU058A</t>
  </si>
  <si>
    <t>Lamoille North MUSD #058B</t>
  </si>
  <si>
    <t>U058BT014</t>
  </si>
  <si>
    <t>U058BT040</t>
  </si>
  <si>
    <t>U058BT066</t>
  </si>
  <si>
    <t>U058BT100</t>
  </si>
  <si>
    <t>U058BT107</t>
  </si>
  <si>
    <t>U058BT226</t>
  </si>
  <si>
    <t>U058BU058B</t>
  </si>
  <si>
    <t>Waits River Valley USD</t>
  </si>
  <si>
    <t>Orange Southwest USD #059</t>
  </si>
  <si>
    <t>U059U059</t>
  </si>
  <si>
    <t>Harwood USD #060</t>
  </si>
  <si>
    <t>U060U060</t>
  </si>
  <si>
    <t>Essex-Westford EC USD #051</t>
  </si>
  <si>
    <t>U051U051</t>
  </si>
  <si>
    <t>Orange Southwest UUSD</t>
  </si>
  <si>
    <t>Harwood UUSD</t>
  </si>
  <si>
    <t>Reduced education spending per equalized pupil</t>
  </si>
  <si>
    <t>Excess spending threshold</t>
  </si>
  <si>
    <t>Excess spending over threshold</t>
  </si>
  <si>
    <t>Vermont Department of Education</t>
  </si>
  <si>
    <t>School Finance</t>
  </si>
  <si>
    <t xml:space="preserve"> Path...............................................</t>
  </si>
  <si>
    <t xml:space="preserve"> This File.................................................</t>
  </si>
  <si>
    <t xml:space="preserve"> Window.......................................</t>
  </si>
  <si>
    <t xml:space="preserve"> Source File was……………</t>
  </si>
  <si>
    <t>By</t>
  </si>
  <si>
    <t>Date</t>
  </si>
  <si>
    <t>Time</t>
  </si>
  <si>
    <t xml:space="preserve"> Original...................................</t>
  </si>
  <si>
    <t>BradJ</t>
  </si>
  <si>
    <t xml:space="preserve"> Last Modified..................................</t>
  </si>
  <si>
    <t xml:space="preserve"> Current............................................</t>
  </si>
  <si>
    <t>PV&amp;R Official Rates</t>
  </si>
  <si>
    <t/>
  </si>
  <si>
    <t>Addison Northwest SD</t>
  </si>
  <si>
    <t>Addison Central SD</t>
  </si>
  <si>
    <t>Champlain Valley SD</t>
  </si>
  <si>
    <t>Maple Run SD</t>
  </si>
  <si>
    <t>Orange Southwest SD</t>
  </si>
  <si>
    <t>Harwood SD</t>
  </si>
  <si>
    <t>SU065</t>
  </si>
  <si>
    <t>Essex-Westford SD</t>
  </si>
  <si>
    <t>Lamoille North MUUSD</t>
  </si>
  <si>
    <t>Orange-Windsor SU</t>
  </si>
  <si>
    <t>SU050</t>
  </si>
  <si>
    <t>Windsor Northwest SU</t>
  </si>
  <si>
    <t>Chittenden Cnetral SU</t>
  </si>
  <si>
    <t>Essex Town SU</t>
  </si>
  <si>
    <t>Rutland-Windsor SU</t>
  </si>
  <si>
    <t>Windsor Southwest SU</t>
  </si>
  <si>
    <t>SU039</t>
  </si>
  <si>
    <t>CPI 15</t>
  </si>
  <si>
    <t>CPI 18</t>
  </si>
  <si>
    <t>Reapp = 0</t>
  </si>
  <si>
    <t>N = 0</t>
  </si>
  <si>
    <t>N = 259</t>
  </si>
  <si>
    <t>Imposed = 0</t>
  </si>
  <si>
    <t>Count = 0</t>
  </si>
  <si>
    <t>NA = 0</t>
  </si>
  <si>
    <t>Buels Gore</t>
  </si>
  <si>
    <t>Averys Gore</t>
  </si>
  <si>
    <t>Warners Grant</t>
  </si>
  <si>
    <t>Warren Gore</t>
  </si>
  <si>
    <t>U061</t>
  </si>
  <si>
    <t>Mt. Abraham USD</t>
  </si>
  <si>
    <t>FY2019</t>
  </si>
  <si>
    <t>U062B</t>
  </si>
  <si>
    <t>Slate Valley MUSD</t>
  </si>
  <si>
    <t>U062A</t>
  </si>
  <si>
    <t>U063</t>
  </si>
  <si>
    <t>Taconic &amp; Green Regional USD</t>
  </si>
  <si>
    <t>U084</t>
  </si>
  <si>
    <t>Mettawee School District</t>
  </si>
  <si>
    <t>U078</t>
  </si>
  <si>
    <t>Caledonia Cooperative USD</t>
  </si>
  <si>
    <t>U065</t>
  </si>
  <si>
    <t>Northeast Kingdom Choice USD</t>
  </si>
  <si>
    <t>U079</t>
  </si>
  <si>
    <t>White River USD</t>
  </si>
  <si>
    <t>U080</t>
  </si>
  <si>
    <t>Granville-Hancock USD</t>
  </si>
  <si>
    <t>U081</t>
  </si>
  <si>
    <t>Rochester-Stockbridge USD</t>
  </si>
  <si>
    <t>U082</t>
  </si>
  <si>
    <t>First Branch USD</t>
  </si>
  <si>
    <t>U074</t>
  </si>
  <si>
    <t>Southern Valley USD</t>
  </si>
  <si>
    <t>U075</t>
  </si>
  <si>
    <t>Twin Valley USD</t>
  </si>
  <si>
    <t>U076B</t>
  </si>
  <si>
    <t>Windsor Central MUSD</t>
  </si>
  <si>
    <t>U076A</t>
  </si>
  <si>
    <t>U077</t>
  </si>
  <si>
    <t>Green Mountain USD</t>
  </si>
  <si>
    <t>U083</t>
  </si>
  <si>
    <t>Ludlow-Mt. Holly UUSD</t>
  </si>
  <si>
    <t>U069</t>
  </si>
  <si>
    <t>Wells Spring USD</t>
  </si>
  <si>
    <t>U070</t>
  </si>
  <si>
    <t>Quarry Valley USD</t>
  </si>
  <si>
    <t>U064</t>
  </si>
  <si>
    <t>Kingdom East USD</t>
  </si>
  <si>
    <t>U067</t>
  </si>
  <si>
    <t>Echo Valley Community School District</t>
  </si>
  <si>
    <t>U068</t>
  </si>
  <si>
    <t>Paine Mountain School District</t>
  </si>
  <si>
    <t>U071</t>
  </si>
  <si>
    <t>Montpelier Roxbury School District</t>
  </si>
  <si>
    <t>Updated:</t>
  </si>
  <si>
    <t>Counts</t>
  </si>
  <si>
    <t>FY2015</t>
  </si>
  <si>
    <t>U020</t>
  </si>
  <si>
    <t>Flood Brook UESD</t>
  </si>
  <si>
    <t>U017</t>
  </si>
  <si>
    <t>Mt. Mansfield USD</t>
  </si>
  <si>
    <t>T211</t>
  </si>
  <si>
    <t>Underhill ID</t>
  </si>
  <si>
    <t>Mill River UHSD</t>
  </si>
  <si>
    <t>Otter Valley UHSD</t>
  </si>
  <si>
    <t>U005</t>
  </si>
  <si>
    <t>Vergennes UHSD</t>
  </si>
  <si>
    <t>Vergennes UESD</t>
  </si>
  <si>
    <t>U003</t>
  </si>
  <si>
    <t>Middlebury UHSD</t>
  </si>
  <si>
    <t>U015</t>
  </si>
  <si>
    <t>Champlain Valley UHSD</t>
  </si>
  <si>
    <t>U048</t>
  </si>
  <si>
    <t>Bellows Free Academy UHSD</t>
  </si>
  <si>
    <t>U018</t>
  </si>
  <si>
    <t>Lamoille UHSD</t>
  </si>
  <si>
    <t>U002</t>
  </si>
  <si>
    <t>Randolph UHSD</t>
  </si>
  <si>
    <t>U019</t>
  </si>
  <si>
    <t>Harwood UHSD</t>
  </si>
  <si>
    <t>Duxbury-Waterbury UESD</t>
  </si>
  <si>
    <t>U046</t>
  </si>
  <si>
    <t>Essex Comm. Ed. Ctr. UHSD</t>
  </si>
  <si>
    <t>Mettawee School Districtd</t>
  </si>
  <si>
    <t>Out, FY2019</t>
  </si>
  <si>
    <t>Less than 10,220</t>
  </si>
  <si>
    <t>BD - keeps NMED members of MUSD at higher income % for MUSD-B; uses rounding conventions.</t>
  </si>
  <si>
    <t>Count = 9</t>
  </si>
  <si>
    <t>J:\FY2019\Base19\</t>
  </si>
  <si>
    <t>N = 142</t>
  </si>
  <si>
    <t>N = 161</t>
  </si>
  <si>
    <t>N = 11</t>
  </si>
  <si>
    <t>UTGs = 9</t>
  </si>
  <si>
    <t>Calc = 0</t>
  </si>
  <si>
    <t>FY19Fin v06.xlsm</t>
  </si>
  <si>
    <t>N = 160</t>
  </si>
  <si>
    <t>N = 1</t>
  </si>
  <si>
    <t>N = 165</t>
  </si>
  <si>
    <t>N = 96</t>
  </si>
  <si>
    <t>N = 170</t>
  </si>
  <si>
    <t>N = 331</t>
  </si>
  <si>
    <t>N = 257</t>
  </si>
  <si>
    <t>N = 258</t>
  </si>
  <si>
    <t>avg/EP = 18,862</t>
  </si>
  <si>
    <t>avg/EP = 18,860</t>
  </si>
  <si>
    <t>FY19Base working.xlsm</t>
  </si>
  <si>
    <t>Count = 5</t>
  </si>
  <si>
    <t>Count = 257</t>
  </si>
  <si>
    <t>100% = 13</t>
  </si>
  <si>
    <t>13 at 2.00%</t>
  </si>
  <si>
    <t>U061T031</t>
  </si>
  <si>
    <t>U061T112</t>
  </si>
  <si>
    <t>U061T127</t>
  </si>
  <si>
    <t>U061T138</t>
  </si>
  <si>
    <t>U061T196</t>
  </si>
  <si>
    <t>Mt. Abraham Unified School District</t>
  </si>
  <si>
    <t>U061U061</t>
  </si>
  <si>
    <t>U062AT017</t>
  </si>
  <si>
    <t>U062AT042</t>
  </si>
  <si>
    <t>U062AT073</t>
  </si>
  <si>
    <t>U062AT098</t>
  </si>
  <si>
    <t>U062AT233</t>
  </si>
  <si>
    <t>Slate Valley Modified Unified Union School District</t>
  </si>
  <si>
    <t>U062AU062A</t>
  </si>
  <si>
    <t>U062BT017</t>
  </si>
  <si>
    <t>U062BT042</t>
  </si>
  <si>
    <t>U062BT073</t>
  </si>
  <si>
    <t>U062BT098</t>
  </si>
  <si>
    <t>U062BT148</t>
  </si>
  <si>
    <t>U062BT233</t>
  </si>
  <si>
    <t>U062BU062B</t>
  </si>
  <si>
    <t>U063T056</t>
  </si>
  <si>
    <t>U063T059</t>
  </si>
  <si>
    <t>U063T109</t>
  </si>
  <si>
    <t>U063T113</t>
  </si>
  <si>
    <t>U063T119</t>
  </si>
  <si>
    <t>U063T134</t>
  </si>
  <si>
    <t>U063T152</t>
  </si>
  <si>
    <t>U063T202</t>
  </si>
  <si>
    <t>U063T236</t>
  </si>
  <si>
    <t>Taconic and Green Regional School District</t>
  </si>
  <si>
    <t>U063U063</t>
  </si>
  <si>
    <t>U084T150</t>
  </si>
  <si>
    <t>U084T172</t>
  </si>
  <si>
    <t>U084U084</t>
  </si>
  <si>
    <t>Caledonia Cooperative Unified Union School District</t>
  </si>
  <si>
    <t>U078T010</t>
  </si>
  <si>
    <t>U078T218</t>
  </si>
  <si>
    <t>U078T225</t>
  </si>
  <si>
    <t>U078U078</t>
  </si>
  <si>
    <t>U065T021</t>
  </si>
  <si>
    <t>U065T035</t>
  </si>
  <si>
    <t>U065T064</t>
  </si>
  <si>
    <t>U065T083</t>
  </si>
  <si>
    <t>U065T088</t>
  </si>
  <si>
    <t>U065T108</t>
  </si>
  <si>
    <t>U065T111</t>
  </si>
  <si>
    <t>U065T118</t>
  </si>
  <si>
    <t>U065T144</t>
  </si>
  <si>
    <t>U065T216</t>
  </si>
  <si>
    <t>Northeast Kingdom Choice School District</t>
  </si>
  <si>
    <t>U065U065</t>
  </si>
  <si>
    <t>White River Unified District</t>
  </si>
  <si>
    <t>U079T020</t>
  </si>
  <si>
    <t>U079T171</t>
  </si>
  <si>
    <t>U079U079</t>
  </si>
  <si>
    <t>Granville-Hancock Unified District</t>
  </si>
  <si>
    <t>U080T085</t>
  </si>
  <si>
    <t>U080T091</t>
  </si>
  <si>
    <t>U080U080</t>
  </si>
  <si>
    <t>Rochester-Stockbridge Unified School District</t>
  </si>
  <si>
    <t>U081T168</t>
  </si>
  <si>
    <t>U081T197</t>
  </si>
  <si>
    <t>U081U081</t>
  </si>
  <si>
    <t>First Branch Unified School District</t>
  </si>
  <si>
    <t>U082T046</t>
  </si>
  <si>
    <t>U082T210</t>
  </si>
  <si>
    <t>U082U082</t>
  </si>
  <si>
    <t>U074T090</t>
  </si>
  <si>
    <t>U074T164</t>
  </si>
  <si>
    <t>Southern Valley Unified School District</t>
  </si>
  <si>
    <t>U074U074</t>
  </si>
  <si>
    <t>U075T242</t>
  </si>
  <si>
    <t>U075T245</t>
  </si>
  <si>
    <t>Twin Valley Unified School District</t>
  </si>
  <si>
    <t>U075U075</t>
  </si>
  <si>
    <t>U076AT028</t>
  </si>
  <si>
    <t>U076AT156</t>
  </si>
  <si>
    <t>U076AT157</t>
  </si>
  <si>
    <t>U076AT163</t>
  </si>
  <si>
    <t>U076AT188</t>
  </si>
  <si>
    <t>U076AT253</t>
  </si>
  <si>
    <t>Windsor Central Modified Unified Union School District</t>
  </si>
  <si>
    <t>U076AU076A</t>
  </si>
  <si>
    <t>U076BT009</t>
  </si>
  <si>
    <t>U076BT028</t>
  </si>
  <si>
    <t>U076BT156</t>
  </si>
  <si>
    <t>U076BT157</t>
  </si>
  <si>
    <t>U076BT163</t>
  </si>
  <si>
    <t>U076BT188</t>
  </si>
  <si>
    <t>U076BT253</t>
  </si>
  <si>
    <t>U076BU076B</t>
  </si>
  <si>
    <t>U077T004</t>
  </si>
  <si>
    <t>U077T008</t>
  </si>
  <si>
    <t>U077T043</t>
  </si>
  <si>
    <t>U077T047</t>
  </si>
  <si>
    <t>Green Mountain Unified School District</t>
  </si>
  <si>
    <t>U077U077</t>
  </si>
  <si>
    <t>U083T115</t>
  </si>
  <si>
    <t>U083T133</t>
  </si>
  <si>
    <t>U083U083</t>
  </si>
  <si>
    <t>U069T125</t>
  </si>
  <si>
    <t>U069T228</t>
  </si>
  <si>
    <t>Wells Spring Unified Union School District</t>
  </si>
  <si>
    <t>U069U069</t>
  </si>
  <si>
    <t>U070T158</t>
  </si>
  <si>
    <t>U070T160</t>
  </si>
  <si>
    <t>U070T237</t>
  </si>
  <si>
    <t>Quarry Valley Unified Union School District</t>
  </si>
  <si>
    <t>U070U070</t>
  </si>
  <si>
    <t>U064T036</t>
  </si>
  <si>
    <t>U064T051</t>
  </si>
  <si>
    <t>U064T116</t>
  </si>
  <si>
    <t>U064T117</t>
  </si>
  <si>
    <t>U064T135</t>
  </si>
  <si>
    <t>U064T185</t>
  </si>
  <si>
    <t>U064T203</t>
  </si>
  <si>
    <t>U064T240</t>
  </si>
  <si>
    <t>Kingdom East Unified Union School District</t>
  </si>
  <si>
    <t>U064U064</t>
  </si>
  <si>
    <t>U067T146</t>
  </si>
  <si>
    <t>U067T223</t>
  </si>
  <si>
    <t>U067U067</t>
  </si>
  <si>
    <t>U068T142</t>
  </si>
  <si>
    <t>U068T243</t>
  </si>
  <si>
    <t>U068U068</t>
  </si>
  <si>
    <t>U071T129</t>
  </si>
  <si>
    <t>U071T170</t>
  </si>
  <si>
    <t>U071U071</t>
  </si>
  <si>
    <t>NMEDs</t>
  </si>
  <si>
    <t>Lamoille North MUSD  058A</t>
  </si>
  <si>
    <t>Windsor Central MUSD  076A</t>
  </si>
  <si>
    <t>Windsor Central MUSD  076B</t>
  </si>
  <si>
    <t>Lamoille North MUSD  058B</t>
  </si>
  <si>
    <t>Slate Valley MUSD  062B</t>
  </si>
  <si>
    <t>Slate Valley MUSD  U062A</t>
  </si>
  <si>
    <t>2017, No. 49, sec. 21</t>
  </si>
  <si>
    <t>SU066</t>
  </si>
  <si>
    <t>SU067</t>
  </si>
  <si>
    <t>SU068</t>
  </si>
  <si>
    <t>SU069</t>
  </si>
  <si>
    <t>Addison-Rutland SU</t>
  </si>
  <si>
    <t>Bennington-Rutland SU</t>
  </si>
  <si>
    <t>Essex Westford SD</t>
  </si>
  <si>
    <t>Kingdom East SD</t>
  </si>
  <si>
    <t>Central Vermont SU</t>
  </si>
  <si>
    <t>Montpelier-Roxbury SD</t>
  </si>
  <si>
    <t>Greater Rutland County SU</t>
  </si>
  <si>
    <t>Addison Northeast SD</t>
  </si>
  <si>
    <t>East Haven, Granby, Guildhall, Kirby, Maidstone, &amp; Victory</t>
  </si>
  <si>
    <t>Bue Mountain SD</t>
  </si>
  <si>
    <t>Barstow USD &amp; Otter Valley USD</t>
  </si>
  <si>
    <t>Southern Valley USD &amp; Twin Valley USD</t>
  </si>
  <si>
    <t>SU008</t>
  </si>
  <si>
    <t>Essex-Caledonia SU</t>
  </si>
  <si>
    <t xml:space="preserve">Tax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</si>
</sst>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_);_(@_)"/>
    <numFmt numFmtId="165" formatCode="##0.00%_);\(##0.00%\);\-_)"/>
    <numFmt numFmtId="166" formatCode="_(* #,##0.0000_);_(* \(#,##0.0000\);_(* &quot;-&quot;????_);_(@_)"/>
    <numFmt numFmtId="167" formatCode="_(* #,##0.0000_);_(* \(#,##0.0000\);_(* &quot;-&quot;??_);_(@_)"/>
    <numFmt numFmtId="168" formatCode="_(* #,##0.00_);_(* \(#,##0.00\);_(* &quot;-&quot;_);_(@_)"/>
    <numFmt numFmtId="169" formatCode="_(* #,##0.0_);_(* \(#,##0.0\);_(* &quot;-&quot;_);_(@_)"/>
    <numFmt numFmtId="170" formatCode="_(* #,##0.000_);_(* \(#,##0.000\);_(* &quot;-&quot;_);_(@_)"/>
    <numFmt numFmtId="171" formatCode="[$-409]dd\-mmm\-yy;@"/>
    <numFmt numFmtId="172" formatCode="dd\-mmm\-yy"/>
    <numFmt numFmtId="173" formatCode="0_);\(0\)"/>
    <numFmt numFmtId="174" formatCode="#,##0.000"/>
    <numFmt numFmtId="175" formatCode="##0.000%_);\(##0.000%\);\-_)"/>
    <numFmt numFmtId="176" formatCode="#,##0.0000"/>
    <numFmt numFmtId="177" formatCode="0.000%_);_(\(0.000%\)_);_(* &quot;-&quot;_)"/>
    <numFmt numFmtId="178" formatCode="0.00%_);_(\(0.00%\)_);_(* &quot;-&quot;_)"/>
    <numFmt numFmtId="179" formatCode="0#"/>
    <numFmt numFmtId="180" formatCode="_(* &quot;$&quot;\ #,##0.00_);_(* \(#,##0.00\);_(* &quot;-&quot;_);_(@_)"/>
    <numFmt numFmtId="181" formatCode="_(* &quot;$&quot;\ #,##0.000_);_(* \(#,##0.000\);_(* &quot;-&quot;_);_(@_)"/>
    <numFmt numFmtId="182" formatCode="_(* &quot;$&quot;\ #,##0.0000_);_(* \(#,##0.0000\);_(* &quot;-&quot;_);_(@_)"/>
    <numFmt numFmtId="183" formatCode="_(* &quot;$&quot;\ #,##0_);_(* \(#,##0\);_(* &quot;-&quot;_);_(@_)"/>
    <numFmt numFmtId="184" formatCode="_(&quot;$&quot;* #,##0.0000_);_(&quot;$&quot;* \(#,##0.0000\);_(&quot;$&quot;* &quot;-&quot;??_);_(@_)"/>
    <numFmt numFmtId="185" formatCode="#._;"/>
    <numFmt numFmtId="186" formatCode="_(* #,##0_);_(* \(#,##0\);_(* &quot;-&quot;??_);_(@_)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0000CC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  <font>
      <b/>
      <sz val="11"/>
      <color indexed="10"/>
      <name val="Arial"/>
      <family val="2"/>
    </font>
    <font>
      <b/>
      <sz val="10"/>
      <color rgb="FF0000CC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0000CC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0"/>
      </right>
      <top/>
      <bottom/>
      <diagonal/>
    </border>
    <border>
      <left style="double">
        <color indexed="14"/>
      </left>
      <right style="double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ouble">
        <color indexed="14"/>
      </left>
      <right style="double">
        <color indexed="14"/>
      </right>
      <top/>
      <bottom/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 style="double">
        <color indexed="14"/>
      </left>
      <right style="double">
        <color indexed="14"/>
      </right>
      <top style="thin">
        <color indexed="64"/>
      </top>
      <bottom style="double">
        <color indexed="1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787">
    <xf numFmtId="0" fontId="0" fillId="0" borderId="0" xfId="0"/>
    <xf numFmtId="164" fontId="0" fillId="0" borderId="1" xfId="0" applyNumberFormat="1" applyBorder="1"/>
    <xf numFmtId="165" fontId="3" fillId="2" borderId="1" xfId="2" applyNumberFormat="1" applyFont="1" applyFill="1" applyBorder="1" applyAlignment="1"/>
    <xf numFmtId="164" fontId="0" fillId="2" borderId="1" xfId="0" applyNumberFormat="1" applyFill="1" applyBorder="1" applyAlignment="1"/>
    <xf numFmtId="165" fontId="3" fillId="4" borderId="1" xfId="2" applyNumberFormat="1" applyFont="1" applyFill="1" applyBorder="1" applyAlignment="1"/>
    <xf numFmtId="164" fontId="3" fillId="5" borderId="1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166" fontId="0" fillId="0" borderId="0" xfId="0" applyNumberFormat="1"/>
    <xf numFmtId="0" fontId="3" fillId="0" borderId="0" xfId="0" applyFont="1" applyFill="1"/>
    <xf numFmtId="0" fontId="3" fillId="0" borderId="0" xfId="0" applyFont="1"/>
    <xf numFmtId="0" fontId="6" fillId="7" borderId="0" xfId="0" applyFont="1" applyFill="1"/>
    <xf numFmtId="4" fontId="3" fillId="0" borderId="0" xfId="0" applyNumberFormat="1" applyFont="1"/>
    <xf numFmtId="0" fontId="6" fillId="0" borderId="0" xfId="0" applyFont="1" applyAlignment="1">
      <alignment horizontal="center"/>
    </xf>
    <xf numFmtId="0" fontId="7" fillId="8" borderId="5" xfId="0" applyFont="1" applyFill="1" applyBorder="1"/>
    <xf numFmtId="0" fontId="7" fillId="8" borderId="6" xfId="0" applyFont="1" applyFill="1" applyBorder="1" applyAlignment="1">
      <alignment horizontal="right"/>
    </xf>
    <xf numFmtId="168" fontId="6" fillId="3" borderId="1" xfId="0" applyNumberFormat="1" applyFont="1" applyFill="1" applyBorder="1"/>
    <xf numFmtId="0" fontId="6" fillId="0" borderId="0" xfId="0" applyFont="1"/>
    <xf numFmtId="168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right"/>
    </xf>
    <xf numFmtId="169" fontId="8" fillId="9" borderId="8" xfId="0" applyNumberFormat="1" applyFont="1" applyFill="1" applyBorder="1"/>
    <xf numFmtId="41" fontId="8" fillId="9" borderId="8" xfId="0" applyNumberFormat="1" applyFont="1" applyFill="1" applyBorder="1"/>
    <xf numFmtId="0" fontId="6" fillId="10" borderId="9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right"/>
    </xf>
    <xf numFmtId="37" fontId="9" fillId="8" borderId="10" xfId="0" applyNumberFormat="1" applyFont="1" applyFill="1" applyBorder="1" applyAlignment="1">
      <alignment horizontal="center"/>
    </xf>
    <xf numFmtId="3" fontId="9" fillId="8" borderId="11" xfId="0" applyNumberFormat="1" applyFont="1" applyFill="1" applyBorder="1" applyAlignment="1">
      <alignment horizontal="center"/>
    </xf>
    <xf numFmtId="10" fontId="3" fillId="0" borderId="0" xfId="0" applyNumberFormat="1" applyFont="1"/>
    <xf numFmtId="164" fontId="3" fillId="6" borderId="12" xfId="0" applyNumberFormat="1" applyFont="1" applyFill="1" applyBorder="1"/>
    <xf numFmtId="0" fontId="10" fillId="8" borderId="13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right"/>
    </xf>
    <xf numFmtId="0" fontId="0" fillId="11" borderId="0" xfId="0" applyFill="1" applyAlignment="1"/>
    <xf numFmtId="0" fontId="11" fillId="7" borderId="0" xfId="0" applyFont="1" applyFill="1"/>
    <xf numFmtId="41" fontId="0" fillId="0" borderId="0" xfId="0" applyNumberFormat="1"/>
    <xf numFmtId="0" fontId="3" fillId="6" borderId="5" xfId="0" applyFont="1" applyFill="1" applyBorder="1"/>
    <xf numFmtId="41" fontId="10" fillId="6" borderId="6" xfId="0" applyNumberFormat="1" applyFont="1" applyFill="1" applyBorder="1" applyAlignment="1">
      <alignment horizontal="right"/>
    </xf>
    <xf numFmtId="168" fontId="3" fillId="8" borderId="1" xfId="0" applyNumberFormat="1" applyFont="1" applyFill="1" applyBorder="1"/>
    <xf numFmtId="0" fontId="0" fillId="8" borderId="2" xfId="0" applyFill="1" applyBorder="1"/>
    <xf numFmtId="0" fontId="0" fillId="8" borderId="16" xfId="0" applyFill="1" applyBorder="1"/>
    <xf numFmtId="0" fontId="12" fillId="9" borderId="17" xfId="0" applyFont="1" applyFill="1" applyBorder="1" applyAlignment="1">
      <alignment horizontal="right"/>
    </xf>
    <xf numFmtId="169" fontId="12" fillId="12" borderId="18" xfId="0" applyNumberFormat="1" applyFont="1" applyFill="1" applyBorder="1"/>
    <xf numFmtId="0" fontId="8" fillId="9" borderId="17" xfId="0" applyFont="1" applyFill="1" applyBorder="1" applyAlignment="1">
      <alignment horizontal="right"/>
    </xf>
    <xf numFmtId="170" fontId="8" fillId="9" borderId="19" xfId="0" applyNumberFormat="1" applyFont="1" applyFill="1" applyBorder="1"/>
    <xf numFmtId="3" fontId="6" fillId="10" borderId="11" xfId="0" quotePrefix="1" applyNumberFormat="1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right"/>
    </xf>
    <xf numFmtId="0" fontId="13" fillId="6" borderId="10" xfId="0" applyFont="1" applyFill="1" applyBorder="1" applyAlignment="1">
      <alignment horizontal="center"/>
    </xf>
    <xf numFmtId="3" fontId="9" fillId="8" borderId="20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/>
    <xf numFmtId="171" fontId="13" fillId="8" borderId="21" xfId="0" applyNumberFormat="1" applyFont="1" applyFill="1" applyBorder="1" applyAlignment="1">
      <alignment horizontal="center"/>
    </xf>
    <xf numFmtId="0" fontId="0" fillId="0" borderId="0" xfId="0" applyFill="1"/>
    <xf numFmtId="3" fontId="6" fillId="0" borderId="0" xfId="0" applyNumberFormat="1" applyFont="1" applyAlignment="1">
      <alignment horizontal="center"/>
    </xf>
    <xf numFmtId="0" fontId="3" fillId="8" borderId="11" xfId="0" applyFont="1" applyFill="1" applyBorder="1"/>
    <xf numFmtId="0" fontId="0" fillId="11" borderId="0" xfId="0" applyFill="1"/>
    <xf numFmtId="168" fontId="14" fillId="13" borderId="5" xfId="0" applyNumberFormat="1" applyFont="1" applyFill="1" applyBorder="1"/>
    <xf numFmtId="41" fontId="14" fillId="13" borderId="6" xfId="0" applyNumberFormat="1" applyFont="1" applyFill="1" applyBorder="1" applyAlignment="1">
      <alignment horizontal="left"/>
    </xf>
    <xf numFmtId="168" fontId="6" fillId="14" borderId="1" xfId="0" applyNumberFormat="1" applyFont="1" applyFill="1" applyBorder="1"/>
    <xf numFmtId="0" fontId="0" fillId="8" borderId="25" xfId="0" applyFill="1" applyBorder="1"/>
    <xf numFmtId="0" fontId="15" fillId="3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right"/>
    </xf>
    <xf numFmtId="170" fontId="16" fillId="9" borderId="28" xfId="0" applyNumberFormat="1" applyFont="1" applyFill="1" applyBorder="1"/>
    <xf numFmtId="0" fontId="8" fillId="9" borderId="27" xfId="0" applyFont="1" applyFill="1" applyBorder="1"/>
    <xf numFmtId="41" fontId="16" fillId="9" borderId="28" xfId="0" applyNumberFormat="1" applyFont="1" applyFill="1" applyBorder="1"/>
    <xf numFmtId="0" fontId="9" fillId="8" borderId="20" xfId="0" applyFont="1" applyFill="1" applyBorder="1" applyAlignment="1">
      <alignment horizontal="center"/>
    </xf>
    <xf numFmtId="3" fontId="13" fillId="0" borderId="0" xfId="0" applyNumberFormat="1" applyFont="1" applyAlignment="1"/>
    <xf numFmtId="3" fontId="13" fillId="0" borderId="29" xfId="0" applyNumberFormat="1" applyFont="1" applyBorder="1" applyAlignment="1"/>
    <xf numFmtId="0" fontId="3" fillId="15" borderId="0" xfId="0" applyFont="1" applyFill="1"/>
    <xf numFmtId="3" fontId="7" fillId="3" borderId="6" xfId="0" applyNumberFormat="1" applyFont="1" applyFill="1" applyBorder="1" applyAlignment="1">
      <alignment horizontal="center"/>
    </xf>
    <xf numFmtId="0" fontId="3" fillId="8" borderId="20" xfId="0" applyFont="1" applyFill="1" applyBorder="1"/>
    <xf numFmtId="0" fontId="17" fillId="0" borderId="0" xfId="0" applyFont="1" applyAlignment="1">
      <alignment horizontal="right"/>
    </xf>
    <xf numFmtId="41" fontId="18" fillId="8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0" borderId="0" xfId="0" applyFont="1" applyBorder="1"/>
    <xf numFmtId="41" fontId="3" fillId="0" borderId="0" xfId="0" applyNumberFormat="1" applyFont="1"/>
    <xf numFmtId="0" fontId="3" fillId="0" borderId="0" xfId="0" applyFont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16" borderId="30" xfId="0" applyFont="1" applyFill="1" applyBorder="1"/>
    <xf numFmtId="0" fontId="3" fillId="16" borderId="31" xfId="0" applyFont="1" applyFill="1" applyBorder="1"/>
    <xf numFmtId="0" fontId="6" fillId="0" borderId="0" xfId="0" applyFont="1" applyFill="1" applyAlignment="1">
      <alignment horizontal="right"/>
    </xf>
    <xf numFmtId="3" fontId="10" fillId="3" borderId="24" xfId="0" applyNumberFormat="1" applyFont="1" applyFill="1" applyBorder="1" applyAlignment="1">
      <alignment horizontal="center"/>
    </xf>
    <xf numFmtId="3" fontId="3" fillId="8" borderId="20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left"/>
    </xf>
    <xf numFmtId="0" fontId="13" fillId="0" borderId="0" xfId="0" applyFont="1" applyFill="1"/>
    <xf numFmtId="0" fontId="10" fillId="0" borderId="0" xfId="0" applyFont="1" applyAlignment="1">
      <alignment horizontal="center"/>
    </xf>
    <xf numFmtId="0" fontId="13" fillId="17" borderId="32" xfId="0" applyFont="1" applyFill="1" applyBorder="1"/>
    <xf numFmtId="0" fontId="10" fillId="17" borderId="32" xfId="0" applyFont="1" applyFill="1" applyBorder="1"/>
    <xf numFmtId="0" fontId="0" fillId="17" borderId="33" xfId="0" applyFill="1" applyBorder="1"/>
    <xf numFmtId="0" fontId="0" fillId="17" borderId="32" xfId="0" applyFill="1" applyBorder="1"/>
    <xf numFmtId="0" fontId="0" fillId="17" borderId="34" xfId="0" applyFill="1" applyBorder="1"/>
    <xf numFmtId="0" fontId="6" fillId="0" borderId="29" xfId="0" applyFont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9" fillId="0" borderId="0" xfId="0" applyFont="1" applyFill="1"/>
    <xf numFmtId="41" fontId="7" fillId="0" borderId="2" xfId="0" applyNumberFormat="1" applyFont="1" applyFill="1" applyBorder="1" applyAlignment="1">
      <alignment horizontal="center"/>
    </xf>
    <xf numFmtId="41" fontId="0" fillId="0" borderId="11" xfId="0" applyNumberFormat="1" applyFill="1" applyBorder="1" applyAlignment="1">
      <alignment horizontal="center"/>
    </xf>
    <xf numFmtId="41" fontId="0" fillId="11" borderId="11" xfId="0" applyNumberFormat="1" applyFill="1" applyBorder="1" applyAlignment="1">
      <alignment horizontal="center"/>
    </xf>
    <xf numFmtId="41" fontId="0" fillId="11" borderId="2" xfId="0" applyNumberFormat="1" applyFill="1" applyBorder="1" applyAlignment="1">
      <alignment horizontal="center"/>
    </xf>
    <xf numFmtId="41" fontId="19" fillId="0" borderId="2" xfId="0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/>
    <xf numFmtId="41" fontId="7" fillId="0" borderId="11" xfId="0" applyNumberFormat="1" applyFont="1" applyFill="1" applyBorder="1" applyAlignment="1">
      <alignment horizontal="center"/>
    </xf>
    <xf numFmtId="0" fontId="0" fillId="0" borderId="11" xfId="0" applyFill="1" applyBorder="1"/>
    <xf numFmtId="9" fontId="9" fillId="8" borderId="1" xfId="2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3" fillId="6" borderId="35" xfId="0" applyFont="1" applyFill="1" applyBorder="1"/>
    <xf numFmtId="0" fontId="13" fillId="6" borderId="36" xfId="0" applyFont="1" applyFill="1" applyBorder="1" applyAlignment="1">
      <alignment horizontal="center"/>
    </xf>
    <xf numFmtId="0" fontId="3" fillId="2" borderId="11" xfId="0" applyFont="1" applyFill="1" applyBorder="1"/>
    <xf numFmtId="0" fontId="6" fillId="17" borderId="11" xfId="0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4" fontId="6" fillId="18" borderId="37" xfId="0" applyNumberFormat="1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/>
    </xf>
    <xf numFmtId="0" fontId="6" fillId="17" borderId="3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16" fillId="20" borderId="2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21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21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Fill="1" applyBorder="1"/>
    <xf numFmtId="0" fontId="3" fillId="0" borderId="11" xfId="0" applyFont="1" applyBorder="1"/>
    <xf numFmtId="0" fontId="3" fillId="5" borderId="11" xfId="0" applyFont="1" applyFill="1" applyBorder="1"/>
    <xf numFmtId="0" fontId="3" fillId="22" borderId="11" xfId="0" applyFont="1" applyFill="1" applyBorder="1"/>
    <xf numFmtId="0" fontId="3" fillId="14" borderId="11" xfId="0" applyFont="1" applyFill="1" applyBorder="1"/>
    <xf numFmtId="41" fontId="6" fillId="0" borderId="14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>
      <alignment horizontal="center"/>
    </xf>
    <xf numFmtId="41" fontId="0" fillId="11" borderId="20" xfId="0" applyNumberFormat="1" applyFill="1" applyBorder="1" applyAlignment="1">
      <alignment horizontal="center"/>
    </xf>
    <xf numFmtId="41" fontId="0" fillId="11" borderId="14" xfId="0" applyNumberFormat="1" applyFill="1" applyBorder="1" applyAlignment="1">
      <alignment horizontal="center"/>
    </xf>
    <xf numFmtId="41" fontId="13" fillId="0" borderId="14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1" fontId="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41" fontId="9" fillId="8" borderId="1" xfId="0" applyNumberFormat="1" applyFont="1" applyFill="1" applyBorder="1" applyAlignment="1">
      <alignment horizontal="center"/>
    </xf>
    <xf numFmtId="0" fontId="6" fillId="17" borderId="20" xfId="0" applyFont="1" applyFill="1" applyBorder="1" applyAlignment="1">
      <alignment horizontal="center"/>
    </xf>
    <xf numFmtId="0" fontId="13" fillId="17" borderId="14" xfId="0" applyFont="1" applyFill="1" applyBorder="1" applyAlignment="1">
      <alignment horizontal="center"/>
    </xf>
    <xf numFmtId="9" fontId="13" fillId="3" borderId="42" xfId="0" applyNumberFormat="1" applyFont="1" applyFill="1" applyBorder="1" applyAlignment="1">
      <alignment horizontal="center"/>
    </xf>
    <xf numFmtId="0" fontId="6" fillId="17" borderId="15" xfId="0" applyFont="1" applyFill="1" applyBorder="1" applyAlignment="1">
      <alignment horizontal="center"/>
    </xf>
    <xf numFmtId="0" fontId="6" fillId="17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1" fontId="13" fillId="6" borderId="20" xfId="0" applyNumberFormat="1" applyFont="1" applyFill="1" applyBorder="1" applyAlignment="1">
      <alignment horizontal="center"/>
    </xf>
    <xf numFmtId="41" fontId="6" fillId="20" borderId="14" xfId="0" applyNumberFormat="1" applyFont="1" applyFill="1" applyBorder="1" applyAlignment="1">
      <alignment horizontal="center"/>
    </xf>
    <xf numFmtId="41" fontId="6" fillId="0" borderId="44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1" fontId="6" fillId="2" borderId="20" xfId="0" applyNumberFormat="1" applyFont="1" applyFill="1" applyBorder="1" applyAlignment="1">
      <alignment horizontal="center"/>
    </xf>
    <xf numFmtId="41" fontId="10" fillId="2" borderId="20" xfId="0" applyNumberFormat="1" applyFont="1" applyFill="1" applyBorder="1" applyAlignment="1">
      <alignment horizontal="center"/>
    </xf>
    <xf numFmtId="41" fontId="13" fillId="5" borderId="20" xfId="0" applyNumberFormat="1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6" fillId="23" borderId="20" xfId="0" applyFont="1" applyFill="1" applyBorder="1" applyAlignment="1">
      <alignment horizontal="center"/>
    </xf>
    <xf numFmtId="41" fontId="9" fillId="5" borderId="20" xfId="0" applyNumberFormat="1" applyFont="1" applyFill="1" applyBorder="1" applyAlignment="1">
      <alignment horizontal="center"/>
    </xf>
    <xf numFmtId="0" fontId="3" fillId="0" borderId="20" xfId="0" applyFont="1" applyBorder="1"/>
    <xf numFmtId="0" fontId="3" fillId="5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6" fillId="14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1" fontId="3" fillId="0" borderId="14" xfId="0" applyNumberFormat="1" applyFont="1" applyFill="1" applyBorder="1" applyAlignment="1">
      <alignment horizontal="center"/>
    </xf>
    <xf numFmtId="41" fontId="3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9" fillId="8" borderId="5" xfId="0" applyNumberFormat="1" applyFont="1" applyFill="1" applyBorder="1" applyAlignment="1">
      <alignment horizontal="center"/>
    </xf>
    <xf numFmtId="41" fontId="13" fillId="6" borderId="40" xfId="0" applyNumberFormat="1" applyFont="1" applyFill="1" applyBorder="1" applyAlignment="1">
      <alignment horizontal="center"/>
    </xf>
    <xf numFmtId="41" fontId="13" fillId="6" borderId="41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18" borderId="45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41" fontId="6" fillId="23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14" xfId="0" applyNumberFormat="1" applyFill="1" applyBorder="1" applyAlignment="1">
      <alignment horizontal="center"/>
    </xf>
    <xf numFmtId="41" fontId="0" fillId="0" borderId="20" xfId="0" applyNumberFormat="1" applyFill="1" applyBorder="1" applyAlignment="1">
      <alignment horizontal="center"/>
    </xf>
    <xf numFmtId="41" fontId="21" fillId="11" borderId="20" xfId="0" applyNumberFormat="1" applyFont="1" applyFill="1" applyBorder="1" applyAlignment="1">
      <alignment horizontal="center"/>
    </xf>
    <xf numFmtId="41" fontId="3" fillId="11" borderId="14" xfId="0" applyNumberFormat="1" applyFont="1" applyFill="1" applyBorder="1" applyAlignment="1">
      <alignment horizontal="center"/>
    </xf>
    <xf numFmtId="41" fontId="10" fillId="0" borderId="14" xfId="0" applyNumberFormat="1" applyFont="1" applyFill="1" applyBorder="1" applyAlignment="1">
      <alignment horizontal="center"/>
    </xf>
    <xf numFmtId="0" fontId="12" fillId="22" borderId="20" xfId="0" applyFont="1" applyFill="1" applyBorder="1" applyAlignment="1">
      <alignment horizontal="center"/>
    </xf>
    <xf numFmtId="41" fontId="22" fillId="0" borderId="20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0" fontId="9" fillId="8" borderId="1" xfId="0" applyNumberFormat="1" applyFont="1" applyFill="1" applyBorder="1" applyAlignment="1">
      <alignment horizontal="center"/>
    </xf>
    <xf numFmtId="0" fontId="3" fillId="14" borderId="20" xfId="0" applyFont="1" applyFill="1" applyBorder="1"/>
    <xf numFmtId="41" fontId="9" fillId="0" borderId="20" xfId="0" applyNumberFormat="1" applyFont="1" applyFill="1" applyBorder="1" applyAlignment="1">
      <alignment horizontal="center"/>
    </xf>
    <xf numFmtId="41" fontId="23" fillId="11" borderId="14" xfId="0" applyNumberFormat="1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5" borderId="20" xfId="0" applyFont="1" applyFill="1" applyBorder="1"/>
    <xf numFmtId="0" fontId="10" fillId="0" borderId="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73" fontId="10" fillId="0" borderId="22" xfId="0" applyNumberFormat="1" applyFont="1" applyFill="1" applyBorder="1" applyAlignment="1">
      <alignment horizontal="center"/>
    </xf>
    <xf numFmtId="41" fontId="21" fillId="11" borderId="9" xfId="0" applyNumberFormat="1" applyFont="1" applyFill="1" applyBorder="1" applyAlignment="1">
      <alignment horizontal="center"/>
    </xf>
    <xf numFmtId="41" fontId="24" fillId="11" borderId="22" xfId="0" applyNumberFormat="1" applyFont="1" applyFill="1" applyBorder="1" applyAlignment="1">
      <alignment horizontal="center"/>
    </xf>
    <xf numFmtId="15" fontId="13" fillId="0" borderId="9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13" fillId="17" borderId="22" xfId="0" applyFont="1" applyFill="1" applyBorder="1" applyAlignment="1">
      <alignment horizontal="center"/>
    </xf>
    <xf numFmtId="3" fontId="9" fillId="8" borderId="48" xfId="0" applyNumberFormat="1" applyFont="1" applyFill="1" applyBorder="1" applyAlignment="1">
      <alignment horizontal="center"/>
    </xf>
    <xf numFmtId="0" fontId="3" fillId="17" borderId="24" xfId="0" applyFont="1" applyFill="1" applyBorder="1" applyAlignment="1">
      <alignment horizontal="center"/>
    </xf>
    <xf numFmtId="0" fontId="6" fillId="17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174" fontId="9" fillId="8" borderId="1" xfId="0" applyNumberFormat="1" applyFont="1" applyFill="1" applyBorder="1" applyAlignment="1">
      <alignment horizontal="center"/>
    </xf>
    <xf numFmtId="174" fontId="9" fillId="8" borderId="5" xfId="0" applyNumberFormat="1" applyFont="1" applyFill="1" applyBorder="1" applyAlignment="1">
      <alignment horizontal="center"/>
    </xf>
    <xf numFmtId="174" fontId="6" fillId="0" borderId="49" xfId="0" applyNumberFormat="1" applyFont="1" applyFill="1" applyBorder="1" applyAlignment="1">
      <alignment horizontal="center"/>
    </xf>
    <xf numFmtId="174" fontId="12" fillId="12" borderId="1" xfId="0" applyNumberFormat="1" applyFont="1" applyFill="1" applyBorder="1" applyAlignment="1">
      <alignment horizontal="center"/>
    </xf>
    <xf numFmtId="174" fontId="12" fillId="12" borderId="1" xfId="0" quotePrefix="1" applyNumberFormat="1" applyFont="1" applyFill="1" applyBorder="1" applyAlignment="1">
      <alignment horizontal="center"/>
    </xf>
    <xf numFmtId="174" fontId="6" fillId="2" borderId="9" xfId="0" applyNumberFormat="1" applyFont="1" applyFill="1" applyBorder="1" applyAlignment="1">
      <alignment horizontal="center"/>
    </xf>
    <xf numFmtId="174" fontId="10" fillId="2" borderId="9" xfId="0" applyNumberFormat="1" applyFont="1" applyFill="1" applyBorder="1" applyAlignment="1">
      <alignment horizontal="center"/>
    </xf>
    <xf numFmtId="174" fontId="7" fillId="5" borderId="9" xfId="0" applyNumberFormat="1" applyFont="1" applyFill="1" applyBorder="1" applyAlignment="1">
      <alignment horizontal="center"/>
    </xf>
    <xf numFmtId="174" fontId="3" fillId="23" borderId="9" xfId="0" applyNumberFormat="1" applyFont="1" applyFill="1" applyBorder="1" applyAlignment="1">
      <alignment horizontal="center"/>
    </xf>
    <xf numFmtId="174" fontId="10" fillId="5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174" fontId="6" fillId="5" borderId="9" xfId="0" applyNumberFormat="1" applyFont="1" applyFill="1" applyBorder="1" applyAlignment="1">
      <alignment horizontal="center"/>
    </xf>
    <xf numFmtId="174" fontId="13" fillId="5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6" fillId="5" borderId="9" xfId="0" applyFont="1" applyFill="1" applyBorder="1" applyAlignment="1">
      <alignment horizontal="center"/>
    </xf>
    <xf numFmtId="0" fontId="6" fillId="22" borderId="9" xfId="0" applyFont="1" applyFill="1" applyBorder="1" applyAlignment="1">
      <alignment horizontal="center"/>
    </xf>
    <xf numFmtId="0" fontId="3" fillId="14" borderId="9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7" borderId="0" xfId="0" applyFont="1" applyFill="1"/>
    <xf numFmtId="41" fontId="7" fillId="0" borderId="1" xfId="0" applyNumberFormat="1" applyFont="1" applyBorder="1"/>
    <xf numFmtId="41" fontId="3" fillId="0" borderId="1" xfId="0" applyNumberFormat="1" applyFont="1" applyBorder="1"/>
    <xf numFmtId="3" fontId="3" fillId="0" borderId="1" xfId="0" applyNumberFormat="1" applyFont="1" applyBorder="1"/>
    <xf numFmtId="168" fontId="7" fillId="0" borderId="1" xfId="0" applyNumberFormat="1" applyFont="1" applyBorder="1"/>
    <xf numFmtId="4" fontId="3" fillId="0" borderId="1" xfId="0" applyNumberFormat="1" applyFont="1" applyBorder="1"/>
    <xf numFmtId="41" fontId="3" fillId="0" borderId="5" xfId="0" applyNumberFormat="1" applyFont="1" applyBorder="1"/>
    <xf numFmtId="3" fontId="3" fillId="0" borderId="50" xfId="0" applyNumberFormat="1" applyFont="1" applyBorder="1"/>
    <xf numFmtId="4" fontId="3" fillId="0" borderId="51" xfId="0" applyNumberFormat="1" applyFont="1" applyBorder="1"/>
    <xf numFmtId="3" fontId="3" fillId="0" borderId="10" xfId="0" applyNumberFormat="1" applyFont="1" applyBorder="1"/>
    <xf numFmtId="4" fontId="3" fillId="0" borderId="5" xfId="0" applyNumberFormat="1" applyFont="1" applyBorder="1"/>
    <xf numFmtId="4" fontId="10" fillId="0" borderId="5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52" xfId="0" applyNumberFormat="1" applyFont="1" applyBorder="1"/>
    <xf numFmtId="168" fontId="3" fillId="0" borderId="6" xfId="0" applyNumberFormat="1" applyFont="1" applyFill="1" applyBorder="1" applyAlignment="1">
      <alignment horizontal="right"/>
    </xf>
    <xf numFmtId="175" fontId="3" fillId="0" borderId="1" xfId="2" applyNumberFormat="1" applyFont="1" applyFill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5" fontId="3" fillId="0" borderId="53" xfId="2" applyNumberFormat="1" applyFont="1" applyFill="1" applyBorder="1"/>
    <xf numFmtId="165" fontId="3" fillId="0" borderId="1" xfId="2" applyNumberFormat="1" applyFont="1" applyFill="1" applyBorder="1"/>
    <xf numFmtId="165" fontId="6" fillId="0" borderId="1" xfId="2" applyNumberFormat="1" applyFont="1" applyFill="1" applyBorder="1"/>
    <xf numFmtId="164" fontId="6" fillId="0" borderId="1" xfId="0" applyNumberFormat="1" applyFont="1" applyBorder="1"/>
    <xf numFmtId="176" fontId="3" fillId="0" borderId="1" xfId="0" applyNumberFormat="1" applyFont="1" applyBorder="1"/>
    <xf numFmtId="165" fontId="3" fillId="0" borderId="1" xfId="0" applyNumberFormat="1" applyFont="1" applyFill="1" applyBorder="1"/>
    <xf numFmtId="0" fontId="13" fillId="7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54" xfId="0" applyFont="1" applyFill="1" applyBorder="1" applyAlignment="1">
      <alignment horizontal="center"/>
    </xf>
    <xf numFmtId="0" fontId="13" fillId="7" borderId="55" xfId="0" applyFont="1" applyFill="1" applyBorder="1" applyAlignment="1">
      <alignment horizontal="center"/>
    </xf>
    <xf numFmtId="0" fontId="13" fillId="7" borderId="56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41" fontId="7" fillId="0" borderId="10" xfId="0" applyNumberFormat="1" applyFont="1" applyBorder="1"/>
    <xf numFmtId="41" fontId="0" fillId="0" borderId="10" xfId="0" applyNumberFormat="1" applyBorder="1"/>
    <xf numFmtId="41" fontId="0" fillId="0" borderId="6" xfId="0" applyNumberFormat="1" applyBorder="1"/>
    <xf numFmtId="41" fontId="3" fillId="0" borderId="1" xfId="0" applyNumberFormat="1" applyFont="1" applyFill="1" applyBorder="1" applyAlignment="1">
      <alignment horizontal="right"/>
    </xf>
    <xf numFmtId="168" fontId="7" fillId="0" borderId="1" xfId="0" applyNumberFormat="1" applyFont="1" applyFill="1" applyBorder="1" applyAlignment="1">
      <alignment horizontal="right"/>
    </xf>
    <xf numFmtId="41" fontId="0" fillId="0" borderId="1" xfId="0" applyNumberFormat="1" applyFill="1" applyBorder="1" applyAlignment="1">
      <alignment horizontal="right"/>
    </xf>
    <xf numFmtId="41" fontId="3" fillId="0" borderId="5" xfId="0" applyNumberFormat="1" applyFont="1" applyFill="1" applyBorder="1"/>
    <xf numFmtId="41" fontId="10" fillId="6" borderId="50" xfId="0" applyNumberFormat="1" applyFont="1" applyFill="1" applyBorder="1" applyAlignment="1">
      <alignment horizontal="right"/>
    </xf>
    <xf numFmtId="168" fontId="10" fillId="6" borderId="51" xfId="0" applyNumberFormat="1" applyFont="1" applyFill="1" applyBorder="1" applyAlignment="1">
      <alignment horizontal="right"/>
    </xf>
    <xf numFmtId="41" fontId="0" fillId="2" borderId="6" xfId="0" applyNumberFormat="1" applyFill="1" applyBorder="1" applyAlignment="1">
      <alignment horizontal="right"/>
    </xf>
    <xf numFmtId="168" fontId="0" fillId="17" borderId="1" xfId="0" applyNumberFormat="1" applyFill="1" applyBorder="1" applyAlignment="1">
      <alignment horizontal="right"/>
    </xf>
    <xf numFmtId="168" fontId="10" fillId="17" borderId="1" xfId="0" applyNumberFormat="1" applyFont="1" applyFill="1" applyBorder="1" applyAlignment="1">
      <alignment horizontal="right"/>
    </xf>
    <xf numFmtId="41" fontId="0" fillId="17" borderId="1" xfId="0" applyNumberFormat="1" applyFill="1" applyBorder="1" applyAlignment="1">
      <alignment horizontal="right"/>
    </xf>
    <xf numFmtId="41" fontId="0" fillId="17" borderId="57" xfId="0" applyNumberFormat="1" applyFill="1" applyBorder="1" applyAlignment="1">
      <alignment horizontal="right"/>
    </xf>
    <xf numFmtId="177" fontId="0" fillId="0" borderId="1" xfId="0" applyNumberFormat="1" applyBorder="1"/>
    <xf numFmtId="164" fontId="0" fillId="6" borderId="1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78" fontId="0" fillId="0" borderId="53" xfId="0" applyNumberFormat="1" applyBorder="1"/>
    <xf numFmtId="167" fontId="3" fillId="2" borderId="1" xfId="1" applyNumberFormat="1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165" fontId="3" fillId="5" borderId="1" xfId="2" applyNumberFormat="1" applyFont="1" applyFill="1" applyBorder="1"/>
    <xf numFmtId="164" fontId="0" fillId="23" borderId="1" xfId="0" applyNumberFormat="1" applyFill="1" applyBorder="1" applyAlignment="1">
      <alignment horizontal="right"/>
    </xf>
    <xf numFmtId="175" fontId="0" fillId="0" borderId="1" xfId="0" applyNumberFormat="1" applyBorder="1"/>
    <xf numFmtId="165" fontId="0" fillId="0" borderId="1" xfId="0" applyNumberFormat="1" applyFill="1" applyBorder="1"/>
    <xf numFmtId="41" fontId="0" fillId="0" borderId="1" xfId="0" applyNumberFormat="1" applyBorder="1"/>
    <xf numFmtId="0" fontId="3" fillId="7" borderId="0" xfId="0" applyFont="1" applyFill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6" fillId="7" borderId="54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9" fillId="7" borderId="6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1" fontId="24" fillId="0" borderId="5" xfId="0" applyNumberFormat="1" applyFont="1" applyBorder="1"/>
    <xf numFmtId="0" fontId="24" fillId="0" borderId="6" xfId="0" applyFont="1" applyBorder="1"/>
    <xf numFmtId="0" fontId="25" fillId="0" borderId="5" xfId="0" applyFont="1" applyBorder="1"/>
    <xf numFmtId="41" fontId="24" fillId="0" borderId="10" xfId="0" applyNumberFormat="1" applyFont="1" applyBorder="1"/>
    <xf numFmtId="179" fontId="3" fillId="0" borderId="61" xfId="3" applyNumberFormat="1" applyFont="1" applyFill="1" applyBorder="1" applyAlignment="1">
      <alignment horizontal="center"/>
    </xf>
    <xf numFmtId="41" fontId="3" fillId="0" borderId="10" xfId="0" applyNumberFormat="1" applyFont="1" applyBorder="1"/>
    <xf numFmtId="41" fontId="3" fillId="0" borderId="62" xfId="0" applyNumberFormat="1" applyFont="1" applyFill="1" applyBorder="1"/>
    <xf numFmtId="168" fontId="3" fillId="0" borderId="63" xfId="0" applyNumberFormat="1" applyFont="1" applyFill="1" applyBorder="1"/>
    <xf numFmtId="168" fontId="0" fillId="25" borderId="1" xfId="0" applyNumberFormat="1" applyFill="1" applyBorder="1" applyAlignment="1">
      <alignment horizontal="right"/>
    </xf>
    <xf numFmtId="164" fontId="3" fillId="2" borderId="1" xfId="0" applyNumberFormat="1" applyFont="1" applyFill="1" applyBorder="1" applyAlignment="1"/>
    <xf numFmtId="41" fontId="0" fillId="8" borderId="1" xfId="0" applyNumberFormat="1" applyFill="1" applyBorder="1"/>
    <xf numFmtId="43" fontId="3" fillId="0" borderId="0" xfId="1" applyFont="1"/>
    <xf numFmtId="0" fontId="3" fillId="6" borderId="6" xfId="0" applyFont="1" applyFill="1" applyBorder="1"/>
    <xf numFmtId="41" fontId="24" fillId="6" borderId="5" xfId="0" applyNumberFormat="1" applyFont="1" applyFill="1" applyBorder="1"/>
    <xf numFmtId="0" fontId="24" fillId="6" borderId="6" xfId="0" applyFont="1" applyFill="1" applyBorder="1"/>
    <xf numFmtId="0" fontId="25" fillId="6" borderId="5" xfId="0" applyFont="1" applyFill="1" applyBorder="1"/>
    <xf numFmtId="41" fontId="24" fillId="6" borderId="10" xfId="0" applyNumberFormat="1" applyFont="1" applyFill="1" applyBorder="1"/>
    <xf numFmtId="179" fontId="3" fillId="6" borderId="61" xfId="3" applyNumberFormat="1" applyFont="1" applyFill="1" applyBorder="1" applyAlignment="1">
      <alignment horizontal="center"/>
    </xf>
    <xf numFmtId="0" fontId="0" fillId="7" borderId="0" xfId="0" applyFill="1"/>
    <xf numFmtId="41" fontId="3" fillId="6" borderId="10" xfId="0" applyNumberFormat="1" applyFont="1" applyFill="1" applyBorder="1"/>
    <xf numFmtId="41" fontId="0" fillId="6" borderId="10" xfId="0" applyNumberFormat="1" applyFill="1" applyBorder="1"/>
    <xf numFmtId="41" fontId="0" fillId="6" borderId="6" xfId="0" applyNumberFormat="1" applyFill="1" applyBorder="1"/>
    <xf numFmtId="41" fontId="3" fillId="19" borderId="62" xfId="0" applyNumberFormat="1" applyFont="1" applyFill="1" applyBorder="1"/>
    <xf numFmtId="168" fontId="3" fillId="19" borderId="63" xfId="0" applyNumberFormat="1" applyFont="1" applyFill="1" applyBorder="1"/>
    <xf numFmtId="168" fontId="3" fillId="19" borderId="6" xfId="0" applyNumberFormat="1" applyFont="1" applyFill="1" applyBorder="1" applyAlignment="1">
      <alignment horizontal="right"/>
    </xf>
    <xf numFmtId="177" fontId="0" fillId="6" borderId="1" xfId="0" applyNumberFormat="1" applyFill="1" applyBorder="1"/>
    <xf numFmtId="164" fontId="0" fillId="19" borderId="5" xfId="0" applyNumberFormat="1" applyFill="1" applyBorder="1" applyAlignment="1">
      <alignment horizontal="right"/>
    </xf>
    <xf numFmtId="178" fontId="0" fillId="6" borderId="53" xfId="0" applyNumberFormat="1" applyFill="1" applyBorder="1"/>
    <xf numFmtId="0" fontId="3" fillId="8" borderId="5" xfId="0" applyFont="1" applyFill="1" applyBorder="1"/>
    <xf numFmtId="0" fontId="3" fillId="8" borderId="6" xfId="0" applyFont="1" applyFill="1" applyBorder="1"/>
    <xf numFmtId="41" fontId="24" fillId="8" borderId="5" xfId="0" applyNumberFormat="1" applyFont="1" applyFill="1" applyBorder="1"/>
    <xf numFmtId="0" fontId="24" fillId="8" borderId="6" xfId="0" applyFont="1" applyFill="1" applyBorder="1"/>
    <xf numFmtId="0" fontId="25" fillId="8" borderId="5" xfId="0" applyFont="1" applyFill="1" applyBorder="1"/>
    <xf numFmtId="41" fontId="24" fillId="8" borderId="10" xfId="0" applyNumberFormat="1" applyFont="1" applyFill="1" applyBorder="1"/>
    <xf numFmtId="179" fontId="3" fillId="8" borderId="61" xfId="3" applyNumberFormat="1" applyFont="1" applyFill="1" applyBorder="1" applyAlignment="1">
      <alignment horizontal="center"/>
    </xf>
    <xf numFmtId="41" fontId="3" fillId="8" borderId="10" xfId="0" applyNumberFormat="1" applyFont="1" applyFill="1" applyBorder="1"/>
    <xf numFmtId="41" fontId="0" fillId="8" borderId="10" xfId="0" applyNumberFormat="1" applyFill="1" applyBorder="1"/>
    <xf numFmtId="41" fontId="0" fillId="8" borderId="6" xfId="0" applyNumberFormat="1" applyFill="1" applyBorder="1"/>
    <xf numFmtId="41" fontId="3" fillId="24" borderId="62" xfId="0" applyNumberFormat="1" applyFont="1" applyFill="1" applyBorder="1"/>
    <xf numFmtId="168" fontId="3" fillId="24" borderId="63" xfId="0" applyNumberFormat="1" applyFont="1" applyFill="1" applyBorder="1"/>
    <xf numFmtId="168" fontId="3" fillId="24" borderId="6" xfId="0" applyNumberFormat="1" applyFont="1" applyFill="1" applyBorder="1" applyAlignment="1">
      <alignment horizontal="right"/>
    </xf>
    <xf numFmtId="177" fontId="0" fillId="8" borderId="1" xfId="0" applyNumberFormat="1" applyFill="1" applyBorder="1"/>
    <xf numFmtId="164" fontId="0" fillId="24" borderId="1" xfId="0" applyNumberFormat="1" applyFill="1" applyBorder="1" applyAlignment="1">
      <alignment horizontal="right"/>
    </xf>
    <xf numFmtId="164" fontId="0" fillId="24" borderId="5" xfId="0" applyNumberFormat="1" applyFill="1" applyBorder="1" applyAlignment="1">
      <alignment horizontal="right"/>
    </xf>
    <xf numFmtId="178" fontId="0" fillId="8" borderId="53" xfId="0" applyNumberFormat="1" applyFill="1" applyBorder="1"/>
    <xf numFmtId="164" fontId="0" fillId="8" borderId="1" xfId="0" applyNumberFormat="1" applyFill="1" applyBorder="1"/>
    <xf numFmtId="0" fontId="3" fillId="23" borderId="5" xfId="0" applyFont="1" applyFill="1" applyBorder="1"/>
    <xf numFmtId="0" fontId="3" fillId="23" borderId="6" xfId="0" applyFont="1" applyFill="1" applyBorder="1"/>
    <xf numFmtId="41" fontId="24" fillId="23" borderId="5" xfId="0" applyNumberFormat="1" applyFont="1" applyFill="1" applyBorder="1"/>
    <xf numFmtId="0" fontId="24" fillId="23" borderId="6" xfId="0" applyFont="1" applyFill="1" applyBorder="1"/>
    <xf numFmtId="0" fontId="25" fillId="23" borderId="5" xfId="0" applyFont="1" applyFill="1" applyBorder="1"/>
    <xf numFmtId="41" fontId="24" fillId="23" borderId="10" xfId="0" applyNumberFormat="1" applyFont="1" applyFill="1" applyBorder="1"/>
    <xf numFmtId="179" fontId="3" fillId="23" borderId="61" xfId="3" applyNumberFormat="1" applyFont="1" applyFill="1" applyBorder="1" applyAlignment="1">
      <alignment horizontal="center"/>
    </xf>
    <xf numFmtId="41" fontId="3" fillId="23" borderId="10" xfId="0" applyNumberFormat="1" applyFont="1" applyFill="1" applyBorder="1"/>
    <xf numFmtId="41" fontId="0" fillId="23" borderId="10" xfId="0" applyNumberFormat="1" applyFill="1" applyBorder="1"/>
    <xf numFmtId="41" fontId="0" fillId="23" borderId="6" xfId="0" applyNumberFormat="1" applyFill="1" applyBorder="1"/>
    <xf numFmtId="41" fontId="3" fillId="26" borderId="62" xfId="0" applyNumberFormat="1" applyFont="1" applyFill="1" applyBorder="1"/>
    <xf numFmtId="168" fontId="3" fillId="26" borderId="63" xfId="0" applyNumberFormat="1" applyFont="1" applyFill="1" applyBorder="1"/>
    <xf numFmtId="168" fontId="3" fillId="26" borderId="6" xfId="0" applyNumberFormat="1" applyFont="1" applyFill="1" applyBorder="1" applyAlignment="1">
      <alignment horizontal="right"/>
    </xf>
    <xf numFmtId="177" fontId="0" fillId="23" borderId="1" xfId="0" applyNumberFormat="1" applyFill="1" applyBorder="1"/>
    <xf numFmtId="164" fontId="0" fillId="26" borderId="1" xfId="0" applyNumberFormat="1" applyFill="1" applyBorder="1" applyAlignment="1">
      <alignment horizontal="right"/>
    </xf>
    <xf numFmtId="164" fontId="0" fillId="26" borderId="5" xfId="0" applyNumberFormat="1" applyFill="1" applyBorder="1" applyAlignment="1">
      <alignment horizontal="right"/>
    </xf>
    <xf numFmtId="178" fontId="0" fillId="23" borderId="53" xfId="0" applyNumberFormat="1" applyFill="1" applyBorder="1"/>
    <xf numFmtId="164" fontId="0" fillId="23" borderId="1" xfId="0" applyNumberFormat="1" applyFill="1" applyBorder="1"/>
    <xf numFmtId="0" fontId="24" fillId="0" borderId="5" xfId="0" applyFont="1" applyBorder="1"/>
    <xf numFmtId="0" fontId="25" fillId="0" borderId="5" xfId="0" applyFont="1" applyFill="1" applyBorder="1"/>
    <xf numFmtId="164" fontId="0" fillId="27" borderId="1" xfId="0" applyNumberFormat="1" applyFill="1" applyBorder="1"/>
    <xf numFmtId="0" fontId="3" fillId="5" borderId="5" xfId="0" applyFont="1" applyFill="1" applyBorder="1"/>
    <xf numFmtId="0" fontId="3" fillId="5" borderId="6" xfId="0" applyFont="1" applyFill="1" applyBorder="1"/>
    <xf numFmtId="41" fontId="24" fillId="5" borderId="5" xfId="0" applyNumberFormat="1" applyFont="1" applyFill="1" applyBorder="1"/>
    <xf numFmtId="0" fontId="24" fillId="5" borderId="6" xfId="0" applyFont="1" applyFill="1" applyBorder="1"/>
    <xf numFmtId="0" fontId="25" fillId="5" borderId="5" xfId="0" applyFont="1" applyFill="1" applyBorder="1"/>
    <xf numFmtId="41" fontId="24" fillId="5" borderId="10" xfId="0" applyNumberFormat="1" applyFont="1" applyFill="1" applyBorder="1"/>
    <xf numFmtId="179" fontId="3" fillId="5" borderId="61" xfId="3" applyNumberFormat="1" applyFont="1" applyFill="1" applyBorder="1" applyAlignment="1">
      <alignment horizontal="center"/>
    </xf>
    <xf numFmtId="41" fontId="3" fillId="5" borderId="10" xfId="0" applyNumberFormat="1" applyFont="1" applyFill="1" applyBorder="1"/>
    <xf numFmtId="41" fontId="0" fillId="5" borderId="10" xfId="0" applyNumberFormat="1" applyFill="1" applyBorder="1"/>
    <xf numFmtId="41" fontId="0" fillId="5" borderId="6" xfId="0" applyNumberFormat="1" applyFill="1" applyBorder="1"/>
    <xf numFmtId="41" fontId="3" fillId="4" borderId="62" xfId="0" applyNumberFormat="1" applyFont="1" applyFill="1" applyBorder="1"/>
    <xf numFmtId="168" fontId="3" fillId="4" borderId="63" xfId="0" applyNumberFormat="1" applyFont="1" applyFill="1" applyBorder="1"/>
    <xf numFmtId="168" fontId="3" fillId="4" borderId="6" xfId="0" applyNumberFormat="1" applyFont="1" applyFill="1" applyBorder="1" applyAlignment="1">
      <alignment horizontal="right"/>
    </xf>
    <xf numFmtId="177" fontId="0" fillId="5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78" fontId="0" fillId="5" borderId="53" xfId="0" applyNumberFormat="1" applyFill="1" applyBorder="1"/>
    <xf numFmtId="164" fontId="0" fillId="5" borderId="1" xfId="0" applyNumberFormat="1" applyFill="1" applyBorder="1"/>
    <xf numFmtId="164" fontId="0" fillId="28" borderId="1" xfId="0" applyNumberFormat="1" applyFill="1" applyBorder="1" applyAlignment="1">
      <alignment horizontal="right"/>
    </xf>
    <xf numFmtId="178" fontId="0" fillId="28" borderId="53" xfId="0" applyNumberFormat="1" applyFill="1" applyBorder="1"/>
    <xf numFmtId="164" fontId="0" fillId="28" borderId="1" xfId="0" applyNumberFormat="1" applyFill="1" applyBorder="1"/>
    <xf numFmtId="41" fontId="24" fillId="18" borderId="5" xfId="0" applyNumberFormat="1" applyFont="1" applyFill="1" applyBorder="1"/>
    <xf numFmtId="0" fontId="24" fillId="18" borderId="6" xfId="0" applyFont="1" applyFill="1" applyBorder="1"/>
    <xf numFmtId="43" fontId="3" fillId="3" borderId="0" xfId="1" applyFont="1" applyFill="1"/>
    <xf numFmtId="164" fontId="0" fillId="20" borderId="5" xfId="0" applyNumberFormat="1" applyFill="1" applyBorder="1" applyAlignment="1">
      <alignment horizontal="right"/>
    </xf>
    <xf numFmtId="164" fontId="0" fillId="10" borderId="1" xfId="0" applyNumberFormat="1" applyFill="1" applyBorder="1" applyAlignment="1">
      <alignment horizontal="right"/>
    </xf>
    <xf numFmtId="164" fontId="3" fillId="29" borderId="1" xfId="0" applyNumberFormat="1" applyFont="1" applyFill="1" applyBorder="1" applyAlignment="1"/>
    <xf numFmtId="177" fontId="0" fillId="19" borderId="1" xfId="0" applyNumberFormat="1" applyFill="1" applyBorder="1"/>
    <xf numFmtId="177" fontId="0" fillId="24" borderId="1" xfId="0" applyNumberFormat="1" applyFill="1" applyBorder="1"/>
    <xf numFmtId="49" fontId="6" fillId="7" borderId="64" xfId="0" applyNumberFormat="1" applyFont="1" applyFill="1" applyBorder="1" applyAlignment="1">
      <alignment horizontal="center"/>
    </xf>
    <xf numFmtId="0" fontId="6" fillId="7" borderId="65" xfId="0" applyFont="1" applyFill="1" applyBorder="1" applyAlignment="1"/>
    <xf numFmtId="41" fontId="3" fillId="7" borderId="66" xfId="0" applyNumberFormat="1" applyFont="1" applyFill="1" applyBorder="1"/>
    <xf numFmtId="41" fontId="3" fillId="7" borderId="1" xfId="0" applyNumberFormat="1" applyFont="1" applyFill="1" applyBorder="1"/>
    <xf numFmtId="168" fontId="3" fillId="7" borderId="1" xfId="0" applyNumberFormat="1" applyFont="1" applyFill="1" applyBorder="1"/>
    <xf numFmtId="41" fontId="3" fillId="7" borderId="5" xfId="0" applyNumberFormat="1" applyFont="1" applyFill="1" applyBorder="1"/>
    <xf numFmtId="41" fontId="3" fillId="7" borderId="50" xfId="0" applyNumberFormat="1" applyFont="1" applyFill="1" applyBorder="1"/>
    <xf numFmtId="168" fontId="3" fillId="7" borderId="51" xfId="0" applyNumberFormat="1" applyFont="1" applyFill="1" applyBorder="1"/>
    <xf numFmtId="168" fontId="3" fillId="7" borderId="67" xfId="0" applyNumberFormat="1" applyFont="1" applyFill="1" applyBorder="1"/>
    <xf numFmtId="168" fontId="10" fillId="7" borderId="67" xfId="0" applyNumberFormat="1" applyFont="1" applyFill="1" applyBorder="1"/>
    <xf numFmtId="41" fontId="3" fillId="7" borderId="67" xfId="0" applyNumberFormat="1" applyFont="1" applyFill="1" applyBorder="1"/>
    <xf numFmtId="41" fontId="3" fillId="7" borderId="68" xfId="0" applyNumberFormat="1" applyFont="1" applyFill="1" applyBorder="1"/>
    <xf numFmtId="168" fontId="3" fillId="7" borderId="6" xfId="0" applyNumberFormat="1" applyFont="1" applyFill="1" applyBorder="1" applyAlignment="1">
      <alignment horizontal="right"/>
    </xf>
    <xf numFmtId="175" fontId="3" fillId="7" borderId="1" xfId="2" applyNumberFormat="1" applyFont="1" applyFill="1" applyBorder="1"/>
    <xf numFmtId="164" fontId="3" fillId="7" borderId="1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165" fontId="3" fillId="7" borderId="53" xfId="2" applyNumberFormat="1" applyFont="1" applyFill="1" applyBorder="1"/>
    <xf numFmtId="165" fontId="3" fillId="7" borderId="1" xfId="2" applyNumberFormat="1" applyFont="1" applyFill="1" applyBorder="1"/>
    <xf numFmtId="41" fontId="3" fillId="7" borderId="1" xfId="2" applyNumberFormat="1" applyFont="1" applyFill="1" applyBorder="1"/>
    <xf numFmtId="41" fontId="3" fillId="7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/>
    <xf numFmtId="175" fontId="3" fillId="7" borderId="1" xfId="0" applyNumberFormat="1" applyFont="1" applyFill="1" applyBorder="1"/>
    <xf numFmtId="165" fontId="3" fillId="7" borderId="1" xfId="0" applyNumberFormat="1" applyFont="1" applyFill="1" applyBorder="1"/>
    <xf numFmtId="41" fontId="3" fillId="7" borderId="9" xfId="0" applyNumberFormat="1" applyFont="1" applyFill="1" applyBorder="1"/>
    <xf numFmtId="41" fontId="0" fillId="0" borderId="0" xfId="0" applyNumberFormat="1" applyFill="1"/>
    <xf numFmtId="0" fontId="13" fillId="0" borderId="0" xfId="0" applyFont="1" applyAlignment="1"/>
    <xf numFmtId="10" fontId="0" fillId="0" borderId="0" xfId="0" applyNumberFormat="1"/>
    <xf numFmtId="0" fontId="0" fillId="6" borderId="6" xfId="0" applyFill="1" applyBorder="1"/>
    <xf numFmtId="41" fontId="3" fillId="6" borderId="5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right"/>
    </xf>
    <xf numFmtId="0" fontId="6" fillId="11" borderId="1" xfId="0" applyFont="1" applyFill="1" applyBorder="1" applyAlignment="1">
      <alignment horizontal="center"/>
    </xf>
    <xf numFmtId="171" fontId="6" fillId="24" borderId="1" xfId="0" applyNumberFormat="1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41" fontId="3" fillId="5" borderId="1" xfId="0" applyNumberFormat="1" applyFont="1" applyFill="1" applyBorder="1" applyAlignment="1">
      <alignment horizontal="right"/>
    </xf>
    <xf numFmtId="168" fontId="3" fillId="5" borderId="1" xfId="0" applyNumberFormat="1" applyFont="1" applyFill="1" applyBorder="1" applyAlignment="1">
      <alignment horizontal="right"/>
    </xf>
    <xf numFmtId="164" fontId="3" fillId="4" borderId="1" xfId="2" applyNumberFormat="1" applyFont="1" applyFill="1" applyBorder="1" applyAlignment="1"/>
    <xf numFmtId="41" fontId="0" fillId="11" borderId="0" xfId="0" applyNumberFormat="1" applyFill="1"/>
    <xf numFmtId="41" fontId="24" fillId="7" borderId="1" xfId="0" applyNumberFormat="1" applyFont="1" applyFill="1" applyBorder="1" applyAlignment="1">
      <alignment horizontal="right"/>
    </xf>
    <xf numFmtId="0" fontId="0" fillId="32" borderId="0" xfId="0" applyFill="1" applyProtection="1">
      <protection locked="0"/>
    </xf>
    <xf numFmtId="0" fontId="0" fillId="0" borderId="0" xfId="0" applyProtection="1"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Protection="1"/>
    <xf numFmtId="0" fontId="32" fillId="0" borderId="0" xfId="0" applyFont="1" applyProtection="1"/>
    <xf numFmtId="0" fontId="0" fillId="0" borderId="0" xfId="0" applyAlignment="1" applyProtection="1">
      <alignment horizontal="right"/>
    </xf>
    <xf numFmtId="14" fontId="3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0" fillId="0" borderId="0" xfId="0" applyFont="1" applyAlignment="1" applyProtection="1">
      <alignment horizontal="right"/>
    </xf>
    <xf numFmtId="0" fontId="31" fillId="0" borderId="0" xfId="0" applyFont="1" applyProtection="1"/>
    <xf numFmtId="0" fontId="30" fillId="0" borderId="0" xfId="0" applyFont="1" applyAlignment="1" applyProtection="1">
      <alignment horizontal="center" vertical="center" wrapText="1"/>
    </xf>
    <xf numFmtId="185" fontId="0" fillId="0" borderId="0" xfId="0" applyNumberFormat="1" applyProtection="1"/>
    <xf numFmtId="183" fontId="0" fillId="0" borderId="0" xfId="0" applyNumberFormat="1" applyProtection="1"/>
    <xf numFmtId="168" fontId="0" fillId="0" borderId="0" xfId="0" applyNumberFormat="1" applyProtection="1"/>
    <xf numFmtId="180" fontId="0" fillId="0" borderId="0" xfId="0" applyNumberFormat="1" applyProtection="1"/>
    <xf numFmtId="41" fontId="0" fillId="0" borderId="0" xfId="0" applyNumberFormat="1" applyProtection="1"/>
    <xf numFmtId="182" fontId="0" fillId="0" borderId="0" xfId="0" applyNumberFormat="1" applyProtection="1"/>
    <xf numFmtId="178" fontId="0" fillId="0" borderId="0" xfId="0" applyNumberFormat="1" applyFill="1" applyBorder="1" applyProtection="1"/>
    <xf numFmtId="184" fontId="30" fillId="0" borderId="0" xfId="0" applyNumberFormat="1" applyFont="1" applyProtection="1"/>
    <xf numFmtId="41" fontId="28" fillId="0" borderId="0" xfId="0" applyNumberFormat="1" applyFont="1" applyProtection="1"/>
    <xf numFmtId="0" fontId="31" fillId="0" borderId="0" xfId="0" applyFont="1" applyAlignment="1" applyProtection="1">
      <alignment horizontal="right"/>
    </xf>
    <xf numFmtId="182" fontId="31" fillId="0" borderId="0" xfId="0" applyNumberFormat="1" applyFont="1" applyProtection="1"/>
    <xf numFmtId="0" fontId="0" fillId="0" borderId="69" xfId="0" applyBorder="1" applyProtection="1"/>
    <xf numFmtId="0" fontId="28" fillId="0" borderId="69" xfId="0" applyFont="1" applyBorder="1" applyProtection="1"/>
    <xf numFmtId="0" fontId="27" fillId="12" borderId="5" xfId="0" applyFont="1" applyFill="1" applyBorder="1" applyAlignment="1" applyProtection="1">
      <alignment horizontal="center"/>
      <protection locked="0"/>
    </xf>
    <xf numFmtId="0" fontId="28" fillId="12" borderId="10" xfId="0" applyFont="1" applyFill="1" applyBorder="1" applyProtection="1">
      <protection locked="0"/>
    </xf>
    <xf numFmtId="0" fontId="28" fillId="12" borderId="6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8" fillId="0" borderId="0" xfId="0" applyFont="1" applyProtection="1"/>
    <xf numFmtId="41" fontId="24" fillId="0" borderId="5" xfId="0" applyNumberFormat="1" applyFont="1" applyBorder="1" applyProtection="1"/>
    <xf numFmtId="0" fontId="24" fillId="0" borderId="6" xfId="0" applyFont="1" applyBorder="1" applyProtection="1"/>
    <xf numFmtId="0" fontId="0" fillId="18" borderId="0" xfId="0" applyFill="1" applyProtection="1"/>
    <xf numFmtId="0" fontId="24" fillId="0" borderId="5" xfId="0" applyFont="1" applyBorder="1" applyProtection="1"/>
    <xf numFmtId="0" fontId="0" fillId="31" borderId="0" xfId="0" applyFill="1" applyProtection="1"/>
    <xf numFmtId="41" fontId="24" fillId="8" borderId="5" xfId="0" applyNumberFormat="1" applyFont="1" applyFill="1" applyBorder="1" applyProtection="1"/>
    <xf numFmtId="0" fontId="24" fillId="8" borderId="6" xfId="0" applyFont="1" applyFill="1" applyBorder="1" applyProtection="1"/>
    <xf numFmtId="0" fontId="25" fillId="8" borderId="5" xfId="0" applyFont="1" applyFill="1" applyBorder="1" applyProtection="1"/>
    <xf numFmtId="179" fontId="24" fillId="8" borderId="61" xfId="3" applyNumberFormat="1" applyFont="1" applyFill="1" applyBorder="1" applyAlignment="1" applyProtection="1">
      <alignment horizontal="center"/>
    </xf>
    <xf numFmtId="41" fontId="24" fillId="5" borderId="5" xfId="0" applyNumberFormat="1" applyFont="1" applyFill="1" applyBorder="1" applyProtection="1"/>
    <xf numFmtId="0" fontId="24" fillId="5" borderId="6" xfId="0" applyFont="1" applyFill="1" applyBorder="1" applyProtection="1"/>
    <xf numFmtId="0" fontId="25" fillId="5" borderId="5" xfId="0" applyFont="1" applyFill="1" applyBorder="1" applyProtection="1"/>
    <xf numFmtId="179" fontId="24" fillId="5" borderId="61" xfId="3" applyNumberFormat="1" applyFont="1" applyFill="1" applyBorder="1" applyAlignment="1" applyProtection="1">
      <alignment horizontal="center"/>
    </xf>
    <xf numFmtId="41" fontId="24" fillId="23" borderId="5" xfId="0" applyNumberFormat="1" applyFont="1" applyFill="1" applyBorder="1" applyProtection="1"/>
    <xf numFmtId="0" fontId="24" fillId="23" borderId="6" xfId="0" applyFont="1" applyFill="1" applyBorder="1" applyProtection="1"/>
    <xf numFmtId="0" fontId="25" fillId="23" borderId="5" xfId="0" applyFont="1" applyFill="1" applyBorder="1" applyProtection="1"/>
    <xf numFmtId="179" fontId="24" fillId="23" borderId="61" xfId="3" applyNumberFormat="1" applyFont="1" applyFill="1" applyBorder="1" applyAlignment="1" applyProtection="1">
      <alignment horizontal="center"/>
    </xf>
    <xf numFmtId="171" fontId="0" fillId="0" borderId="0" xfId="0" applyNumberFormat="1" applyProtection="1"/>
    <xf numFmtId="178" fontId="31" fillId="0" borderId="0" xfId="0" applyNumberFormat="1" applyFont="1" applyFill="1" applyBorder="1" applyProtection="1"/>
    <xf numFmtId="0" fontId="0" fillId="33" borderId="6" xfId="0" applyFill="1" applyBorder="1"/>
    <xf numFmtId="0" fontId="0" fillId="33" borderId="5" xfId="0" applyFill="1" applyBorder="1"/>
    <xf numFmtId="0" fontId="3" fillId="33" borderId="6" xfId="0" applyFont="1" applyFill="1" applyBorder="1"/>
    <xf numFmtId="41" fontId="0" fillId="33" borderId="10" xfId="0" applyNumberFormat="1" applyFill="1" applyBorder="1"/>
    <xf numFmtId="179" fontId="3" fillId="33" borderId="61" xfId="3" applyNumberFormat="1" applyFont="1" applyFill="1" applyBorder="1" applyAlignment="1">
      <alignment horizontal="center"/>
    </xf>
    <xf numFmtId="41" fontId="3" fillId="33" borderId="10" xfId="0" applyNumberFormat="1" applyFont="1" applyFill="1" applyBorder="1"/>
    <xf numFmtId="0" fontId="0" fillId="6" borderId="10" xfId="0" applyFill="1" applyBorder="1"/>
    <xf numFmtId="179" fontId="3" fillId="18" borderId="61" xfId="3" applyNumberFormat="1" applyFont="1" applyFill="1" applyBorder="1" applyAlignment="1">
      <alignment horizontal="center"/>
    </xf>
    <xf numFmtId="0" fontId="12" fillId="32" borderId="0" xfId="0" applyFont="1" applyFill="1" applyAlignment="1" applyProtection="1">
      <alignment horizontal="center"/>
      <protection locked="0"/>
    </xf>
    <xf numFmtId="0" fontId="12" fillId="0" borderId="69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12" borderId="2" xfId="0" applyFont="1" applyFill="1" applyBorder="1"/>
    <xf numFmtId="0" fontId="0" fillId="12" borderId="4" xfId="0" applyFill="1" applyBorder="1"/>
    <xf numFmtId="0" fontId="12" fillId="12" borderId="14" xfId="0" applyFont="1" applyFill="1" applyBorder="1"/>
    <xf numFmtId="0" fontId="0" fillId="12" borderId="15" xfId="0" applyFill="1" applyBorder="1"/>
    <xf numFmtId="0" fontId="12" fillId="12" borderId="22" xfId="0" applyFont="1" applyFill="1" applyBorder="1"/>
    <xf numFmtId="0" fontId="0" fillId="12" borderId="24" xfId="0" applyFill="1" applyBorder="1"/>
    <xf numFmtId="0" fontId="3" fillId="0" borderId="0" xfId="0" applyFont="1" applyFill="1" applyBorder="1"/>
    <xf numFmtId="0" fontId="16" fillId="12" borderId="11" xfId="0" applyFont="1" applyFill="1" applyBorder="1" applyAlignment="1">
      <alignment horizontal="center"/>
    </xf>
    <xf numFmtId="41" fontId="6" fillId="12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172" fontId="20" fillId="0" borderId="0" xfId="0" applyNumberFormat="1" applyFont="1" applyFill="1" applyBorder="1"/>
    <xf numFmtId="18" fontId="20" fillId="0" borderId="0" xfId="0" applyNumberFormat="1" applyFont="1" applyFill="1" applyBorder="1"/>
    <xf numFmtId="172" fontId="3" fillId="0" borderId="0" xfId="0" applyNumberFormat="1" applyFont="1" applyFill="1" applyBorder="1"/>
    <xf numFmtId="18" fontId="3" fillId="0" borderId="0" xfId="0" applyNumberFormat="1" applyFont="1" applyFill="1" applyBorder="1"/>
    <xf numFmtId="166" fontId="3" fillId="0" borderId="0" xfId="0" applyNumberFormat="1" applyFont="1" applyFill="1"/>
    <xf numFmtId="41" fontId="24" fillId="33" borderId="5" xfId="0" applyNumberFormat="1" applyFont="1" applyFill="1" applyBorder="1"/>
    <xf numFmtId="0" fontId="24" fillId="33" borderId="6" xfId="0" applyFont="1" applyFill="1" applyBorder="1"/>
    <xf numFmtId="0" fontId="25" fillId="33" borderId="5" xfId="0" applyFont="1" applyFill="1" applyBorder="1"/>
    <xf numFmtId="41" fontId="24" fillId="33" borderId="10" xfId="0" applyNumberFormat="1" applyFont="1" applyFill="1" applyBorder="1"/>
    <xf numFmtId="41" fontId="0" fillId="33" borderId="6" xfId="0" applyNumberFormat="1" applyFill="1" applyBorder="1"/>
    <xf numFmtId="41" fontId="3" fillId="33" borderId="62" xfId="0" applyNumberFormat="1" applyFont="1" applyFill="1" applyBorder="1"/>
    <xf numFmtId="168" fontId="3" fillId="33" borderId="63" xfId="0" applyNumberFormat="1" applyFont="1" applyFill="1" applyBorder="1"/>
    <xf numFmtId="41" fontId="0" fillId="33" borderId="6" xfId="0" applyNumberFormat="1" applyFill="1" applyBorder="1" applyAlignment="1">
      <alignment horizontal="right"/>
    </xf>
    <xf numFmtId="168" fontId="0" fillId="33" borderId="1" xfId="0" applyNumberFormat="1" applyFill="1" applyBorder="1" applyAlignment="1">
      <alignment horizontal="right"/>
    </xf>
    <xf numFmtId="168" fontId="10" fillId="33" borderId="1" xfId="0" applyNumberFormat="1" applyFont="1" applyFill="1" applyBorder="1" applyAlignment="1">
      <alignment horizontal="right"/>
    </xf>
    <xf numFmtId="41" fontId="0" fillId="33" borderId="1" xfId="0" applyNumberFormat="1" applyFill="1" applyBorder="1" applyAlignment="1">
      <alignment horizontal="right"/>
    </xf>
    <xf numFmtId="41" fontId="0" fillId="33" borderId="57" xfId="0" applyNumberFormat="1" applyFill="1" applyBorder="1" applyAlignment="1">
      <alignment horizontal="right"/>
    </xf>
    <xf numFmtId="168" fontId="3" fillId="33" borderId="6" xfId="0" applyNumberFormat="1" applyFont="1" applyFill="1" applyBorder="1" applyAlignment="1">
      <alignment horizontal="right"/>
    </xf>
    <xf numFmtId="177" fontId="0" fillId="33" borderId="1" xfId="0" applyNumberFormat="1" applyFill="1" applyBorder="1"/>
    <xf numFmtId="164" fontId="0" fillId="33" borderId="1" xfId="0" applyNumberFormat="1" applyFill="1" applyBorder="1" applyAlignment="1">
      <alignment horizontal="right"/>
    </xf>
    <xf numFmtId="164" fontId="0" fillId="33" borderId="5" xfId="0" applyNumberFormat="1" applyFill="1" applyBorder="1" applyAlignment="1">
      <alignment horizontal="right"/>
    </xf>
    <xf numFmtId="178" fontId="0" fillId="33" borderId="53" xfId="0" applyNumberFormat="1" applyFill="1" applyBorder="1"/>
    <xf numFmtId="164" fontId="0" fillId="33" borderId="1" xfId="0" applyNumberFormat="1" applyFill="1" applyBorder="1"/>
    <xf numFmtId="0" fontId="3" fillId="33" borderId="5" xfId="0" applyFont="1" applyFill="1" applyBorder="1"/>
    <xf numFmtId="167" fontId="0" fillId="0" borderId="0" xfId="0" applyNumberFormat="1"/>
    <xf numFmtId="164" fontId="0" fillId="0" borderId="0" xfId="0" applyNumberFormat="1"/>
    <xf numFmtId="0" fontId="0" fillId="0" borderId="0" xfId="0" applyBorder="1" applyProtection="1"/>
    <xf numFmtId="183" fontId="0" fillId="0" borderId="0" xfId="0" applyNumberFormat="1" applyBorder="1" applyProtection="1"/>
    <xf numFmtId="0" fontId="0" fillId="0" borderId="0" xfId="0" applyBorder="1" applyAlignment="1" applyProtection="1">
      <alignment horizontal="left" indent="2"/>
    </xf>
    <xf numFmtId="180" fontId="0" fillId="0" borderId="0" xfId="0" applyNumberFormat="1" applyBorder="1" applyProtection="1"/>
    <xf numFmtId="185" fontId="0" fillId="0" borderId="2" xfId="0" applyNumberFormat="1" applyBorder="1" applyProtection="1"/>
    <xf numFmtId="0" fontId="0" fillId="0" borderId="3" xfId="0" applyBorder="1" applyProtection="1"/>
    <xf numFmtId="41" fontId="0" fillId="0" borderId="3" xfId="0" applyNumberFormat="1" applyBorder="1" applyProtection="1"/>
    <xf numFmtId="41" fontId="0" fillId="0" borderId="4" xfId="0" applyNumberFormat="1" applyBorder="1" applyProtection="1"/>
    <xf numFmtId="185" fontId="0" fillId="0" borderId="14" xfId="0" applyNumberFormat="1" applyBorder="1" applyProtection="1"/>
    <xf numFmtId="183" fontId="0" fillId="0" borderId="15" xfId="0" applyNumberFormat="1" applyBorder="1" applyProtection="1"/>
    <xf numFmtId="180" fontId="0" fillId="0" borderId="15" xfId="0" applyNumberFormat="1" applyBorder="1" applyProtection="1"/>
    <xf numFmtId="0" fontId="0" fillId="0" borderId="15" xfId="0" applyBorder="1" applyProtection="1"/>
    <xf numFmtId="185" fontId="0" fillId="0" borderId="22" xfId="0" applyNumberFormat="1" applyBorder="1" applyProtection="1"/>
    <xf numFmtId="0" fontId="0" fillId="0" borderId="23" xfId="0" applyBorder="1" applyAlignment="1" applyProtection="1">
      <alignment horizontal="left" indent="2"/>
    </xf>
    <xf numFmtId="180" fontId="0" fillId="0" borderId="23" xfId="0" applyNumberFormat="1" applyBorder="1" applyProtection="1"/>
    <xf numFmtId="0" fontId="0" fillId="0" borderId="23" xfId="0" applyBorder="1" applyProtection="1"/>
    <xf numFmtId="180" fontId="0" fillId="0" borderId="24" xfId="0" applyNumberFormat="1" applyBorder="1" applyProtection="1"/>
    <xf numFmtId="0" fontId="12" fillId="0" borderId="0" xfId="0" applyFont="1" applyFill="1" applyAlignment="1" applyProtection="1">
      <alignment horizontal="center"/>
    </xf>
    <xf numFmtId="0" fontId="12" fillId="0" borderId="3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3" xfId="0" applyFont="1" applyFill="1" applyBorder="1" applyAlignment="1" applyProtection="1">
      <alignment horizontal="center"/>
    </xf>
    <xf numFmtId="41" fontId="24" fillId="4" borderId="5" xfId="0" applyNumberFormat="1" applyFont="1" applyFill="1" applyBorder="1" applyProtection="1"/>
    <xf numFmtId="0" fontId="24" fillId="4" borderId="6" xfId="0" applyFont="1" applyFill="1" applyBorder="1" applyProtection="1"/>
    <xf numFmtId="0" fontId="25" fillId="4" borderId="5" xfId="0" applyFont="1" applyFill="1" applyBorder="1" applyProtection="1"/>
    <xf numFmtId="179" fontId="24" fillId="4" borderId="61" xfId="3" applyNumberFormat="1" applyFont="1" applyFill="1" applyBorder="1" applyAlignment="1" applyProtection="1">
      <alignment horizontal="center"/>
    </xf>
    <xf numFmtId="41" fontId="24" fillId="34" borderId="5" xfId="0" applyNumberFormat="1" applyFont="1" applyFill="1" applyBorder="1" applyProtection="1"/>
    <xf numFmtId="0" fontId="24" fillId="34" borderId="6" xfId="0" applyFont="1" applyFill="1" applyBorder="1" applyProtection="1"/>
    <xf numFmtId="0" fontId="25" fillId="34" borderId="5" xfId="0" applyFont="1" applyFill="1" applyBorder="1" applyProtection="1"/>
    <xf numFmtId="179" fontId="24" fillId="34" borderId="61" xfId="3" applyNumberFormat="1" applyFont="1" applyFill="1" applyBorder="1" applyAlignment="1" applyProtection="1">
      <alignment horizontal="center"/>
    </xf>
    <xf numFmtId="179" fontId="24" fillId="34" borderId="61" xfId="0" applyNumberFormat="1" applyFont="1" applyFill="1" applyBorder="1" applyAlignment="1" applyProtection="1">
      <alignment horizontal="center"/>
    </xf>
    <xf numFmtId="0" fontId="0" fillId="4" borderId="70" xfId="0" applyFill="1" applyBorder="1"/>
    <xf numFmtId="0" fontId="0" fillId="4" borderId="71" xfId="0" applyFill="1" applyBorder="1"/>
    <xf numFmtId="0" fontId="3" fillId="4" borderId="70" xfId="0" applyFont="1" applyFill="1" applyBorder="1"/>
    <xf numFmtId="0" fontId="3" fillId="4" borderId="71" xfId="0" applyFont="1" applyFill="1" applyBorder="1"/>
    <xf numFmtId="0" fontId="10" fillId="4" borderId="70" xfId="0" applyFont="1" applyFill="1" applyBorder="1"/>
    <xf numFmtId="0" fontId="10" fillId="6" borderId="72" xfId="0" applyFont="1" applyFill="1" applyBorder="1"/>
    <xf numFmtId="41" fontId="3" fillId="4" borderId="72" xfId="0" applyNumberFormat="1" applyFont="1" applyFill="1" applyBorder="1"/>
    <xf numFmtId="179" fontId="3" fillId="4" borderId="73" xfId="3" applyNumberFormat="1" applyFont="1" applyFill="1" applyBorder="1" applyAlignment="1">
      <alignment horizontal="center"/>
    </xf>
    <xf numFmtId="0" fontId="0" fillId="4" borderId="74" xfId="0" applyFill="1" applyBorder="1"/>
    <xf numFmtId="0" fontId="2" fillId="0" borderId="74" xfId="0" applyFont="1" applyBorder="1"/>
    <xf numFmtId="0" fontId="0" fillId="4" borderId="75" xfId="0" applyFill="1" applyBorder="1"/>
    <xf numFmtId="0" fontId="0" fillId="4" borderId="76" xfId="0" applyFill="1" applyBorder="1"/>
    <xf numFmtId="0" fontId="3" fillId="4" borderId="75" xfId="0" applyFont="1" applyFill="1" applyBorder="1"/>
    <xf numFmtId="0" fontId="3" fillId="4" borderId="76" xfId="0" applyFont="1" applyFill="1" applyBorder="1"/>
    <xf numFmtId="0" fontId="10" fillId="4" borderId="75" xfId="0" applyFont="1" applyFill="1" applyBorder="1"/>
    <xf numFmtId="0" fontId="10" fillId="6" borderId="77" xfId="0" applyFont="1" applyFill="1" applyBorder="1"/>
    <xf numFmtId="41" fontId="3" fillId="4" borderId="77" xfId="0" applyNumberFormat="1" applyFont="1" applyFill="1" applyBorder="1"/>
    <xf numFmtId="179" fontId="3" fillId="4" borderId="78" xfId="3" applyNumberFormat="1" applyFont="1" applyFill="1" applyBorder="1" applyAlignment="1">
      <alignment horizontal="center"/>
    </xf>
    <xf numFmtId="0" fontId="0" fillId="4" borderId="77" xfId="0" applyFill="1" applyBorder="1"/>
    <xf numFmtId="0" fontId="2" fillId="0" borderId="77" xfId="0" applyFont="1" applyBorder="1"/>
    <xf numFmtId="0" fontId="10" fillId="6" borderId="75" xfId="0" applyFont="1" applyFill="1" applyBorder="1"/>
    <xf numFmtId="0" fontId="10" fillId="6" borderId="76" xfId="0" applyFont="1" applyFill="1" applyBorder="1"/>
    <xf numFmtId="0" fontId="0" fillId="4" borderId="79" xfId="0" applyFill="1" applyBorder="1"/>
    <xf numFmtId="0" fontId="0" fillId="4" borderId="80" xfId="0" applyFill="1" applyBorder="1"/>
    <xf numFmtId="0" fontId="3" fillId="4" borderId="79" xfId="0" applyFont="1" applyFill="1" applyBorder="1"/>
    <xf numFmtId="0" fontId="3" fillId="4" borderId="80" xfId="0" applyFont="1" applyFill="1" applyBorder="1"/>
    <xf numFmtId="0" fontId="10" fillId="4" borderId="79" xfId="0" applyFont="1" applyFill="1" applyBorder="1"/>
    <xf numFmtId="0" fontId="10" fillId="6" borderId="81" xfId="0" applyFont="1" applyFill="1" applyBorder="1"/>
    <xf numFmtId="41" fontId="3" fillId="4" borderId="81" xfId="0" applyNumberFormat="1" applyFont="1" applyFill="1" applyBorder="1"/>
    <xf numFmtId="179" fontId="3" fillId="4" borderId="82" xfId="3" applyNumberFormat="1" applyFont="1" applyFill="1" applyBorder="1" applyAlignment="1">
      <alignment horizontal="center"/>
    </xf>
    <xf numFmtId="0" fontId="0" fillId="4" borderId="81" xfId="0" applyFill="1" applyBorder="1"/>
    <xf numFmtId="0" fontId="2" fillId="0" borderId="81" xfId="0" applyFont="1" applyBorder="1"/>
    <xf numFmtId="0" fontId="0" fillId="4" borderId="83" xfId="0" applyFill="1" applyBorder="1"/>
    <xf numFmtId="0" fontId="0" fillId="4" borderId="84" xfId="0" applyFill="1" applyBorder="1"/>
    <xf numFmtId="41" fontId="3" fillId="4" borderId="83" xfId="0" applyNumberFormat="1" applyFont="1" applyFill="1" applyBorder="1"/>
    <xf numFmtId="0" fontId="10" fillId="4" borderId="83" xfId="0" applyFont="1" applyFill="1" applyBorder="1"/>
    <xf numFmtId="0" fontId="10" fillId="6" borderId="74" xfId="0" applyFont="1" applyFill="1" applyBorder="1"/>
    <xf numFmtId="41" fontId="3" fillId="4" borderId="74" xfId="0" applyNumberFormat="1" applyFont="1" applyFill="1" applyBorder="1"/>
    <xf numFmtId="179" fontId="3" fillId="4" borderId="85" xfId="3" applyNumberFormat="1" applyFont="1" applyFill="1" applyBorder="1" applyAlignment="1">
      <alignment horizontal="center"/>
    </xf>
    <xf numFmtId="41" fontId="3" fillId="4" borderId="75" xfId="0" applyNumberFormat="1" applyFont="1" applyFill="1" applyBorder="1"/>
    <xf numFmtId="41" fontId="3" fillId="4" borderId="79" xfId="0" applyNumberFormat="1" applyFont="1" applyFill="1" applyBorder="1"/>
    <xf numFmtId="0" fontId="10" fillId="4" borderId="77" xfId="0" applyFont="1" applyFill="1" applyBorder="1"/>
    <xf numFmtId="0" fontId="0" fillId="6" borderId="83" xfId="0" applyFill="1" applyBorder="1"/>
    <xf numFmtId="0" fontId="0" fillId="6" borderId="84" xfId="0" applyFill="1" applyBorder="1"/>
    <xf numFmtId="0" fontId="3" fillId="33" borderId="83" xfId="0" applyFont="1" applyFill="1" applyBorder="1"/>
    <xf numFmtId="0" fontId="3" fillId="33" borderId="84" xfId="0" applyFont="1" applyFill="1" applyBorder="1"/>
    <xf numFmtId="0" fontId="10" fillId="6" borderId="83" xfId="0" applyFont="1" applyFill="1" applyBorder="1"/>
    <xf numFmtId="41" fontId="3" fillId="6" borderId="74" xfId="0" applyNumberFormat="1" applyFont="1" applyFill="1" applyBorder="1"/>
    <xf numFmtId="179" fontId="3" fillId="6" borderId="85" xfId="3" applyNumberFormat="1" applyFont="1" applyFill="1" applyBorder="1" applyAlignment="1">
      <alignment horizontal="center"/>
    </xf>
    <xf numFmtId="0" fontId="0" fillId="0" borderId="74" xfId="0" applyBorder="1"/>
    <xf numFmtId="0" fontId="0" fillId="6" borderId="75" xfId="0" applyFill="1" applyBorder="1"/>
    <xf numFmtId="0" fontId="0" fillId="6" borderId="76" xfId="0" applyFill="1" applyBorder="1"/>
    <xf numFmtId="0" fontId="3" fillId="33" borderId="75" xfId="0" applyFont="1" applyFill="1" applyBorder="1"/>
    <xf numFmtId="0" fontId="3" fillId="33" borderId="76" xfId="0" applyFont="1" applyFill="1" applyBorder="1"/>
    <xf numFmtId="41" fontId="3" fillId="6" borderId="77" xfId="0" applyNumberFormat="1" applyFont="1" applyFill="1" applyBorder="1"/>
    <xf numFmtId="179" fontId="3" fillId="6" borderId="78" xfId="3" applyNumberFormat="1" applyFont="1" applyFill="1" applyBorder="1" applyAlignment="1">
      <alignment horizontal="center"/>
    </xf>
    <xf numFmtId="0" fontId="0" fillId="0" borderId="77" xfId="0" applyBorder="1"/>
    <xf numFmtId="0" fontId="3" fillId="33" borderId="77" xfId="0" applyFont="1" applyFill="1" applyBorder="1"/>
    <xf numFmtId="0" fontId="0" fillId="6" borderId="79" xfId="0" applyFill="1" applyBorder="1"/>
    <xf numFmtId="0" fontId="0" fillId="6" borderId="80" xfId="0" applyFill="1" applyBorder="1"/>
    <xf numFmtId="0" fontId="3" fillId="33" borderId="79" xfId="0" applyFont="1" applyFill="1" applyBorder="1"/>
    <xf numFmtId="0" fontId="3" fillId="33" borderId="80" xfId="0" applyFont="1" applyFill="1" applyBorder="1"/>
    <xf numFmtId="0" fontId="10" fillId="6" borderId="79" xfId="0" applyFont="1" applyFill="1" applyBorder="1"/>
    <xf numFmtId="41" fontId="3" fillId="6" borderId="81" xfId="0" applyNumberFormat="1" applyFont="1" applyFill="1" applyBorder="1"/>
    <xf numFmtId="179" fontId="3" fillId="6" borderId="82" xfId="3" applyNumberFormat="1" applyFont="1" applyFill="1" applyBorder="1" applyAlignment="1">
      <alignment horizontal="center"/>
    </xf>
    <xf numFmtId="0" fontId="0" fillId="0" borderId="81" xfId="0" applyBorder="1"/>
    <xf numFmtId="41" fontId="3" fillId="6" borderId="83" xfId="0" applyNumberFormat="1" applyFont="1" applyFill="1" applyBorder="1"/>
    <xf numFmtId="41" fontId="3" fillId="6" borderId="75" xfId="0" applyNumberFormat="1" applyFont="1" applyFill="1" applyBorder="1"/>
    <xf numFmtId="41" fontId="3" fillId="6" borderId="79" xfId="0" applyNumberFormat="1" applyFont="1" applyFill="1" applyBorder="1"/>
    <xf numFmtId="0" fontId="3" fillId="4" borderId="83" xfId="0" applyFont="1" applyFill="1" applyBorder="1"/>
    <xf numFmtId="0" fontId="3" fillId="4" borderId="84" xfId="0" applyFont="1" applyFill="1" applyBorder="1"/>
    <xf numFmtId="0" fontId="0" fillId="6" borderId="77" xfId="0" applyFill="1" applyBorder="1"/>
    <xf numFmtId="0" fontId="0" fillId="6" borderId="81" xfId="0" applyFill="1" applyBorder="1"/>
    <xf numFmtId="0" fontId="0" fillId="6" borderId="74" xfId="0" applyFill="1" applyBorder="1"/>
    <xf numFmtId="0" fontId="10" fillId="6" borderId="84" xfId="0" applyFont="1" applyFill="1" applyBorder="1"/>
    <xf numFmtId="0" fontId="10" fillId="6" borderId="80" xfId="0" applyFont="1" applyFill="1" applyBorder="1"/>
    <xf numFmtId="179" fontId="3" fillId="18" borderId="82" xfId="3" applyNumberFormat="1" applyFont="1" applyFill="1" applyBorder="1" applyAlignment="1">
      <alignment horizontal="center"/>
    </xf>
    <xf numFmtId="0" fontId="0" fillId="33" borderId="83" xfId="0" applyFill="1" applyBorder="1"/>
    <xf numFmtId="0" fontId="0" fillId="33" borderId="84" xfId="0" applyFill="1" applyBorder="1"/>
    <xf numFmtId="41" fontId="3" fillId="33" borderId="83" xfId="0" applyNumberFormat="1" applyFont="1" applyFill="1" applyBorder="1"/>
    <xf numFmtId="0" fontId="10" fillId="33" borderId="83" xfId="0" applyFont="1" applyFill="1" applyBorder="1"/>
    <xf numFmtId="0" fontId="0" fillId="33" borderId="74" xfId="0" applyFill="1" applyBorder="1"/>
    <xf numFmtId="0" fontId="0" fillId="33" borderId="75" xfId="0" applyFill="1" applyBorder="1"/>
    <xf numFmtId="0" fontId="0" fillId="33" borderId="76" xfId="0" applyFill="1" applyBorder="1"/>
    <xf numFmtId="41" fontId="3" fillId="33" borderId="75" xfId="0" applyNumberFormat="1" applyFont="1" applyFill="1" applyBorder="1"/>
    <xf numFmtId="0" fontId="10" fillId="33" borderId="75" xfId="0" applyFont="1" applyFill="1" applyBorder="1"/>
    <xf numFmtId="0" fontId="3" fillId="6" borderId="77" xfId="0" applyFont="1" applyFill="1" applyBorder="1"/>
    <xf numFmtId="0" fontId="0" fillId="33" borderId="77" xfId="0" applyFill="1" applyBorder="1"/>
    <xf numFmtId="0" fontId="0" fillId="33" borderId="79" xfId="0" applyFill="1" applyBorder="1"/>
    <xf numFmtId="0" fontId="0" fillId="33" borderId="80" xfId="0" applyFill="1" applyBorder="1"/>
    <xf numFmtId="41" fontId="3" fillId="33" borderId="79" xfId="0" applyNumberFormat="1" applyFont="1" applyFill="1" applyBorder="1"/>
    <xf numFmtId="0" fontId="10" fillId="33" borderId="79" xfId="0" applyFont="1" applyFill="1" applyBorder="1"/>
    <xf numFmtId="0" fontId="3" fillId="33" borderId="81" xfId="0" applyFont="1" applyFill="1" applyBorder="1"/>
    <xf numFmtId="0" fontId="0" fillId="33" borderId="81" xfId="0" applyFill="1" applyBorder="1"/>
    <xf numFmtId="0" fontId="3" fillId="5" borderId="83" xfId="0" applyFont="1" applyFill="1" applyBorder="1"/>
    <xf numFmtId="0" fontId="3" fillId="5" borderId="84" xfId="0" applyFont="1" applyFill="1" applyBorder="1"/>
    <xf numFmtId="0" fontId="3" fillId="5" borderId="75" xfId="0" applyFont="1" applyFill="1" applyBorder="1"/>
    <xf numFmtId="0" fontId="3" fillId="5" borderId="76" xfId="0" applyFont="1" applyFill="1" applyBorder="1"/>
    <xf numFmtId="0" fontId="3" fillId="5" borderId="79" xfId="0" applyFont="1" applyFill="1" applyBorder="1"/>
    <xf numFmtId="0" fontId="3" fillId="5" borderId="80" xfId="0" applyFont="1" applyFill="1" applyBorder="1"/>
    <xf numFmtId="179" fontId="3" fillId="18" borderId="78" xfId="3" applyNumberFormat="1" applyFont="1" applyFill="1" applyBorder="1" applyAlignment="1">
      <alignment horizontal="center"/>
    </xf>
    <xf numFmtId="179" fontId="3" fillId="18" borderId="85" xfId="3" applyNumberFormat="1" applyFont="1" applyFill="1" applyBorder="1" applyAlignment="1">
      <alignment horizontal="center"/>
    </xf>
    <xf numFmtId="0" fontId="8" fillId="0" borderId="74" xfId="0" applyFont="1" applyBorder="1"/>
    <xf numFmtId="0" fontId="8" fillId="0" borderId="77" xfId="0" applyFont="1" applyBorder="1"/>
    <xf numFmtId="0" fontId="8" fillId="0" borderId="81" xfId="0" applyFont="1" applyBorder="1"/>
    <xf numFmtId="15" fontId="6" fillId="0" borderId="0" xfId="0" applyNumberFormat="1" applyFont="1" applyAlignment="1">
      <alignment horizontal="center"/>
    </xf>
    <xf numFmtId="41" fontId="0" fillId="24" borderId="0" xfId="0" applyNumberFormat="1" applyFill="1"/>
    <xf numFmtId="0" fontId="3" fillId="24" borderId="0" xfId="0" applyFont="1" applyFill="1"/>
    <xf numFmtId="0" fontId="25" fillId="0" borderId="0" xfId="0" applyFont="1" applyAlignment="1">
      <alignment horizontal="right"/>
    </xf>
    <xf numFmtId="41" fontId="3" fillId="26" borderId="5" xfId="0" applyNumberFormat="1" applyFont="1" applyFill="1" applyBorder="1"/>
    <xf numFmtId="0" fontId="3" fillId="26" borderId="6" xfId="0" applyFont="1" applyFill="1" applyBorder="1"/>
    <xf numFmtId="41" fontId="3" fillId="18" borderId="5" xfId="0" applyNumberFormat="1" applyFont="1" applyFill="1" applyBorder="1"/>
    <xf numFmtId="0" fontId="3" fillId="18" borderId="6" xfId="0" applyFont="1" applyFill="1" applyBorder="1"/>
    <xf numFmtId="41" fontId="0" fillId="33" borderId="0" xfId="0" applyNumberFormat="1" applyFill="1"/>
    <xf numFmtId="41" fontId="3" fillId="27" borderId="5" xfId="0" applyNumberFormat="1" applyFont="1" applyFill="1" applyBorder="1"/>
    <xf numFmtId="0" fontId="3" fillId="27" borderId="6" xfId="0" applyFont="1" applyFill="1" applyBorder="1"/>
    <xf numFmtId="0" fontId="4" fillId="24" borderId="2" xfId="0" applyFont="1" applyFill="1" applyBorder="1"/>
    <xf numFmtId="0" fontId="5" fillId="24" borderId="3" xfId="0" applyFont="1" applyFill="1" applyBorder="1"/>
    <xf numFmtId="0" fontId="5" fillId="24" borderId="4" xfId="0" applyFont="1" applyFill="1" applyBorder="1"/>
    <xf numFmtId="0" fontId="6" fillId="24" borderId="14" xfId="0" applyFont="1" applyFill="1" applyBorder="1"/>
    <xf numFmtId="0" fontId="6" fillId="24" borderId="0" xfId="0" applyFont="1" applyFill="1" applyBorder="1" applyAlignment="1">
      <alignment horizontal="center"/>
    </xf>
    <xf numFmtId="0" fontId="6" fillId="24" borderId="15" xfId="0" applyFont="1" applyFill="1" applyBorder="1"/>
    <xf numFmtId="0" fontId="12" fillId="0" borderId="0" xfId="0" applyFont="1"/>
    <xf numFmtId="0" fontId="5" fillId="24" borderId="22" xfId="0" applyFont="1" applyFill="1" applyBorder="1"/>
    <xf numFmtId="0" fontId="5" fillId="24" borderId="23" xfId="0" applyFont="1" applyFill="1" applyBorder="1"/>
    <xf numFmtId="0" fontId="5" fillId="24" borderId="24" xfId="0" applyFont="1" applyFill="1" applyBorder="1"/>
    <xf numFmtId="178" fontId="0" fillId="0" borderId="1" xfId="0" applyNumberFormat="1" applyBorder="1"/>
    <xf numFmtId="0" fontId="0" fillId="0" borderId="5" xfId="0" applyBorder="1"/>
    <xf numFmtId="0" fontId="0" fillId="0" borderId="6" xfId="0" applyBorder="1"/>
    <xf numFmtId="179" fontId="3" fillId="0" borderId="10" xfId="0" applyNumberFormat="1" applyFont="1" applyFill="1" applyBorder="1" applyAlignment="1">
      <alignment horizontal="center"/>
    </xf>
    <xf numFmtId="41" fontId="3" fillId="0" borderId="6" xfId="0" applyNumberFormat="1" applyFont="1" applyBorder="1"/>
    <xf numFmtId="168" fontId="3" fillId="0" borderId="6" xfId="0" applyNumberFormat="1" applyFont="1" applyBorder="1"/>
    <xf numFmtId="179" fontId="3" fillId="6" borderId="86" xfId="3" applyNumberFormat="1" applyFont="1" applyFill="1" applyBorder="1" applyAlignment="1">
      <alignment horizontal="center"/>
    </xf>
    <xf numFmtId="41" fontId="3" fillId="6" borderId="6" xfId="0" applyNumberFormat="1" applyFont="1" applyFill="1" applyBorder="1"/>
    <xf numFmtId="168" fontId="3" fillId="6" borderId="6" xfId="0" applyNumberFormat="1" applyFont="1" applyFill="1" applyBorder="1"/>
    <xf numFmtId="178" fontId="0" fillId="6" borderId="1" xfId="0" applyNumberFormat="1" applyFill="1" applyBorder="1"/>
    <xf numFmtId="41" fontId="3" fillId="5" borderId="6" xfId="0" applyNumberFormat="1" applyFont="1" applyFill="1" applyBorder="1"/>
    <xf numFmtId="168" fontId="3" fillId="5" borderId="6" xfId="0" applyNumberFormat="1" applyFont="1" applyFill="1" applyBorder="1"/>
    <xf numFmtId="178" fontId="0" fillId="5" borderId="1" xfId="0" applyNumberFormat="1" applyFill="1" applyBorder="1"/>
    <xf numFmtId="41" fontId="24" fillId="4" borderId="5" xfId="0" applyNumberFormat="1" applyFont="1" applyFill="1" applyBorder="1"/>
    <xf numFmtId="0" fontId="24" fillId="4" borderId="6" xfId="0" applyFont="1" applyFill="1" applyBorder="1"/>
    <xf numFmtId="0" fontId="25" fillId="4" borderId="5" xfId="0" applyFont="1" applyFill="1" applyBorder="1"/>
    <xf numFmtId="179" fontId="3" fillId="33" borderId="86" xfId="3" applyNumberFormat="1" applyFont="1" applyFill="1" applyBorder="1" applyAlignment="1">
      <alignment horizontal="center"/>
    </xf>
    <xf numFmtId="41" fontId="3" fillId="33" borderId="6" xfId="0" applyNumberFormat="1" applyFont="1" applyFill="1" applyBorder="1"/>
    <xf numFmtId="168" fontId="3" fillId="33" borderId="6" xfId="0" applyNumberFormat="1" applyFont="1" applyFill="1" applyBorder="1"/>
    <xf numFmtId="178" fontId="0" fillId="33" borderId="1" xfId="0" applyNumberFormat="1" applyFill="1" applyBorder="1"/>
    <xf numFmtId="41" fontId="3" fillId="8" borderId="6" xfId="0" applyNumberFormat="1" applyFont="1" applyFill="1" applyBorder="1"/>
    <xf numFmtId="168" fontId="3" fillId="8" borderId="6" xfId="0" applyNumberFormat="1" applyFont="1" applyFill="1" applyBorder="1"/>
    <xf numFmtId="178" fontId="0" fillId="8" borderId="1" xfId="0" applyNumberFormat="1" applyFill="1" applyBorder="1"/>
    <xf numFmtId="179" fontId="3" fillId="6" borderId="10" xfId="3" applyNumberFormat="1" applyFont="1" applyFill="1" applyBorder="1" applyAlignment="1">
      <alignment horizontal="center"/>
    </xf>
    <xf numFmtId="179" fontId="3" fillId="33" borderId="86" xfId="0" applyNumberFormat="1" applyFont="1" applyFill="1" applyBorder="1" applyAlignment="1">
      <alignment horizontal="center"/>
    </xf>
    <xf numFmtId="179" fontId="3" fillId="33" borderId="61" xfId="0" applyNumberFormat="1" applyFont="1" applyFill="1" applyBorder="1" applyAlignment="1">
      <alignment horizontal="center"/>
    </xf>
    <xf numFmtId="179" fontId="3" fillId="5" borderId="10" xfId="3" applyNumberFormat="1" applyFont="1" applyFill="1" applyBorder="1" applyAlignment="1">
      <alignment horizontal="center"/>
    </xf>
    <xf numFmtId="179" fontId="3" fillId="0" borderId="10" xfId="3" applyNumberFormat="1" applyFont="1" applyFill="1" applyBorder="1" applyAlignment="1">
      <alignment horizontal="center"/>
    </xf>
    <xf numFmtId="164" fontId="6" fillId="30" borderId="1" xfId="0" applyNumberFormat="1" applyFont="1" applyFill="1" applyBorder="1"/>
    <xf numFmtId="165" fontId="6" fillId="30" borderId="1" xfId="0" applyNumberFormat="1" applyFont="1" applyFill="1" applyBorder="1"/>
    <xf numFmtId="41" fontId="3" fillId="23" borderId="6" xfId="0" applyNumberFormat="1" applyFont="1" applyFill="1" applyBorder="1"/>
    <xf numFmtId="168" fontId="3" fillId="23" borderId="6" xfId="0" applyNumberFormat="1" applyFont="1" applyFill="1" applyBorder="1"/>
    <xf numFmtId="178" fontId="0" fillId="23" borderId="1" xfId="0" applyNumberFormat="1" applyFill="1" applyBorder="1"/>
    <xf numFmtId="0" fontId="3" fillId="0" borderId="2" xfId="0" applyFont="1" applyBorder="1"/>
    <xf numFmtId="0" fontId="3" fillId="0" borderId="4" xfId="0" applyFont="1" applyBorder="1"/>
    <xf numFmtId="41" fontId="24" fillId="0" borderId="2" xfId="0" applyNumberFormat="1" applyFont="1" applyBorder="1"/>
    <xf numFmtId="0" fontId="24" fillId="0" borderId="4" xfId="0" applyFont="1" applyBorder="1"/>
    <xf numFmtId="0" fontId="25" fillId="0" borderId="2" xfId="0" applyFont="1" applyBorder="1"/>
    <xf numFmtId="41" fontId="24" fillId="0" borderId="3" xfId="0" applyNumberFormat="1" applyFont="1" applyBorder="1"/>
    <xf numFmtId="178" fontId="0" fillId="19" borderId="1" xfId="0" applyNumberFormat="1" applyFill="1" applyBorder="1"/>
    <xf numFmtId="178" fontId="0" fillId="24" borderId="1" xfId="0" applyNumberFormat="1" applyFill="1" applyBorder="1"/>
    <xf numFmtId="0" fontId="30" fillId="0" borderId="0" xfId="0" applyFont="1" applyFill="1" applyAlignment="1" applyProtection="1">
      <alignment horizontal="left"/>
    </xf>
    <xf numFmtId="181" fontId="0" fillId="0" borderId="0" xfId="0" applyNumberFormat="1" applyFill="1" applyProtection="1"/>
    <xf numFmtId="0" fontId="16" fillId="0" borderId="0" xfId="0" applyFont="1" applyProtection="1">
      <protection locked="0"/>
    </xf>
    <xf numFmtId="0" fontId="16" fillId="36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179" fontId="3" fillId="0" borderId="61" xfId="0" applyNumberFormat="1" applyFont="1" applyFill="1" applyBorder="1" applyAlignment="1">
      <alignment horizontal="center"/>
    </xf>
    <xf numFmtId="179" fontId="3" fillId="18" borderId="10" xfId="3" applyNumberFormat="1" applyFont="1" applyFill="1" applyBorder="1" applyAlignment="1">
      <alignment horizontal="center"/>
    </xf>
    <xf numFmtId="186" fontId="28" fillId="0" borderId="0" xfId="1" applyNumberFormat="1" applyFont="1" applyProtection="1">
      <protection locked="0"/>
    </xf>
    <xf numFmtId="0" fontId="28" fillId="0" borderId="5" xfId="0" applyFont="1" applyBorder="1"/>
    <xf numFmtId="0" fontId="28" fillId="0" borderId="6" xfId="0" applyFont="1" applyBorder="1"/>
    <xf numFmtId="0" fontId="24" fillId="0" borderId="2" xfId="0" applyFont="1" applyBorder="1"/>
    <xf numFmtId="0" fontId="24" fillId="8" borderId="5" xfId="0" applyFont="1" applyFill="1" applyBorder="1"/>
    <xf numFmtId="0" fontId="24" fillId="5" borderId="5" xfId="0" applyFont="1" applyFill="1" applyBorder="1"/>
    <xf numFmtId="0" fontId="24" fillId="23" borderId="5" xfId="0" applyFont="1" applyFill="1" applyBorder="1"/>
    <xf numFmtId="0" fontId="24" fillId="33" borderId="5" xfId="0" applyFont="1" applyFill="1" applyBorder="1"/>
    <xf numFmtId="0" fontId="28" fillId="33" borderId="5" xfId="0" applyFont="1" applyFill="1" applyBorder="1"/>
    <xf numFmtId="0" fontId="28" fillId="33" borderId="6" xfId="0" applyFont="1" applyFill="1" applyBorder="1"/>
    <xf numFmtId="0" fontId="0" fillId="18" borderId="0" xfId="0" applyFont="1" applyFill="1"/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/>
    <xf numFmtId="179" fontId="3" fillId="24" borderId="0" xfId="0" applyNumberFormat="1" applyFont="1" applyFill="1" applyAlignment="1"/>
    <xf numFmtId="179" fontId="3" fillId="19" borderId="0" xfId="0" applyNumberFormat="1" applyFont="1" applyFill="1" applyAlignment="1"/>
    <xf numFmtId="17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Alignment="1"/>
    <xf numFmtId="179" fontId="3" fillId="35" borderId="0" xfId="0" applyNumberFormat="1" applyFont="1" applyFill="1" applyAlignment="1"/>
    <xf numFmtId="179" fontId="3" fillId="18" borderId="0" xfId="0" applyNumberFormat="1" applyFont="1" applyFill="1" applyAlignment="1">
      <alignment horizontal="center"/>
    </xf>
    <xf numFmtId="171" fontId="28" fillId="0" borderId="0" xfId="0" applyNumberFormat="1" applyFont="1" applyProtection="1"/>
    <xf numFmtId="179" fontId="3" fillId="4" borderId="0" xfId="0" applyNumberFormat="1" applyFont="1" applyFill="1" applyAlignment="1"/>
    <xf numFmtId="179" fontId="3" fillId="18" borderId="0" xfId="0" applyNumberFormat="1" applyFont="1" applyFill="1" applyAlignment="1"/>
    <xf numFmtId="179" fontId="24" fillId="0" borderId="6" xfId="3" applyNumberFormat="1" applyFont="1" applyFill="1" applyBorder="1" applyAlignment="1">
      <alignment horizontal="center"/>
    </xf>
    <xf numFmtId="179" fontId="24" fillId="0" borderId="6" xfId="0" applyNumberFormat="1" applyFont="1" applyFill="1" applyBorder="1" applyAlignment="1">
      <alignment horizontal="center"/>
    </xf>
    <xf numFmtId="179" fontId="24" fillId="18" borderId="6" xfId="3" applyNumberFormat="1" applyFont="1" applyFill="1" applyBorder="1" applyAlignment="1">
      <alignment horizontal="center"/>
    </xf>
    <xf numFmtId="179" fontId="24" fillId="8" borderId="6" xfId="3" applyNumberFormat="1" applyFont="1" applyFill="1" applyBorder="1" applyAlignment="1">
      <alignment horizontal="center"/>
    </xf>
    <xf numFmtId="179" fontId="24" fillId="23" borderId="6" xfId="3" applyNumberFormat="1" applyFont="1" applyFill="1" applyBorder="1" applyAlignment="1">
      <alignment horizontal="center"/>
    </xf>
    <xf numFmtId="179" fontId="24" fillId="5" borderId="6" xfId="3" applyNumberFormat="1" applyFont="1" applyFill="1" applyBorder="1" applyAlignment="1">
      <alignment horizontal="center"/>
    </xf>
    <xf numFmtId="179" fontId="24" fillId="33" borderId="6" xfId="3" applyNumberFormat="1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FY2002_EqPup_6" xfId="3" xr:uid="{00000000-0005-0000-0000-000002000000}"/>
    <cellStyle name="Percent" xfId="2" builtinId="5"/>
  </cellStyles>
  <dxfs count="1756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0000CC"/>
      </font>
      <fill>
        <patternFill>
          <bgColor rgb="FFCCFF6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indexed="31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indexed="31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CCFF"/>
        </patternFill>
      </fill>
    </dxf>
    <dxf>
      <fill>
        <patternFill>
          <bgColor indexed="31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indexed="31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indexed="31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rgb="FF99FF3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FF99FF"/>
        </patternFill>
      </fill>
    </dxf>
    <dxf>
      <fill>
        <patternFill>
          <bgColor indexed="13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rgb="FF99FF33"/>
        </patternFill>
      </fill>
    </dxf>
    <dxf>
      <fill>
        <patternFill>
          <bgColor indexed="45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rgb="FF00FFFF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auto="1"/>
      </font>
      <fill>
        <patternFill>
          <bgColor indexed="46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rgb="FFFF99CC"/>
        </patternFill>
      </fill>
    </dxf>
    <dxf>
      <fill>
        <patternFill>
          <bgColor rgb="FF00FF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rgb="FF9999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  <dxf>
      <font>
        <b/>
        <i val="0"/>
        <condense val="0"/>
        <extend val="0"/>
        <color indexed="8"/>
      </font>
      <fill>
        <patternFill>
          <bgColor indexed="4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99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CC99FF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ill>
        <patternFill>
          <bgColor rgb="FF00FFFF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mruColors>
      <color rgb="FF99FF33"/>
      <color rgb="FFFFCC99"/>
      <color rgb="FFCCFFFF"/>
      <color rgb="FF0000CC"/>
      <color rgb="FF66FFCC"/>
      <color rgb="FF99FFCC"/>
      <color rgb="FF66FF99"/>
      <color rgb="FFFFCC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Lists!$C$1" fmlaRange="Lists!$B$3:$B$261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654050</xdr:colOff>
      <xdr:row>1</xdr:row>
      <xdr:rowOff>0</xdr:rowOff>
    </xdr:from>
    <xdr:to>
      <xdr:col>59</xdr:col>
      <xdr:colOff>289341</xdr:colOff>
      <xdr:row>4</xdr:row>
      <xdr:rowOff>95390</xdr:rowOff>
    </xdr:to>
    <xdr:sp macro="" textlink="">
      <xdr:nvSpPr>
        <xdr:cNvPr id="2" name="Text Box 749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669200" y="200025"/>
          <a:ext cx="1673641" cy="724040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Still needs work - picking up unified members as a 1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56</xdr:col>
      <xdr:colOff>654050</xdr:colOff>
      <xdr:row>1</xdr:row>
      <xdr:rowOff>0</xdr:rowOff>
    </xdr:from>
    <xdr:to>
      <xdr:col>59</xdr:col>
      <xdr:colOff>289341</xdr:colOff>
      <xdr:row>4</xdr:row>
      <xdr:rowOff>95390</xdr:rowOff>
    </xdr:to>
    <xdr:sp macro="" textlink="">
      <xdr:nvSpPr>
        <xdr:cNvPr id="3" name="Text Box 749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688125" y="200025"/>
          <a:ext cx="1673641" cy="724040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Still needs work - picking up unified members as a 1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56</xdr:col>
      <xdr:colOff>654050</xdr:colOff>
      <xdr:row>1</xdr:row>
      <xdr:rowOff>0</xdr:rowOff>
    </xdr:from>
    <xdr:to>
      <xdr:col>59</xdr:col>
      <xdr:colOff>289341</xdr:colOff>
      <xdr:row>4</xdr:row>
      <xdr:rowOff>95390</xdr:rowOff>
    </xdr:to>
    <xdr:sp macro="" textlink="">
      <xdr:nvSpPr>
        <xdr:cNvPr id="4" name="Text Box 749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688125" y="200025"/>
          <a:ext cx="1673641" cy="724040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Still needs work - picking up unified members as a 1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56</xdr:col>
      <xdr:colOff>654050</xdr:colOff>
      <xdr:row>1</xdr:row>
      <xdr:rowOff>0</xdr:rowOff>
    </xdr:from>
    <xdr:to>
      <xdr:col>59</xdr:col>
      <xdr:colOff>289341</xdr:colOff>
      <xdr:row>4</xdr:row>
      <xdr:rowOff>95390</xdr:rowOff>
    </xdr:to>
    <xdr:sp macro="" textlink="">
      <xdr:nvSpPr>
        <xdr:cNvPr id="5" name="Text Box 749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688125" y="200025"/>
          <a:ext cx="1673641" cy="724040"/>
        </a:xfrm>
        <a:prstGeom prst="rect">
          <a:avLst/>
        </a:prstGeom>
        <a:solidFill>
          <a:srgbClr val="FF99CC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Still needs work - picking up unified members as a 1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O62"/>
  <sheetViews>
    <sheetView tabSelected="1" zoomScaleNormal="100" workbookViewId="0">
      <pane ySplit="4" topLeftCell="A5" activePane="bottomLeft" state="frozen"/>
      <selection pane="bottomLeft" activeCell="H7" sqref="H7"/>
    </sheetView>
  </sheetViews>
  <sheetFormatPr defaultRowHeight="12.75" x14ac:dyDescent="0.2"/>
  <cols>
    <col min="1" max="1" width="5.140625" style="452" customWidth="1"/>
    <col min="2" max="2" width="48.7109375" style="452" bestFit="1" customWidth="1"/>
    <col min="3" max="3" width="4.7109375" style="513" customWidth="1"/>
    <col min="4" max="4" width="13.140625" style="452" customWidth="1"/>
    <col min="5" max="5" width="4.5703125" style="452" customWidth="1"/>
    <col min="6" max="6" width="13.140625" style="452" customWidth="1"/>
    <col min="7" max="7" width="4.7109375" style="452" customWidth="1"/>
    <col min="8" max="8" width="13.140625" style="452" customWidth="1"/>
    <col min="9" max="11" width="9.140625" style="452"/>
    <col min="12" max="84" width="9.140625" style="452" customWidth="1"/>
    <col min="85" max="90" width="9.140625" style="452"/>
    <col min="91" max="91" width="18.42578125" style="452" bestFit="1" customWidth="1"/>
    <col min="92" max="92" width="9.5703125" style="452" bestFit="1" customWidth="1"/>
    <col min="93" max="16384" width="9.140625" style="452"/>
  </cols>
  <sheetData>
    <row r="1" spans="1:93" x14ac:dyDescent="0.2">
      <c r="A1" s="451"/>
      <c r="B1" s="451"/>
      <c r="C1" s="511"/>
      <c r="K1"/>
      <c r="CF1" s="754" t="s">
        <v>1676</v>
      </c>
      <c r="CG1" s="753" t="s">
        <v>436</v>
      </c>
      <c r="CH1" s="751" t="s">
        <v>435</v>
      </c>
      <c r="CK1" s="452" t="s">
        <v>1278</v>
      </c>
      <c r="CL1" s="452" t="str">
        <f>Lists!$E$1</f>
        <v>T001</v>
      </c>
      <c r="CN1" s="452" t="str">
        <f>CL1&amp;CL1</f>
        <v>T001T001</v>
      </c>
    </row>
    <row r="2" spans="1:93" x14ac:dyDescent="0.2">
      <c r="A2" s="451"/>
      <c r="B2" s="451"/>
      <c r="C2" s="511"/>
      <c r="CH2" s="453">
        <v>3</v>
      </c>
      <c r="CI2" s="453">
        <v>4</v>
      </c>
      <c r="CJ2" s="453">
        <v>5</v>
      </c>
      <c r="CK2" s="452" t="s">
        <v>1279</v>
      </c>
      <c r="CL2" s="452" t="str">
        <f>IF(ISERROR(VLOOKUP($CL$1,Unions!$B$3:$K$200,CH$2,FALSE))=TRUE,"na",VLOOKUP($CL$1,Unions!$B$3:$K$200,CH$2,FALSE))</f>
        <v>U054</v>
      </c>
      <c r="CM2" s="452" t="str">
        <f>IF(ISERROR(VLOOKUP($CL$1,Unions!$B$3:$K$200,CI$2,FALSE))=TRUE,"na",VLOOKUP($CL$1,Unions!$B$3:$K$200,CI$2,FALSE))</f>
        <v>Addison NW USD</v>
      </c>
      <c r="CN2" s="452" t="str">
        <f t="shared" ref="CN2:CN3" si="0">CL2&amp;CL2</f>
        <v>U054U054</v>
      </c>
      <c r="CO2" s="452" t="str">
        <f>IF(ISERROR(VLOOKUP($CL$1,Unions!$B$3:$K$200,CJ$2,FALSE))=TRUE,"na",VLOOKUP($CL$1,Unions!$B$3:$K$200,CJ$2,FALSE))</f>
        <v>U054T001</v>
      </c>
    </row>
    <row r="3" spans="1:93" x14ac:dyDescent="0.2">
      <c r="A3" s="451"/>
      <c r="B3" s="451"/>
      <c r="C3" s="511"/>
      <c r="CH3" s="454">
        <v>6</v>
      </c>
      <c r="CI3" s="454">
        <v>7</v>
      </c>
      <c r="CJ3" s="454">
        <v>8</v>
      </c>
      <c r="CK3" s="452" t="s">
        <v>1280</v>
      </c>
      <c r="CL3" s="452">
        <f>IF(ISERROR(VLOOKUP($CL$1,Unions!$B$3:$K$200,CH$3,FALSE))=TRUE,"na",VLOOKUP($CL$1,Unions!$B$3:$K$200,CH$3,FALSE))</f>
        <v>0</v>
      </c>
      <c r="CM3" s="452">
        <f>IF(ISERROR(VLOOKUP($CL$1,Unions!$B$3:$K$200,CI$3,FALSE))=TRUE,"na",VLOOKUP($CL$1,Unions!$B$3:$K$200,CI$3,FALSE))</f>
        <v>0</v>
      </c>
      <c r="CN3" s="452" t="str">
        <f t="shared" si="0"/>
        <v>00</v>
      </c>
      <c r="CO3" s="452">
        <f>IF(ISERROR(VLOOKUP($CL$1,Unions!$B$3:$K$200,CJ$3,FALSE))=TRUE,"na",VLOOKUP($CL$1,Unions!$B$3:$K$200,CJ$3,FALSE))</f>
        <v>0</v>
      </c>
    </row>
    <row r="4" spans="1:93" ht="18" x14ac:dyDescent="0.25">
      <c r="A4" s="456"/>
      <c r="B4" s="457" t="str">
        <f>VLOOKUP(Lists!$E$1,Lists!$C$4:$I$261,7,FALSE) &amp;VLOOKUP(Lists!$E$1,Lists!$C$4:$I$261,2,FALSE)</f>
        <v>Town of Addison</v>
      </c>
      <c r="C4" s="482"/>
      <c r="D4" s="456"/>
      <c r="E4" s="456"/>
      <c r="F4" s="456"/>
      <c r="G4" s="458" t="s">
        <v>1288</v>
      </c>
      <c r="H4" s="459">
        <f ca="1">TODAY()</f>
        <v>43311</v>
      </c>
      <c r="CG4" s="750" t="s">
        <v>1669</v>
      </c>
      <c r="CH4" s="751" t="s">
        <v>212</v>
      </c>
      <c r="CI4" s="751" t="s">
        <v>528</v>
      </c>
      <c r="CJ4" s="751" t="s">
        <v>1007</v>
      </c>
      <c r="CK4" s="455"/>
    </row>
    <row r="5" spans="1:93" x14ac:dyDescent="0.2">
      <c r="A5" s="456"/>
      <c r="B5" s="456"/>
      <c r="C5" s="482"/>
      <c r="D5" s="456"/>
      <c r="E5" s="456"/>
      <c r="F5" s="456"/>
      <c r="G5" s="456"/>
      <c r="H5" s="460"/>
      <c r="CG5" s="752" t="s">
        <v>1359</v>
      </c>
      <c r="CH5" s="452" t="s">
        <v>213</v>
      </c>
      <c r="CI5" s="452" t="s">
        <v>529</v>
      </c>
      <c r="CJ5" s="452" t="s">
        <v>1008</v>
      </c>
      <c r="CK5" s="455"/>
    </row>
    <row r="6" spans="1:93" x14ac:dyDescent="0.2">
      <c r="A6" s="456"/>
      <c r="B6" s="456"/>
      <c r="C6" s="482"/>
      <c r="D6" s="456"/>
      <c r="E6" s="456"/>
      <c r="F6" s="456"/>
      <c r="G6" s="461" t="s">
        <v>1289</v>
      </c>
      <c r="H6" s="748">
        <v>2019</v>
      </c>
    </row>
    <row r="7" spans="1:93" x14ac:dyDescent="0.2">
      <c r="A7" s="456"/>
      <c r="B7" s="456"/>
      <c r="C7" s="482"/>
      <c r="D7" s="456"/>
      <c r="E7" s="456"/>
      <c r="F7" s="456"/>
      <c r="G7" s="461" t="s">
        <v>1695</v>
      </c>
      <c r="H7" s="748">
        <v>2018</v>
      </c>
    </row>
    <row r="8" spans="1:93" ht="15.75" x14ac:dyDescent="0.25">
      <c r="A8" s="462" t="s">
        <v>1287</v>
      </c>
      <c r="B8" s="456"/>
      <c r="C8" s="482"/>
      <c r="D8" s="456"/>
      <c r="E8" s="456"/>
      <c r="F8" s="456"/>
      <c r="G8" s="456"/>
      <c r="H8" s="456"/>
    </row>
    <row r="9" spans="1:93" x14ac:dyDescent="0.2">
      <c r="A9" s="456"/>
      <c r="B9" s="456"/>
      <c r="C9" s="482"/>
      <c r="D9" s="463" t="str">
        <f>Lists!$D$1</f>
        <v>Addison</v>
      </c>
      <c r="E9" s="456"/>
      <c r="F9" s="463" t="str">
        <f>IF(OR($CM$2="na",$CM$2=0),"",$CM$2)</f>
        <v>Addison NW USD</v>
      </c>
      <c r="G9" s="456"/>
      <c r="H9" s="463" t="str">
        <f>IF(OR($CM$3="na",$CM$3=0),"",$CM$3)</f>
        <v/>
      </c>
    </row>
    <row r="10" spans="1:93" x14ac:dyDescent="0.2">
      <c r="A10" s="456"/>
      <c r="B10" s="456"/>
      <c r="C10" s="482"/>
      <c r="D10" s="456"/>
      <c r="E10" s="456"/>
      <c r="F10" s="456"/>
      <c r="G10" s="456"/>
      <c r="H10" s="456"/>
    </row>
    <row r="11" spans="1:93" x14ac:dyDescent="0.2">
      <c r="A11" s="464">
        <v>1</v>
      </c>
      <c r="B11" s="456" t="s">
        <v>80</v>
      </c>
      <c r="C11" s="568"/>
      <c r="D11" s="465">
        <f>SUMIF(Fin19v06!$E$17:$E$552,$CN$1,Fin19v06!$I$17:$I$552)</f>
        <v>0</v>
      </c>
      <c r="E11" s="456"/>
      <c r="F11" s="465">
        <f>SUMIF(Fin19v06!$E$17:$E$552,$CN$2,Fin19v06!$I$17:$I$552)</f>
        <v>21106261</v>
      </c>
      <c r="G11" s="456"/>
      <c r="H11" s="465">
        <f>SUMIF(Fin19v06!$E$17:$E$552,$CN$3,Fin19v06!$I$17:$I$552)</f>
        <v>0</v>
      </c>
    </row>
    <row r="12" spans="1:93" x14ac:dyDescent="0.2">
      <c r="A12" s="464">
        <f>A11+1</f>
        <v>2</v>
      </c>
      <c r="B12" s="456" t="s">
        <v>1129</v>
      </c>
      <c r="C12" s="568"/>
      <c r="D12" s="465">
        <f>SUMIF(Fin19v06!$E$17:$E$552,$CN$1,Fin19v06!$J$17:$J$552)</f>
        <v>0</v>
      </c>
      <c r="E12" s="456"/>
      <c r="F12" s="465">
        <f>SUMIF(Fin19v06!$E$17:$E$552,$CN$2,Fin19v06!$J$17:$J$552)</f>
        <v>3812530</v>
      </c>
      <c r="G12" s="456"/>
      <c r="H12" s="465">
        <f>SUMIF(Fin19v06!$E$17:$E$552,$CN$3,Fin19v06!$J$17:$J$552)</f>
        <v>0</v>
      </c>
    </row>
    <row r="13" spans="1:93" x14ac:dyDescent="0.2">
      <c r="A13" s="464">
        <f>A12+1</f>
        <v>3</v>
      </c>
      <c r="B13" s="456" t="s">
        <v>1130</v>
      </c>
      <c r="C13" s="568"/>
      <c r="D13" s="465">
        <f>SUMIF(Fin19v06!$E$17:$E$552,$CN$1,Fin19v06!$U$17:$U$552)</f>
        <v>0</v>
      </c>
      <c r="E13" s="456"/>
      <c r="F13" s="465">
        <f>SUMIF(Fin19v06!$E$17:$E$552,$CN$2,Fin19v06!$U$17:$U$552)</f>
        <v>17293731</v>
      </c>
      <c r="G13" s="456"/>
      <c r="H13" s="465">
        <f>SUMIF(Fin19v06!$E$17:$E$552,$CN$3,Fin19v06!$U$17:$U$552)</f>
        <v>0</v>
      </c>
    </row>
    <row r="14" spans="1:93" x14ac:dyDescent="0.2">
      <c r="A14" s="464"/>
      <c r="B14" s="456"/>
      <c r="C14" s="568"/>
      <c r="D14" s="456"/>
      <c r="E14" s="456"/>
      <c r="F14" s="456"/>
      <c r="G14" s="456"/>
      <c r="H14" s="456"/>
    </row>
    <row r="15" spans="1:93" x14ac:dyDescent="0.2">
      <c r="A15" s="464">
        <f>A13+1</f>
        <v>4</v>
      </c>
      <c r="B15" s="456" t="s">
        <v>1131</v>
      </c>
      <c r="C15" s="568"/>
      <c r="D15" s="466">
        <f>SUMIF(Fin19v06!$E$17:$E$552,$CN$1,Fin19v06!$Q$17:$Q$552)</f>
        <v>0</v>
      </c>
      <c r="E15" s="456"/>
      <c r="F15" s="466">
        <f>SUMIF(Fin19v06!$E$17:$E$552,$CN$2,Fin19v06!$Q$17:$Q$552)</f>
        <v>979.12000000000012</v>
      </c>
      <c r="G15" s="456"/>
      <c r="H15" s="466">
        <f>SUMIF(Fin19v06!$E$17:$E$552,$CN$3,Fin19v06!$Q$17:$Q$552)</f>
        <v>0</v>
      </c>
    </row>
    <row r="16" spans="1:93" x14ac:dyDescent="0.2">
      <c r="A16" s="464">
        <f>A15+1</f>
        <v>5</v>
      </c>
      <c r="B16" s="456" t="s">
        <v>1132</v>
      </c>
      <c r="C16" s="568"/>
      <c r="D16" s="467">
        <f>SUMIF(Fin19v06!$E$17:$E$552,$CN$1,Fin19v06!$V$17:$V$552)</f>
        <v>0</v>
      </c>
      <c r="E16" s="456"/>
      <c r="F16" s="467">
        <f>SUMIF(Fin19v06!$E$17:$E$552,$CN$2,Fin19v06!$V$17:$V$552)</f>
        <v>17662.52</v>
      </c>
      <c r="G16" s="456"/>
      <c r="H16" s="467">
        <f>SUMIF(Fin19v06!$E$17:$E$552,$CN$3,Fin19v06!$V$17:$V$552)</f>
        <v>0</v>
      </c>
    </row>
    <row r="17" spans="1:8" x14ac:dyDescent="0.2">
      <c r="A17" s="464"/>
      <c r="B17" s="456"/>
      <c r="C17" s="568"/>
      <c r="D17" s="468"/>
      <c r="E17" s="456"/>
      <c r="F17" s="456"/>
      <c r="G17" s="456"/>
      <c r="H17" s="456"/>
    </row>
    <row r="18" spans="1:8" x14ac:dyDescent="0.2">
      <c r="A18" s="555">
        <f>A16+1</f>
        <v>6</v>
      </c>
      <c r="B18" s="556" t="s">
        <v>1134</v>
      </c>
      <c r="C18" s="569"/>
      <c r="D18" s="557">
        <f>IF(D$11=0,0,IF(VLOOKUP($CN$1,Fin19v06!$E$17:$Z$552,22,FALSE)="Exempt","Exempt","No"))</f>
        <v>0</v>
      </c>
      <c r="E18" s="556"/>
      <c r="F18" s="557" t="str">
        <f>IF(F$11=0,0,IF(VLOOKUP($CN$2,Fin19v06!$E$17:$Z$552,22,FALSE)="Exempt","Exempt","No"))</f>
        <v>No</v>
      </c>
      <c r="G18" s="556"/>
      <c r="H18" s="558">
        <f>IF(H$11=0,0,IF(VLOOKUP($CN$3,Fin19v06!$E$17:$Z$552,22,FALSE)="Exempt","Exempt","No"))</f>
        <v>0</v>
      </c>
    </row>
    <row r="19" spans="1:8" x14ac:dyDescent="0.2">
      <c r="A19" s="559">
        <f>A18+1</f>
        <v>7</v>
      </c>
      <c r="B19" s="551" t="s">
        <v>1133</v>
      </c>
      <c r="C19" s="570"/>
      <c r="D19" s="552">
        <f>SUMIF(Fin19v06!$E$17:$E$552,$CN$1,Fin19v06!$W$17:$W$552)</f>
        <v>0</v>
      </c>
      <c r="E19" s="551"/>
      <c r="F19" s="552">
        <f>SUMIF(Fin19v06!$E$17:$E$552,$CN$2,Fin19v06!$W$17:$W$552)</f>
        <v>964832</v>
      </c>
      <c r="G19" s="551"/>
      <c r="H19" s="560">
        <f>SUMIF(Fin19v06!$E$17:$E$552,$CN$3,Fin19v06!$W$17:$W$552)</f>
        <v>0</v>
      </c>
    </row>
    <row r="20" spans="1:8" x14ac:dyDescent="0.2">
      <c r="A20" s="559">
        <f>A19+1</f>
        <v>8</v>
      </c>
      <c r="B20" s="553" t="s">
        <v>1297</v>
      </c>
      <c r="C20" s="570"/>
      <c r="D20" s="554">
        <f>SUMIF(Fin19v06!$E$17:$E$552,$CN$1,Fin19v06!$X$17:$X$552)</f>
        <v>0</v>
      </c>
      <c r="E20" s="551"/>
      <c r="F20" s="554">
        <f>SUMIF(Fin19v06!$E$17:$E$552,$CN$2,Fin19v06!$X$17:$X$552)</f>
        <v>985.41</v>
      </c>
      <c r="G20" s="551"/>
      <c r="H20" s="561">
        <f>SUMIF(Fin19v06!$E$17:$E$552,$CN$3,Fin19v06!$X$17:$X$552)</f>
        <v>0</v>
      </c>
    </row>
    <row r="21" spans="1:8" x14ac:dyDescent="0.2">
      <c r="A21" s="559"/>
      <c r="B21" s="551"/>
      <c r="C21" s="570"/>
      <c r="D21" s="551"/>
      <c r="E21" s="551"/>
      <c r="F21" s="551"/>
      <c r="G21" s="551"/>
      <c r="H21" s="562"/>
    </row>
    <row r="22" spans="1:8" x14ac:dyDescent="0.2">
      <c r="A22" s="559">
        <f>A20+1</f>
        <v>9</v>
      </c>
      <c r="B22" s="551" t="s">
        <v>1392</v>
      </c>
      <c r="C22" s="570"/>
      <c r="D22" s="554">
        <f>IF(D$11=0,0,SUMIF(Fin19v06!$E$17:$E$552,$CN$1,Fin19v06!$Y$17:$Y$552))</f>
        <v>0</v>
      </c>
      <c r="E22" s="551"/>
      <c r="F22" s="554">
        <f>IF(F$11=0,0,SUMIF(Fin19v06!$E$17:$E$552,$CN$2,Fin19v06!$Y$17:$Y$552))</f>
        <v>16677.11</v>
      </c>
      <c r="G22" s="551"/>
      <c r="H22" s="561">
        <f>IF(H$11=0,0,SUMIF(Fin19v06!$E$17:$E$552,$CN$3,Fin19v06!$Y$17:$Y$552))</f>
        <v>0</v>
      </c>
    </row>
    <row r="23" spans="1:8" x14ac:dyDescent="0.2">
      <c r="A23" s="559">
        <f>A22+1</f>
        <v>10</v>
      </c>
      <c r="B23" s="553" t="s">
        <v>1393</v>
      </c>
      <c r="C23" s="570"/>
      <c r="D23" s="554">
        <f>IF(D$11&gt;0,Fin19v06!$Z$12,0)</f>
        <v>0</v>
      </c>
      <c r="E23" s="551"/>
      <c r="F23" s="554">
        <f>IF(F$11&gt;0,Fin19v06!$Z$12,0)</f>
        <v>17816</v>
      </c>
      <c r="G23" s="551"/>
      <c r="H23" s="561">
        <f>IF(H$11&gt;0,Fin19v06!$Z$12,0)</f>
        <v>0</v>
      </c>
    </row>
    <row r="24" spans="1:8" x14ac:dyDescent="0.2">
      <c r="A24" s="563">
        <f>A23+1</f>
        <v>11</v>
      </c>
      <c r="B24" s="564" t="s">
        <v>1394</v>
      </c>
      <c r="C24" s="571"/>
      <c r="D24" s="565">
        <f>SUMIF(Fin19v06!$E$17:$E$552,$CN$1,Fin19v06!$Z$17:$Z$552)</f>
        <v>0</v>
      </c>
      <c r="E24" s="566"/>
      <c r="F24" s="565">
        <f>SUMIF(Fin19v06!$E$17:$E$552,$CN$2,Fin19v06!$Z$17:$Z$552)</f>
        <v>0</v>
      </c>
      <c r="G24" s="566"/>
      <c r="H24" s="567">
        <f>SUMIF(Fin19v06!$E$17:$E$552,$CN$3,Fin19v06!$Z$17:$Z$552)</f>
        <v>0</v>
      </c>
    </row>
    <row r="25" spans="1:8" x14ac:dyDescent="0.2">
      <c r="A25" s="464"/>
      <c r="B25" s="456"/>
      <c r="C25" s="568"/>
      <c r="D25" s="456"/>
      <c r="E25" s="456"/>
      <c r="F25" s="456"/>
      <c r="G25" s="456"/>
      <c r="H25" s="456"/>
    </row>
    <row r="26" spans="1:8" x14ac:dyDescent="0.2">
      <c r="A26" s="464">
        <f>A24+1</f>
        <v>12</v>
      </c>
      <c r="B26" s="456" t="s">
        <v>1135</v>
      </c>
      <c r="C26" s="568"/>
      <c r="D26" s="467">
        <f>SUMIF(Fin19v06!$E$17:$E$552,$CN$1,Fin19v06!$AC$17:$AC$552)</f>
        <v>0</v>
      </c>
      <c r="E26" s="456"/>
      <c r="F26" s="467">
        <f>SUMIF(Fin19v06!$E$17:$E$552,$CN$2,Fin19v06!$AC$17:$AC$552)</f>
        <v>17662.52</v>
      </c>
      <c r="G26" s="456"/>
      <c r="H26" s="467">
        <f>SUMIF(Fin19v06!$E$17:$E$552,$CN$3,Fin19v06!$AC$17:$AC$552)</f>
        <v>0</v>
      </c>
    </row>
    <row r="27" spans="1:8" x14ac:dyDescent="0.2">
      <c r="A27" s="464"/>
      <c r="B27" s="456"/>
      <c r="C27" s="568"/>
      <c r="D27" s="456"/>
      <c r="E27" s="456"/>
      <c r="F27" s="456"/>
      <c r="G27" s="456"/>
      <c r="H27" s="456"/>
    </row>
    <row r="28" spans="1:8" x14ac:dyDescent="0.2">
      <c r="A28" s="464">
        <f>A26+1</f>
        <v>13</v>
      </c>
      <c r="B28" s="456" t="s">
        <v>1136</v>
      </c>
      <c r="C28" s="568"/>
      <c r="D28" s="467">
        <f>IF(D$11=0,0,Fin19v06!$AD$12)</f>
        <v>0</v>
      </c>
      <c r="E28" s="456"/>
      <c r="F28" s="467">
        <f>IF(F$11=0,0,Fin19v06!$AD$12)</f>
        <v>10220</v>
      </c>
      <c r="G28" s="456"/>
      <c r="H28" s="467">
        <f>IF(H$11=0,0,Fin19v06!$AD$12)</f>
        <v>0</v>
      </c>
    </row>
    <row r="29" spans="1:8" x14ac:dyDescent="0.2">
      <c r="A29" s="464">
        <f>A28+1</f>
        <v>14</v>
      </c>
      <c r="B29" s="456" t="s">
        <v>1301</v>
      </c>
      <c r="C29" s="568"/>
      <c r="D29" s="469">
        <f>SUMIF(Fin19v06!$E$17:$E$552,$CN$1,Fin19v06!$AE$17:$AE$552)</f>
        <v>0</v>
      </c>
      <c r="E29" s="456"/>
      <c r="F29" s="469">
        <f>SUMIF(Fin19v06!$E$17:$E$552,$CN$2,Fin19v06!$AE$17:$AE$552)</f>
        <v>1.7282</v>
      </c>
      <c r="G29" s="456"/>
      <c r="H29" s="469">
        <f>SUMIF(Fin19v06!$E$17:$E$552,$CN$3,Fin19v06!$AE$17:$AE$552)</f>
        <v>0</v>
      </c>
    </row>
    <row r="30" spans="1:8" x14ac:dyDescent="0.2">
      <c r="A30" s="464"/>
      <c r="B30" s="456"/>
      <c r="C30" s="568"/>
      <c r="D30" s="456"/>
      <c r="E30" s="456"/>
      <c r="F30" s="456"/>
      <c r="G30" s="456"/>
      <c r="H30" s="456"/>
    </row>
    <row r="31" spans="1:8" x14ac:dyDescent="0.2">
      <c r="A31" s="464">
        <f>A29+1</f>
        <v>15</v>
      </c>
      <c r="B31" s="456" t="s">
        <v>1137</v>
      </c>
      <c r="C31" s="568"/>
      <c r="D31" s="470">
        <f>SUMIF(Fin19v06!$E$17:$E$552,$CN$1,Fin19v06!$AG$17:$AG$552)</f>
        <v>0</v>
      </c>
      <c r="E31" s="456"/>
      <c r="F31" s="470">
        <f>SUMIF(Fin19v06!$E$17:$E$552,$CO$2,Fin19v06!$AG$17:$AG$552)</f>
        <v>1</v>
      </c>
      <c r="G31" s="456"/>
      <c r="H31" s="470">
        <f>SUMIF(Fin19v06!$E$17:$E$552,$CO$3,Fin19v06!$AG$17:$AG$552)</f>
        <v>0</v>
      </c>
    </row>
    <row r="32" spans="1:8" x14ac:dyDescent="0.2">
      <c r="A32" s="464">
        <f>A31+1</f>
        <v>16</v>
      </c>
      <c r="B32" s="456" t="s">
        <v>1138</v>
      </c>
      <c r="C32" s="568"/>
      <c r="D32" s="469">
        <f>SUMIF(Fin19v06!$E$17:$E$552,$CN$1,Fin19v06!$AH$17:$AH$552)</f>
        <v>0</v>
      </c>
      <c r="E32" s="456"/>
      <c r="F32" s="469">
        <f>SUMIF(Fin19v06!$E$17:$E$552,$CO$2,Fin19v06!$AH$17:$AH$552)</f>
        <v>1.6482000000000001</v>
      </c>
      <c r="G32" s="456"/>
      <c r="H32" s="469">
        <f>SUMIF(Fin19v06!$E$17:$E$552,$CO$3,Fin19v06!$AH$17:$AH$552)</f>
        <v>0</v>
      </c>
    </row>
    <row r="33" spans="1:8" x14ac:dyDescent="0.2">
      <c r="A33" s="464"/>
      <c r="B33" s="456"/>
      <c r="C33" s="568"/>
      <c r="D33" s="456"/>
      <c r="E33" s="456"/>
      <c r="F33" s="456"/>
      <c r="G33" s="456"/>
      <c r="H33" s="456"/>
    </row>
    <row r="34" spans="1:8" x14ac:dyDescent="0.2">
      <c r="A34" s="464">
        <f>A32+1</f>
        <v>17</v>
      </c>
      <c r="B34" s="461" t="s">
        <v>1298</v>
      </c>
      <c r="C34" s="568"/>
      <c r="D34" s="471">
        <f>SUMIF(Fin19v06!$E$17:$E$552,$CN$1,Fin19v06!$AI$17:$AI$552)</f>
        <v>1.6482000000000001</v>
      </c>
      <c r="E34" s="482"/>
      <c r="F34" s="456"/>
      <c r="G34" s="456"/>
      <c r="H34" s="456"/>
    </row>
    <row r="35" spans="1:8" x14ac:dyDescent="0.2">
      <c r="A35" s="464"/>
      <c r="B35" s="456"/>
      <c r="C35" s="568"/>
      <c r="D35" s="472" t="str">
        <f>IF(SUMIF(Fin19v06!$E$17:$E$552,$CN$1,Fin19v06!$AX$17:$AX$552)=1,"The above rate reflects any merger tax incentives and the maximum","")</f>
        <v>The above rate reflects any merger tax incentives and the maximum</v>
      </c>
      <c r="E35" s="456"/>
      <c r="F35" s="456"/>
      <c r="G35" s="456"/>
      <c r="H35" s="456"/>
    </row>
    <row r="36" spans="1:8" x14ac:dyDescent="0.2">
      <c r="A36" s="464"/>
      <c r="B36" s="456"/>
      <c r="C36" s="568"/>
      <c r="D36" s="472" t="str">
        <f>IF(SUMIF(Fin19v06!$E$17:$E$552,$CN$1,Fin19v06!$AX$17:$AX$552)=1,"allowable +/- 5% change from the prior year equalized rate for the town.","")</f>
        <v>allowable +/- 5% change from the prior year equalized rate for the town.</v>
      </c>
      <c r="E36" s="456"/>
      <c r="F36" s="456"/>
      <c r="G36" s="456"/>
      <c r="H36" s="456"/>
    </row>
    <row r="37" spans="1:8" x14ac:dyDescent="0.2">
      <c r="A37" s="464"/>
      <c r="B37" s="456"/>
      <c r="C37" s="568"/>
      <c r="D37" s="456"/>
      <c r="E37" s="456"/>
      <c r="F37" s="456"/>
      <c r="G37" s="456"/>
      <c r="H37" s="456"/>
    </row>
    <row r="38" spans="1:8" x14ac:dyDescent="0.2">
      <c r="A38" s="464">
        <f>A34+1</f>
        <v>18</v>
      </c>
      <c r="B38" s="456" t="s">
        <v>1139</v>
      </c>
      <c r="C38" s="568"/>
      <c r="D38" s="470">
        <f>IF(D$11=0,0,IF(SUMIF(Fin19v06!$E$17:$E$552,$CN$1,Fin19v06!$AT$17:$AT$552)=0,"Reappraisal",SUMIF(Fin19v06!$E$17:$E$552,$CN$1,Fin19v06!$AT$17:$AT$552)))</f>
        <v>0</v>
      </c>
      <c r="E38" s="482"/>
      <c r="F38" s="470">
        <f>IF(F$11=0,0,IF(SUMIF(Fin19v06!$E$17:$E$552,$CN$1,Fin19v06!$AT$17:$AT$552)=0,"Reappraisal",SUMIF(Fin19v06!$E$17:$E$552,$CN$1,Fin19v06!$AT$17:$AT$552)))</f>
        <v>1.0663</v>
      </c>
      <c r="G38" s="456"/>
      <c r="H38" s="470">
        <f>IF(H$11=0,0,IF(SUMIF(Fin19v06!$E$17:$E$552,$CN$1,Fin19v06!$AT$17:$AT$552)=0,"Reappraisal",SUMIF(Fin19v06!$E$17:$E$552,$CN$1,Fin19v06!$AT$17:$AT$552)))</f>
        <v>0</v>
      </c>
    </row>
    <row r="39" spans="1:8" x14ac:dyDescent="0.2">
      <c r="A39" s="464">
        <f>A38+1</f>
        <v>19</v>
      </c>
      <c r="B39" s="456" t="s">
        <v>1140</v>
      </c>
      <c r="C39" s="568"/>
      <c r="D39" s="469">
        <f>IF(ISNUMBER(D$38)=FALSE,"Unavailable",IF(D38=0,0,ROUND(D32/D38,4)))</f>
        <v>0</v>
      </c>
      <c r="E39" s="456"/>
      <c r="F39" s="469">
        <f>IF(ISNUMBER(F$38)=FALSE,"Unavailable",IF(F38=0,0,ROUND(F32/F38,4)))</f>
        <v>1.5457000000000001</v>
      </c>
      <c r="G39" s="456"/>
      <c r="H39" s="469">
        <f>IF(ISNUMBER(H$38)=FALSE,"Unavailable",IF(H38=0,0,ROUND(H32/H38,4)))</f>
        <v>0</v>
      </c>
    </row>
    <row r="40" spans="1:8" x14ac:dyDescent="0.2">
      <c r="A40" s="456"/>
      <c r="B40" s="456"/>
      <c r="C40" s="568"/>
      <c r="D40" s="456"/>
      <c r="E40" s="456"/>
      <c r="F40" s="456"/>
      <c r="G40" s="456"/>
      <c r="H40" s="456"/>
    </row>
    <row r="41" spans="1:8" ht="15.75" x14ac:dyDescent="0.25">
      <c r="A41" s="456"/>
      <c r="B41" s="473" t="s">
        <v>1295</v>
      </c>
      <c r="C41" s="568"/>
      <c r="D41" s="474">
        <f>IF(OR(ISNUMBER(D$38)=FALSE,ISNUMBER(F$38)=FALSE,ISNUMBER(H$38)=FALSE),"Unavailable",IF(D$39+F$39+H$39&lt;&gt;SUMIF(Fin19v06!$E$17:$E$552,$CN$1,Fin19v06!$AV$17:$AV$552),SUMIF(Fin19v06!$E$17:$E$552,$CN$1,Fin19v06!$AV$17:$AV$552),D$39+F$39+H$39))</f>
        <v>1.5457000000000001</v>
      </c>
      <c r="E41" s="483" t="str">
        <f>IF($CL$1=$CH$1,"Lemington had a special rate caclulation for FY2019","")</f>
        <v/>
      </c>
      <c r="G41" s="456"/>
      <c r="H41" s="456"/>
    </row>
    <row r="42" spans="1:8" ht="13.5" thickBot="1" x14ac:dyDescent="0.25">
      <c r="A42" s="475"/>
      <c r="B42" s="475"/>
      <c r="C42" s="512"/>
      <c r="D42" s="476" t="str">
        <f>IF(OR(ISNUMBER(D$38)=FALSE,ISNUMBER(F$38)=FALSE,ISNUMBER(H$38)=FALSE),"",IF(D$39+F$39+H$39&lt;&gt;SUMIF(Fin19v06!$E$17:$E$552,$CN$1,Fin19v06!$AV$17:$AV$552),"Differences are due to rounding or the +/-5%.",""))</f>
        <v/>
      </c>
      <c r="E42" s="475"/>
      <c r="F42" s="475"/>
      <c r="G42" s="475"/>
      <c r="H42" s="475"/>
    </row>
    <row r="43" spans="1:8" x14ac:dyDescent="0.2">
      <c r="A43" s="456"/>
      <c r="B43" s="456"/>
      <c r="C43" s="482"/>
      <c r="D43" s="456"/>
      <c r="E43" s="456"/>
      <c r="F43" s="456"/>
      <c r="G43" s="456"/>
      <c r="H43" s="456"/>
    </row>
    <row r="44" spans="1:8" ht="15.75" x14ac:dyDescent="0.25">
      <c r="A44" s="462" t="s">
        <v>1290</v>
      </c>
      <c r="B44" s="456"/>
      <c r="C44" s="482"/>
      <c r="D44" s="456"/>
      <c r="E44" s="456"/>
      <c r="F44" s="456"/>
      <c r="G44" s="456"/>
      <c r="H44" s="456"/>
    </row>
    <row r="45" spans="1:8" x14ac:dyDescent="0.2">
      <c r="A45" s="464">
        <f>A39+1</f>
        <v>20</v>
      </c>
      <c r="B45" s="456" t="s">
        <v>1294</v>
      </c>
      <c r="C45" s="482"/>
      <c r="D45" s="749">
        <v>1.58</v>
      </c>
      <c r="E45" s="456"/>
      <c r="F45" s="456"/>
      <c r="G45" s="456"/>
      <c r="H45" s="456"/>
    </row>
    <row r="46" spans="1:8" x14ac:dyDescent="0.2">
      <c r="A46" s="464">
        <f>A45+1</f>
        <v>21</v>
      </c>
      <c r="B46" s="456" t="s">
        <v>1139</v>
      </c>
      <c r="C46" s="482"/>
      <c r="D46" s="470">
        <f>IF(SUMIF(Fin19v06!$E$17:$E$552,$CN$1,Fin19v06!$AT$17:$AT$552)=0,"Reappraisal",SUMIF(Fin19v06!$E$17:$E$552,$CN$1,Fin19v06!$AT$17:$AT$552))</f>
        <v>1.0663</v>
      </c>
      <c r="E46" s="456"/>
      <c r="F46" s="456"/>
      <c r="G46" s="456"/>
      <c r="H46" s="456"/>
    </row>
    <row r="47" spans="1:8" x14ac:dyDescent="0.2">
      <c r="A47" s="456"/>
      <c r="B47" s="456"/>
      <c r="C47" s="482"/>
      <c r="D47" s="470"/>
      <c r="E47" s="456"/>
      <c r="F47" s="456"/>
      <c r="G47" s="456"/>
      <c r="H47" s="456"/>
    </row>
    <row r="48" spans="1:8" ht="15.75" x14ac:dyDescent="0.25">
      <c r="A48" s="456"/>
      <c r="B48" s="473" t="s">
        <v>1296</v>
      </c>
      <c r="C48" s="482"/>
      <c r="D48" s="474">
        <f>IF(ISNUMBER(D$46)=FALSE,"Unavailable",IF(D46=0,0,SUMIF(Fin19v06!$E$17:$E$552,$CN$1,Fin19v06!$AQ$17:$AQ$552)))</f>
        <v>1.4818</v>
      </c>
      <c r="E48" s="456"/>
      <c r="F48" s="456"/>
      <c r="G48" s="456"/>
      <c r="H48" s="456"/>
    </row>
    <row r="49" spans="1:8" ht="13.5" thickBot="1" x14ac:dyDescent="0.25">
      <c r="A49" s="475"/>
      <c r="B49" s="475"/>
      <c r="C49" s="512"/>
      <c r="D49" s="475"/>
      <c r="E49" s="475"/>
      <c r="F49" s="475"/>
      <c r="G49" s="475"/>
      <c r="H49" s="475"/>
    </row>
    <row r="50" spans="1:8" x14ac:dyDescent="0.2">
      <c r="A50" s="456"/>
      <c r="B50" s="456"/>
      <c r="C50" s="482"/>
      <c r="D50" s="456"/>
      <c r="E50" s="456"/>
      <c r="F50" s="456"/>
      <c r="G50" s="456"/>
      <c r="H50" s="456"/>
    </row>
    <row r="51" spans="1:8" ht="15.75" x14ac:dyDescent="0.25">
      <c r="A51" s="462" t="s">
        <v>1303</v>
      </c>
      <c r="B51" s="456"/>
      <c r="C51" s="482"/>
      <c r="D51" s="456"/>
      <c r="E51" s="456"/>
      <c r="F51" s="456"/>
      <c r="G51" s="456"/>
      <c r="H51" s="456"/>
    </row>
    <row r="52" spans="1:8" x14ac:dyDescent="0.2">
      <c r="A52" s="464">
        <f>A46+1</f>
        <v>22</v>
      </c>
      <c r="B52" s="456" t="s">
        <v>1135</v>
      </c>
      <c r="C52" s="482"/>
      <c r="D52" s="467">
        <f>SUMIF(Fin19v06!$E$17:$E$552,$CN$1,Fin19v06!$AC$17:$AC$552)</f>
        <v>0</v>
      </c>
      <c r="E52" s="456"/>
      <c r="F52" s="467">
        <f>SUMIF(Fin19v06!$E$17:$E$552,$CN$2,Fin19v06!$AC$17:$AC$552)</f>
        <v>17662.52</v>
      </c>
      <c r="G52" s="456"/>
      <c r="H52" s="467">
        <f>SUMIF(Fin19v06!$E$17:$E$552,$CN$3,Fin19v06!$AC$17:$AC$552)</f>
        <v>0</v>
      </c>
    </row>
    <row r="53" spans="1:8" x14ac:dyDescent="0.2">
      <c r="A53" s="464"/>
      <c r="B53" s="456"/>
      <c r="C53" s="482"/>
      <c r="D53" s="456"/>
      <c r="E53" s="456"/>
      <c r="F53" s="456"/>
      <c r="G53" s="456"/>
      <c r="H53" s="456"/>
    </row>
    <row r="54" spans="1:8" x14ac:dyDescent="0.2">
      <c r="A54" s="464">
        <f>A52+1</f>
        <v>23</v>
      </c>
      <c r="B54" s="456" t="s">
        <v>1299</v>
      </c>
      <c r="C54" s="482"/>
      <c r="D54" s="467">
        <f>IF(D$11=0,0,Fin19v06!$BA$4)</f>
        <v>0</v>
      </c>
      <c r="E54" s="456"/>
      <c r="F54" s="467">
        <f>IF(F$11=0,0,Fin19v06!$BA$4)</f>
        <v>12380</v>
      </c>
      <c r="G54" s="456"/>
      <c r="H54" s="467">
        <f>IF(H$11=0,0,Fin19v06!$BA$4)</f>
        <v>0</v>
      </c>
    </row>
    <row r="55" spans="1:8" x14ac:dyDescent="0.2">
      <c r="A55" s="464">
        <f>A54+1</f>
        <v>24</v>
      </c>
      <c r="B55" s="456" t="s">
        <v>1300</v>
      </c>
      <c r="C55" s="482"/>
      <c r="D55" s="470">
        <f>SUMIF(Fin19v06!$E$17:$E$552,$CN$1,Fin19v06!$BC$17:$BC$552)</f>
        <v>0</v>
      </c>
      <c r="E55" s="456"/>
      <c r="F55" s="470">
        <f>IF(OR($CL$1=$CH$4,$CL$1=$CI$4,$CL$1=$CJ$4),ROUND(F52/F54*0.02,4),SUMIF(Fin19v06!$E$17:$E$552,$CN$2,Fin19v06!$BC$17:$BC$552))</f>
        <v>2.7199999999999998E-2</v>
      </c>
      <c r="G55" s="456"/>
      <c r="H55" s="470">
        <f>SUMIF(Fin19v06!$E$17:$E$552,$CN$3,Fin19v06!$BC$17:$BC$552)</f>
        <v>0</v>
      </c>
    </row>
    <row r="56" spans="1:8" x14ac:dyDescent="0.2">
      <c r="A56" s="464"/>
      <c r="B56" s="456"/>
      <c r="C56" s="482"/>
      <c r="D56" s="456"/>
      <c r="E56" s="456"/>
      <c r="F56" s="456"/>
      <c r="G56" s="456"/>
      <c r="H56" s="456"/>
    </row>
    <row r="57" spans="1:8" x14ac:dyDescent="0.2">
      <c r="A57" s="464">
        <f>A55+1</f>
        <v>25</v>
      </c>
      <c r="B57" s="456" t="s">
        <v>1137</v>
      </c>
      <c r="C57" s="482"/>
      <c r="D57" s="470">
        <f>SUMIF(Fin19v06!$E$17:$E$552,$CN$1,Fin19v06!$AG$17:$AG$552)</f>
        <v>0</v>
      </c>
      <c r="E57" s="456"/>
      <c r="F57" s="470">
        <f>SUMIF(Fin19v06!$E$17:$E$552,$CO$2,Fin19v06!$AG$17:$AG$552)</f>
        <v>1</v>
      </c>
      <c r="G57" s="456"/>
      <c r="H57" s="470">
        <f>SUMIF(Fin19v06!$E$17:$E$552,$CO$3,Fin19v06!$AG$17:$AG$552)</f>
        <v>0</v>
      </c>
    </row>
    <row r="58" spans="1:8" x14ac:dyDescent="0.2">
      <c r="A58" s="464">
        <f>A57+1</f>
        <v>26</v>
      </c>
      <c r="B58" s="456" t="s">
        <v>1138</v>
      </c>
      <c r="C58" s="482"/>
      <c r="D58" s="470">
        <f>SUMIF(Fin19v06!$E$17:$E$552,$CN$1,Fin19v06!$BD$17:$BD$552)</f>
        <v>0</v>
      </c>
      <c r="E58" s="456"/>
      <c r="F58" s="470">
        <f>SUMIF(Fin19v06!$E$17:$E$552,$CO$2,Fin19v06!$BD$17:$BD$552)</f>
        <v>2.7199999999999998E-2</v>
      </c>
      <c r="G58" s="456"/>
      <c r="H58" s="470">
        <f>SUMIF(Fin19v06!$E$17:$E$552,$CO$3,Fin19v06!$BD$17:$BD$552)</f>
        <v>0</v>
      </c>
    </row>
    <row r="59" spans="1:8" x14ac:dyDescent="0.2">
      <c r="A59" s="464"/>
      <c r="B59" s="456"/>
      <c r="C59" s="482"/>
      <c r="D59" s="456"/>
      <c r="E59" s="456"/>
      <c r="F59" s="456"/>
      <c r="G59" s="456"/>
      <c r="H59" s="456"/>
    </row>
    <row r="60" spans="1:8" ht="15.75" x14ac:dyDescent="0.25">
      <c r="A60" s="464">
        <f>A58+1</f>
        <v>27</v>
      </c>
      <c r="B60" s="461" t="s">
        <v>1302</v>
      </c>
      <c r="C60" s="482"/>
      <c r="D60" s="502">
        <f>SUMIF(Fin19v06!$E$17:$E$552,$CN$1,Fin19v06!$BF$17:$BF$552)</f>
        <v>2.7199999999999998E-2</v>
      </c>
      <c r="E60" s="483" t="str">
        <f>IF($CL$1=$CH$1,"Lemington had a special HIP caclulation for FY2019","")</f>
        <v/>
      </c>
      <c r="F60" s="456"/>
      <c r="G60" s="456"/>
      <c r="H60" s="456"/>
    </row>
    <row r="61" spans="1:8" x14ac:dyDescent="0.2">
      <c r="A61" s="464"/>
      <c r="B61" s="456"/>
      <c r="C61" s="482"/>
      <c r="D61" s="472" t="str">
        <f>IF(SUMIF(Fin19v06!$E$17:$E$486,$CN$1,Fin19v06!$AX$17:$AX$486)=1,"The above HIP reflects any merger incentives and the maximum","")</f>
        <v>The above HIP reflects any merger incentives and the maximum</v>
      </c>
      <c r="E61" s="456"/>
      <c r="F61" s="456"/>
      <c r="G61" s="456"/>
      <c r="H61" s="456"/>
    </row>
    <row r="62" spans="1:8" x14ac:dyDescent="0.2">
      <c r="A62" s="464"/>
      <c r="B62" s="456"/>
      <c r="C62" s="482"/>
      <c r="D62" s="472" t="str">
        <f>IF(SUMIF(Fin19v06!$E$17:$E$486,$CN$1,Fin19v06!$AX$17:$AX$486)=1,"allowable +/- 5% change from the prior year HIP for the town.","")</f>
        <v>allowable +/- 5% change from the prior year HIP for the town.</v>
      </c>
      <c r="E62" s="456"/>
      <c r="F62" s="456"/>
      <c r="G62" s="456"/>
      <c r="H62" s="456"/>
    </row>
  </sheetData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J572"/>
  <sheetViews>
    <sheetView zoomScale="85" zoomScaleNormal="85" workbookViewId="0">
      <pane xSplit="8" ySplit="14" topLeftCell="AM15" activePane="bottomRight" state="frozen"/>
      <selection activeCell="AV3" sqref="AV3"/>
      <selection pane="topRight" activeCell="AV3" sqref="AV3"/>
      <selection pane="bottomLeft" activeCell="AV3" sqref="AV3"/>
      <selection pane="bottomRight" activeCell="AT433" sqref="AT433"/>
    </sheetView>
  </sheetViews>
  <sheetFormatPr defaultColWidth="9.140625" defaultRowHeight="12.75" x14ac:dyDescent="0.2"/>
  <cols>
    <col min="1" max="1" width="7" style="8" customWidth="1"/>
    <col min="2" max="2" width="17.7109375" style="8" customWidth="1"/>
    <col min="3" max="3" width="6" style="8" customWidth="1"/>
    <col min="4" max="4" width="9.5703125" style="8" customWidth="1"/>
    <col min="5" max="5" width="9.28515625" style="8" customWidth="1"/>
    <col min="6" max="6" width="8.85546875" style="8" customWidth="1"/>
    <col min="7" max="7" width="6" style="8" customWidth="1"/>
    <col min="8" max="8" width="3.42578125" style="8" bestFit="1" customWidth="1"/>
    <col min="9" max="9" width="16.7109375" style="436" bestFit="1" customWidth="1"/>
    <col min="10" max="10" width="13.42578125" style="436" bestFit="1" customWidth="1"/>
    <col min="11" max="13" width="11.5703125" style="436" customWidth="1"/>
    <col min="14" max="14" width="15" style="436" bestFit="1" customWidth="1"/>
    <col min="15" max="15" width="13.85546875" bestFit="1" customWidth="1"/>
    <col min="16" max="16" width="16.28515625" style="50" customWidth="1"/>
    <col min="17" max="17" width="14" style="436" customWidth="1"/>
    <col min="18" max="18" width="14.85546875" style="50" customWidth="1"/>
    <col min="19" max="19" width="13.140625" style="50" customWidth="1"/>
    <col min="20" max="20" width="13.85546875" style="50" bestFit="1" customWidth="1"/>
    <col min="21" max="21" width="15.85546875" style="50" customWidth="1"/>
    <col min="22" max="22" width="15.7109375" style="50" customWidth="1"/>
    <col min="23" max="23" width="13.28515625" style="50" customWidth="1"/>
    <col min="24" max="24" width="11.42578125" style="50" customWidth="1"/>
    <col min="25" max="25" width="11.5703125" style="50" customWidth="1"/>
    <col min="26" max="26" width="13.140625" style="50" customWidth="1"/>
    <col min="27" max="27" width="11.42578125" style="50" bestFit="1" customWidth="1"/>
    <col min="28" max="28" width="14.42578125" style="50" bestFit="1" customWidth="1"/>
    <col min="29" max="29" width="14.7109375" style="50" customWidth="1"/>
    <col min="30" max="30" width="13" style="50" bestFit="1" customWidth="1"/>
    <col min="31" max="32" width="14" customWidth="1"/>
    <col min="33" max="33" width="12.140625" customWidth="1"/>
    <col min="34" max="35" width="14" customWidth="1"/>
    <col min="36" max="36" width="11.42578125" bestFit="1" customWidth="1"/>
    <col min="37" max="37" width="12.7109375" bestFit="1" customWidth="1"/>
    <col min="38" max="38" width="11.5703125" bestFit="1" customWidth="1"/>
    <col min="39" max="39" width="8.85546875" customWidth="1"/>
    <col min="40" max="40" width="13.28515625" bestFit="1" customWidth="1"/>
    <col min="41" max="41" width="11.42578125" bestFit="1" customWidth="1"/>
    <col min="42" max="42" width="12.7109375" bestFit="1" customWidth="1"/>
    <col min="43" max="43" width="11.42578125" bestFit="1" customWidth="1"/>
    <col min="44" max="44" width="8.7109375" bestFit="1" customWidth="1"/>
    <col min="45" max="45" width="9.42578125" bestFit="1" customWidth="1"/>
    <col min="46" max="46" width="10" bestFit="1" customWidth="1"/>
    <col min="47" max="47" width="9.7109375" bestFit="1" customWidth="1"/>
    <col min="48" max="48" width="10" bestFit="1" customWidth="1"/>
    <col min="49" max="49" width="8.7109375" bestFit="1" customWidth="1"/>
    <col min="50" max="50" width="4" style="8" customWidth="1"/>
    <col min="51" max="51" width="11.28515625" style="8" bestFit="1" customWidth="1"/>
    <col min="52" max="53" width="12.28515625" style="8" customWidth="1"/>
    <col min="54" max="54" width="11.7109375" style="8" bestFit="1" customWidth="1"/>
    <col min="55" max="55" width="14.42578125" style="8" customWidth="1"/>
    <col min="56" max="56" width="13.7109375" style="8" bestFit="1" customWidth="1"/>
    <col min="57" max="57" width="10.7109375" style="8" bestFit="1" customWidth="1"/>
    <col min="58" max="58" width="10.7109375" style="8" customWidth="1"/>
    <col min="59" max="62" width="9.140625" style="8"/>
    <col min="63" max="16384" width="9.140625" style="9"/>
  </cols>
  <sheetData>
    <row r="1" spans="1:62" x14ac:dyDescent="0.2">
      <c r="A1" s="8" t="s">
        <v>1395</v>
      </c>
      <c r="B1" s="8" t="s">
        <v>1</v>
      </c>
      <c r="D1" s="697" t="s">
        <v>2</v>
      </c>
      <c r="E1" s="698"/>
      <c r="F1" s="699"/>
      <c r="H1" s="10"/>
      <c r="I1"/>
      <c r="J1"/>
      <c r="K1"/>
      <c r="L1"/>
      <c r="M1" s="12"/>
      <c r="N1" s="9"/>
      <c r="O1" s="13"/>
      <c r="P1" s="14" t="s">
        <v>3</v>
      </c>
      <c r="Q1" s="15">
        <v>88014.340000000055</v>
      </c>
      <c r="R1" s="16" t="s">
        <v>4</v>
      </c>
      <c r="S1" s="17">
        <v>-344.42999999999302</v>
      </c>
      <c r="T1" s="18" t="s">
        <v>5</v>
      </c>
      <c r="U1"/>
      <c r="V1"/>
      <c r="W1" s="19" t="s">
        <v>1427</v>
      </c>
      <c r="X1" s="20">
        <v>112.7</v>
      </c>
      <c r="Y1" s="19" t="s">
        <v>1358</v>
      </c>
      <c r="Z1" s="21">
        <v>13633</v>
      </c>
      <c r="AA1" s="22"/>
      <c r="AB1" s="23" t="s">
        <v>1515</v>
      </c>
      <c r="AC1" s="24">
        <v>0</v>
      </c>
      <c r="AD1" s="25" t="s">
        <v>6</v>
      </c>
      <c r="AE1" s="26">
        <v>1.7999999999999999E-2</v>
      </c>
      <c r="AF1" s="9"/>
      <c r="AG1" s="27">
        <v>0.50290000000000001</v>
      </c>
      <c r="AH1" s="514" t="s">
        <v>1359</v>
      </c>
      <c r="AI1" s="515"/>
      <c r="AK1" s="9"/>
      <c r="AL1" s="549"/>
      <c r="AM1" s="549"/>
      <c r="AN1" s="28" t="s">
        <v>7</v>
      </c>
      <c r="AO1" s="8"/>
      <c r="AP1" s="29">
        <v>0</v>
      </c>
      <c r="AQ1" s="29">
        <v>0</v>
      </c>
      <c r="AR1" s="8"/>
      <c r="AS1" s="8"/>
      <c r="AT1" s="8"/>
      <c r="AU1" s="8"/>
      <c r="AV1" s="8"/>
      <c r="AW1" s="8"/>
      <c r="AX1" s="30" t="s">
        <v>8</v>
      </c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3.5" thickBot="1" x14ac:dyDescent="0.25">
      <c r="A2" s="8" t="s">
        <v>1396</v>
      </c>
      <c r="D2" s="700"/>
      <c r="E2" s="701" t="s">
        <v>1409</v>
      </c>
      <c r="F2" s="702"/>
      <c r="H2" s="31" t="s">
        <v>9</v>
      </c>
      <c r="I2"/>
      <c r="J2" s="11"/>
      <c r="K2"/>
      <c r="L2"/>
      <c r="M2" s="12"/>
      <c r="N2" s="9"/>
      <c r="O2" s="33"/>
      <c r="P2" s="34" t="s">
        <v>10</v>
      </c>
      <c r="Q2" s="35">
        <v>15514.36</v>
      </c>
      <c r="R2" s="9" t="s">
        <v>11</v>
      </c>
      <c r="S2" s="9"/>
      <c r="T2" s="18" t="s">
        <v>12</v>
      </c>
      <c r="U2" s="36" t="s">
        <v>13</v>
      </c>
      <c r="V2" s="37"/>
      <c r="W2" s="38" t="s">
        <v>1428</v>
      </c>
      <c r="X2" s="39">
        <v>121.7</v>
      </c>
      <c r="Y2" s="40" t="s">
        <v>14</v>
      </c>
      <c r="Z2" s="41">
        <v>1.08</v>
      </c>
      <c r="AA2" s="42" t="s">
        <v>15</v>
      </c>
      <c r="AB2" s="43" t="s">
        <v>16</v>
      </c>
      <c r="AC2" s="44">
        <v>5</v>
      </c>
      <c r="AD2" s="45" t="s">
        <v>17</v>
      </c>
      <c r="AE2" s="46">
        <v>1.58</v>
      </c>
      <c r="AF2" s="9"/>
      <c r="AG2" s="27">
        <v>0.98499999999999999</v>
      </c>
      <c r="AH2" s="516" t="s">
        <v>1360</v>
      </c>
      <c r="AI2" s="517"/>
      <c r="AK2" s="47"/>
      <c r="AL2" s="48"/>
      <c r="AM2" s="550"/>
      <c r="AN2" s="49">
        <v>43298</v>
      </c>
      <c r="AO2" s="50"/>
      <c r="AP2" s="51"/>
      <c r="AQ2" s="51"/>
      <c r="AR2" s="52" t="s">
        <v>18</v>
      </c>
      <c r="AS2" s="51"/>
      <c r="AX2" s="53" t="s">
        <v>8</v>
      </c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703" t="s">
        <v>1516</v>
      </c>
    </row>
    <row r="3" spans="1:62" ht="17.25" thickTop="1" thickBot="1" x14ac:dyDescent="0.3">
      <c r="D3" s="704"/>
      <c r="E3" s="705"/>
      <c r="F3" s="706"/>
      <c r="H3" s="31" t="s">
        <v>9</v>
      </c>
      <c r="I3" s="32"/>
      <c r="J3" s="11"/>
      <c r="K3"/>
      <c r="L3"/>
      <c r="M3" s="12"/>
      <c r="N3" s="9"/>
      <c r="O3" s="54">
        <v>344.43</v>
      </c>
      <c r="P3" s="55" t="s">
        <v>19</v>
      </c>
      <c r="Q3" s="56">
        <v>15514.36</v>
      </c>
      <c r="R3" s="16" t="s">
        <v>20</v>
      </c>
      <c r="S3" s="9"/>
      <c r="T3"/>
      <c r="U3" s="57" t="s">
        <v>21</v>
      </c>
      <c r="V3" s="58">
        <v>1</v>
      </c>
      <c r="W3" s="59" t="s">
        <v>14</v>
      </c>
      <c r="X3" s="60">
        <v>1.08</v>
      </c>
      <c r="Y3" s="61"/>
      <c r="Z3" s="62">
        <v>14724</v>
      </c>
      <c r="AA3" s="22">
        <v>6</v>
      </c>
      <c r="AB3" s="9"/>
      <c r="AC3" s="51"/>
      <c r="AD3" s="63" t="s">
        <v>1517</v>
      </c>
      <c r="AE3" s="64" t="s">
        <v>22</v>
      </c>
      <c r="AF3" s="9"/>
      <c r="AG3" s="65"/>
      <c r="AH3" s="518" t="s">
        <v>1361</v>
      </c>
      <c r="AI3" s="519"/>
      <c r="AJ3" s="9"/>
      <c r="AK3" s="66"/>
      <c r="AL3" s="48"/>
      <c r="AO3" s="67" t="s">
        <v>1429</v>
      </c>
      <c r="AP3" s="9"/>
      <c r="AQ3" s="51"/>
      <c r="AR3" s="68" t="s">
        <v>23</v>
      </c>
      <c r="AS3" s="51"/>
      <c r="AX3" s="53" t="s">
        <v>8</v>
      </c>
      <c r="AY3" s="9"/>
      <c r="AZ3" s="69" t="s">
        <v>24</v>
      </c>
      <c r="BA3" s="70">
        <v>10220</v>
      </c>
      <c r="BB3" s="9"/>
      <c r="BC3" s="71" t="s">
        <v>1362</v>
      </c>
      <c r="BD3" s="72">
        <v>0</v>
      </c>
      <c r="BE3" s="9"/>
      <c r="BF3" s="9"/>
      <c r="BG3" s="9"/>
      <c r="BH3" s="9"/>
      <c r="BI3" s="9"/>
      <c r="BJ3" s="9"/>
    </row>
    <row r="4" spans="1:62" ht="17.25" thickTop="1" thickBot="1" x14ac:dyDescent="0.3">
      <c r="A4" s="8" t="s">
        <v>1397</v>
      </c>
      <c r="C4" s="8" t="s">
        <v>1518</v>
      </c>
      <c r="E4" s="520"/>
      <c r="F4" s="520"/>
      <c r="H4" s="31" t="s">
        <v>9</v>
      </c>
      <c r="I4"/>
      <c r="J4" s="11"/>
      <c r="K4"/>
      <c r="L4"/>
      <c r="M4" s="12"/>
      <c r="N4" s="9"/>
      <c r="O4" s="74"/>
      <c r="P4"/>
      <c r="Q4" s="9"/>
      <c r="R4"/>
      <c r="S4" s="46">
        <v>0</v>
      </c>
      <c r="T4" s="46">
        <v>0</v>
      </c>
      <c r="U4" s="75"/>
      <c r="V4" s="75"/>
      <c r="W4" s="75" t="s">
        <v>1519</v>
      </c>
      <c r="X4" s="75" t="s">
        <v>1519</v>
      </c>
      <c r="Y4" s="75" t="s">
        <v>1520</v>
      </c>
      <c r="Z4" s="75" t="s">
        <v>1521</v>
      </c>
      <c r="AA4" s="75" t="s">
        <v>1521</v>
      </c>
      <c r="AB4" s="75" t="s">
        <v>1520</v>
      </c>
      <c r="AC4" s="12"/>
      <c r="AD4" s="76" t="s">
        <v>1522</v>
      </c>
      <c r="AE4" s="77">
        <v>61</v>
      </c>
      <c r="AF4" s="78" t="s">
        <v>25</v>
      </c>
      <c r="AG4" s="79" t="s">
        <v>26</v>
      </c>
      <c r="AH4" s="1">
        <v>0</v>
      </c>
      <c r="AI4" s="1">
        <v>0</v>
      </c>
      <c r="AJ4" s="12"/>
      <c r="AK4" s="80" t="s">
        <v>27</v>
      </c>
      <c r="AL4" s="7">
        <v>0</v>
      </c>
      <c r="AO4" s="81" t="s">
        <v>1523</v>
      </c>
      <c r="AP4" s="12"/>
      <c r="AQ4" s="12"/>
      <c r="AR4" s="82" t="s">
        <v>28</v>
      </c>
      <c r="AS4" s="12"/>
      <c r="AX4" s="53" t="s">
        <v>8</v>
      </c>
      <c r="AY4"/>
      <c r="AZ4" s="69" t="s">
        <v>29</v>
      </c>
      <c r="BA4" s="70">
        <v>12380</v>
      </c>
      <c r="BB4" s="9"/>
      <c r="BC4" s="83" t="s">
        <v>1363</v>
      </c>
      <c r="BD4" s="84">
        <v>169</v>
      </c>
      <c r="BE4"/>
      <c r="BF4"/>
      <c r="BG4" s="9"/>
      <c r="BH4" s="9"/>
      <c r="BI4" s="9"/>
      <c r="BJ4" s="9"/>
    </row>
    <row r="5" spans="1:62" ht="14.25" thickTop="1" thickBot="1" x14ac:dyDescent="0.25">
      <c r="A5" s="8" t="s">
        <v>1398</v>
      </c>
      <c r="C5" s="85" t="s">
        <v>1524</v>
      </c>
      <c r="D5" s="85"/>
      <c r="E5" s="520"/>
      <c r="F5" s="520"/>
      <c r="H5" s="31" t="s">
        <v>9</v>
      </c>
      <c r="I5" s="86" t="s">
        <v>1520</v>
      </c>
      <c r="J5" s="86" t="s">
        <v>1525</v>
      </c>
      <c r="K5" s="86" t="s">
        <v>1526</v>
      </c>
      <c r="L5" s="86" t="s">
        <v>1430</v>
      </c>
      <c r="M5" s="86" t="s">
        <v>1526</v>
      </c>
      <c r="N5" s="86" t="s">
        <v>1520</v>
      </c>
      <c r="O5" s="86" t="s">
        <v>1525</v>
      </c>
      <c r="P5" s="75" t="s">
        <v>1520</v>
      </c>
      <c r="Q5" s="86" t="s">
        <v>1527</v>
      </c>
      <c r="R5" s="86" t="s">
        <v>1528</v>
      </c>
      <c r="S5" s="75" t="s">
        <v>1528</v>
      </c>
      <c r="T5" s="75" t="s">
        <v>1430</v>
      </c>
      <c r="U5" s="75" t="s">
        <v>1520</v>
      </c>
      <c r="V5" s="75" t="s">
        <v>1520</v>
      </c>
      <c r="W5" s="87"/>
      <c r="X5" s="88"/>
      <c r="Y5" s="87" t="s">
        <v>30</v>
      </c>
      <c r="Z5" s="89"/>
      <c r="AA5" s="90"/>
      <c r="AB5" s="91"/>
      <c r="AC5" s="75" t="s">
        <v>1520</v>
      </c>
      <c r="AD5" s="75" t="s">
        <v>1529</v>
      </c>
      <c r="AE5" s="75" t="s">
        <v>1529</v>
      </c>
      <c r="AF5" s="75" t="s">
        <v>1529</v>
      </c>
      <c r="AG5" s="92"/>
      <c r="AH5" s="75" t="s">
        <v>1530</v>
      </c>
      <c r="AI5" s="75" t="s">
        <v>1531</v>
      </c>
      <c r="AJ5" s="75" t="s">
        <v>1431</v>
      </c>
      <c r="AK5" s="47"/>
      <c r="AL5" s="75" t="s">
        <v>1532</v>
      </c>
      <c r="AM5" s="75" t="s">
        <v>1431</v>
      </c>
      <c r="AN5" s="12"/>
      <c r="AO5" s="93" t="s">
        <v>1432</v>
      </c>
      <c r="AP5" s="12"/>
      <c r="AQ5" s="12"/>
      <c r="AR5" s="94" t="s">
        <v>31</v>
      </c>
      <c r="AS5" s="12"/>
      <c r="AX5" s="53" t="s">
        <v>8</v>
      </c>
      <c r="AY5" s="75"/>
      <c r="AZ5" s="75"/>
      <c r="BA5" s="75"/>
      <c r="BB5" s="9"/>
      <c r="BC5" s="9"/>
      <c r="BD5" s="9"/>
      <c r="BE5" s="9"/>
      <c r="BF5" s="9"/>
      <c r="BG5" s="9"/>
      <c r="BH5" s="9"/>
      <c r="BI5" s="9"/>
      <c r="BJ5" s="9"/>
    </row>
    <row r="6" spans="1:62" ht="13.5" thickTop="1" x14ac:dyDescent="0.2">
      <c r="A6" s="8" t="s">
        <v>1399</v>
      </c>
      <c r="C6" s="95" t="s">
        <v>32</v>
      </c>
      <c r="D6" s="95"/>
      <c r="E6" s="520"/>
      <c r="F6" s="520"/>
      <c r="H6" s="31" t="s">
        <v>9</v>
      </c>
      <c r="I6" s="96" t="s">
        <v>1533</v>
      </c>
      <c r="J6" s="97"/>
      <c r="K6" s="98" t="s">
        <v>33</v>
      </c>
      <c r="L6" s="98" t="s">
        <v>34</v>
      </c>
      <c r="M6" s="99"/>
      <c r="N6" s="100" t="s">
        <v>1534</v>
      </c>
      <c r="O6" s="97"/>
      <c r="P6" s="101"/>
      <c r="Q6" s="102"/>
      <c r="R6" s="103"/>
      <c r="S6" s="104">
        <v>0.87</v>
      </c>
      <c r="T6" s="105"/>
      <c r="U6" s="106"/>
      <c r="V6" s="107"/>
      <c r="W6" s="108"/>
      <c r="X6" s="109"/>
      <c r="Y6" s="110"/>
      <c r="Z6" s="111">
        <v>14724</v>
      </c>
      <c r="AA6" s="112"/>
      <c r="AB6" s="113"/>
      <c r="AC6" s="114"/>
      <c r="AD6" s="115" t="s">
        <v>35</v>
      </c>
      <c r="AE6" s="116" t="s">
        <v>36</v>
      </c>
      <c r="AF6" s="117" t="s">
        <v>37</v>
      </c>
      <c r="AG6" s="118" t="s">
        <v>38</v>
      </c>
      <c r="AH6" s="119" t="s">
        <v>39</v>
      </c>
      <c r="AI6" s="521" t="s">
        <v>40</v>
      </c>
      <c r="AJ6" s="120"/>
      <c r="AK6" s="121"/>
      <c r="AL6" s="122" t="s">
        <v>1408</v>
      </c>
      <c r="AM6" s="123"/>
      <c r="AN6" s="124"/>
      <c r="AO6" s="125" t="s">
        <v>41</v>
      </c>
      <c r="AP6" s="125"/>
      <c r="AQ6" s="126"/>
      <c r="AR6" s="127"/>
      <c r="AS6" s="127"/>
      <c r="AT6" s="128"/>
      <c r="AU6" s="128"/>
      <c r="AV6" s="128"/>
      <c r="AW6" s="129"/>
      <c r="AX6" s="53" t="s">
        <v>8</v>
      </c>
      <c r="AY6" s="130"/>
      <c r="AZ6" s="131"/>
      <c r="BA6" s="131"/>
      <c r="BB6" s="132"/>
      <c r="BC6" s="133"/>
      <c r="BD6" s="134"/>
      <c r="BE6" s="135"/>
      <c r="BF6" s="136"/>
      <c r="BG6" s="137"/>
      <c r="BH6" s="9"/>
      <c r="BI6" s="9"/>
      <c r="BJ6" s="9"/>
    </row>
    <row r="7" spans="1:62" x14ac:dyDescent="0.2">
      <c r="A7" s="8" t="s">
        <v>1400</v>
      </c>
      <c r="C7" s="8" t="s">
        <v>1535</v>
      </c>
      <c r="E7" s="520"/>
      <c r="F7" s="520"/>
      <c r="H7" s="31" t="s">
        <v>9</v>
      </c>
      <c r="I7" s="138"/>
      <c r="J7" s="139"/>
      <c r="K7" s="140" t="s">
        <v>42</v>
      </c>
      <c r="L7" s="140" t="s">
        <v>43</v>
      </c>
      <c r="M7" s="141" t="s">
        <v>44</v>
      </c>
      <c r="N7" s="142"/>
      <c r="O7" s="139"/>
      <c r="P7" s="143" t="s">
        <v>45</v>
      </c>
      <c r="Q7" s="139"/>
      <c r="R7" s="144" t="s">
        <v>1314</v>
      </c>
      <c r="S7" s="145" t="s">
        <v>46</v>
      </c>
      <c r="T7" s="146"/>
      <c r="U7" s="147"/>
      <c r="V7" s="148"/>
      <c r="W7" s="149" t="s">
        <v>1314</v>
      </c>
      <c r="X7" s="150"/>
      <c r="Y7" s="151" t="s">
        <v>47</v>
      </c>
      <c r="Z7" s="152">
        <v>1.21</v>
      </c>
      <c r="AA7" s="153"/>
      <c r="AB7" s="154" t="s">
        <v>48</v>
      </c>
      <c r="AC7" s="155"/>
      <c r="AD7" s="156" t="s">
        <v>48</v>
      </c>
      <c r="AE7" s="156" t="s">
        <v>1314</v>
      </c>
      <c r="AF7" s="157" t="s">
        <v>1314</v>
      </c>
      <c r="AG7" s="158" t="s">
        <v>1314</v>
      </c>
      <c r="AH7" s="139" t="s">
        <v>1314</v>
      </c>
      <c r="AI7" s="522" t="s">
        <v>1314</v>
      </c>
      <c r="AJ7" s="159" t="s">
        <v>45</v>
      </c>
      <c r="AK7" s="160" t="s">
        <v>1314</v>
      </c>
      <c r="AL7" s="161" t="s">
        <v>1314</v>
      </c>
      <c r="AM7" s="161" t="s">
        <v>1314</v>
      </c>
      <c r="AN7" s="162" t="s">
        <v>1314</v>
      </c>
      <c r="AO7" s="163"/>
      <c r="AP7" s="164" t="s">
        <v>49</v>
      </c>
      <c r="AQ7" s="163" t="s">
        <v>49</v>
      </c>
      <c r="AR7" s="143"/>
      <c r="AS7" s="143"/>
      <c r="AT7" s="165" t="s">
        <v>1314</v>
      </c>
      <c r="AU7" s="165" t="s">
        <v>1314</v>
      </c>
      <c r="AV7" s="165" t="s">
        <v>1314</v>
      </c>
      <c r="AW7" s="165" t="s">
        <v>1314</v>
      </c>
      <c r="AX7" s="53" t="s">
        <v>8</v>
      </c>
      <c r="AY7" s="166"/>
      <c r="AZ7" s="167" t="s">
        <v>49</v>
      </c>
      <c r="BA7" s="167" t="s">
        <v>49</v>
      </c>
      <c r="BB7" s="168" t="s">
        <v>50</v>
      </c>
      <c r="BC7" s="143" t="s">
        <v>51</v>
      </c>
      <c r="BD7" s="168" t="s">
        <v>51</v>
      </c>
      <c r="BE7" s="169" t="s">
        <v>51</v>
      </c>
      <c r="BF7" s="170" t="s">
        <v>51</v>
      </c>
      <c r="BG7" s="171"/>
      <c r="BH7" s="9"/>
      <c r="BI7" s="9"/>
      <c r="BJ7" s="9"/>
    </row>
    <row r="8" spans="1:62" x14ac:dyDescent="0.2">
      <c r="C8" s="172" t="s">
        <v>1401</v>
      </c>
      <c r="D8" s="172"/>
      <c r="E8" s="523" t="s">
        <v>1402</v>
      </c>
      <c r="F8" s="523" t="s">
        <v>1403</v>
      </c>
      <c r="H8" s="31" t="s">
        <v>9</v>
      </c>
      <c r="I8" s="173" t="s">
        <v>52</v>
      </c>
      <c r="J8" s="174" t="s">
        <v>53</v>
      </c>
      <c r="K8" s="140" t="s">
        <v>54</v>
      </c>
      <c r="L8" s="140" t="s">
        <v>55</v>
      </c>
      <c r="M8" s="141" t="s">
        <v>56</v>
      </c>
      <c r="N8" s="142" t="s">
        <v>57</v>
      </c>
      <c r="O8" s="139" t="s">
        <v>57</v>
      </c>
      <c r="P8" s="143" t="s">
        <v>48</v>
      </c>
      <c r="Q8" s="139"/>
      <c r="R8" s="175" t="s">
        <v>58</v>
      </c>
      <c r="S8" s="176">
        <v>9847</v>
      </c>
      <c r="T8" s="146" t="s">
        <v>59</v>
      </c>
      <c r="U8" s="177" t="s">
        <v>1314</v>
      </c>
      <c r="V8" s="178" t="s">
        <v>1314</v>
      </c>
      <c r="W8" s="179"/>
      <c r="X8" s="150" t="s">
        <v>60</v>
      </c>
      <c r="Y8" s="151" t="s">
        <v>61</v>
      </c>
      <c r="Z8" s="180" t="s">
        <v>62</v>
      </c>
      <c r="AA8" s="153" t="s">
        <v>63</v>
      </c>
      <c r="AB8" s="154" t="s">
        <v>64</v>
      </c>
      <c r="AC8" s="155" t="s">
        <v>65</v>
      </c>
      <c r="AD8" s="156" t="s">
        <v>66</v>
      </c>
      <c r="AE8" s="181" t="s">
        <v>67</v>
      </c>
      <c r="AF8" s="182" t="s">
        <v>68</v>
      </c>
      <c r="AG8" s="183" t="s">
        <v>69</v>
      </c>
      <c r="AH8" s="143" t="s">
        <v>70</v>
      </c>
      <c r="AI8" s="524" t="s">
        <v>71</v>
      </c>
      <c r="AJ8" s="159" t="s">
        <v>72</v>
      </c>
      <c r="AK8" s="159" t="s">
        <v>70</v>
      </c>
      <c r="AL8" s="184" t="s">
        <v>73</v>
      </c>
      <c r="AM8" s="184" t="s">
        <v>74</v>
      </c>
      <c r="AN8" s="163" t="s">
        <v>75</v>
      </c>
      <c r="AO8" s="163" t="s">
        <v>76</v>
      </c>
      <c r="AP8" s="185" t="s">
        <v>1314</v>
      </c>
      <c r="AQ8" s="162" t="s">
        <v>1314</v>
      </c>
      <c r="AR8" s="143"/>
      <c r="AS8" s="143"/>
      <c r="AT8" s="169" t="s">
        <v>1281</v>
      </c>
      <c r="AU8" s="169"/>
      <c r="AV8" s="169" t="s">
        <v>1282</v>
      </c>
      <c r="AW8" s="169"/>
      <c r="AX8" s="53" t="s">
        <v>8</v>
      </c>
      <c r="AY8" s="186" t="s">
        <v>67</v>
      </c>
      <c r="AZ8" s="167" t="s">
        <v>77</v>
      </c>
      <c r="BA8" s="167" t="s">
        <v>77</v>
      </c>
      <c r="BB8" s="168" t="s">
        <v>51</v>
      </c>
      <c r="BC8" s="143" t="s">
        <v>78</v>
      </c>
      <c r="BD8" s="168" t="s">
        <v>78</v>
      </c>
      <c r="BE8" s="169" t="s">
        <v>78</v>
      </c>
      <c r="BF8" s="170" t="s">
        <v>78</v>
      </c>
      <c r="BG8" s="171" t="s">
        <v>79</v>
      </c>
      <c r="BH8" s="9"/>
      <c r="BI8" s="9"/>
      <c r="BJ8" s="9"/>
    </row>
    <row r="9" spans="1:62" ht="12.75" customHeight="1" x14ac:dyDescent="0.2">
      <c r="A9" s="8" t="s">
        <v>1404</v>
      </c>
      <c r="C9" s="8" t="s">
        <v>1405</v>
      </c>
      <c r="E9" s="525">
        <v>43231</v>
      </c>
      <c r="F9" s="526">
        <v>43262.527335648148</v>
      </c>
      <c r="H9" s="31" t="s">
        <v>9</v>
      </c>
      <c r="I9" s="187" t="s">
        <v>80</v>
      </c>
      <c r="J9" s="188" t="s">
        <v>81</v>
      </c>
      <c r="K9" s="189" t="s">
        <v>82</v>
      </c>
      <c r="L9" s="189" t="s">
        <v>82</v>
      </c>
      <c r="M9" s="190" t="s">
        <v>83</v>
      </c>
      <c r="N9" s="191" t="s">
        <v>80</v>
      </c>
      <c r="O9" s="188" t="s">
        <v>81</v>
      </c>
      <c r="P9" s="139" t="s">
        <v>64</v>
      </c>
      <c r="Q9" s="139" t="s">
        <v>84</v>
      </c>
      <c r="R9" s="175" t="s">
        <v>85</v>
      </c>
      <c r="S9" s="145" t="s">
        <v>86</v>
      </c>
      <c r="T9" s="146" t="s">
        <v>87</v>
      </c>
      <c r="U9" s="177" t="s">
        <v>48</v>
      </c>
      <c r="V9" s="148" t="s">
        <v>88</v>
      </c>
      <c r="W9" s="159" t="s">
        <v>52</v>
      </c>
      <c r="X9" s="150" t="s">
        <v>89</v>
      </c>
      <c r="Y9" s="151" t="s">
        <v>60</v>
      </c>
      <c r="Z9" s="180" t="s">
        <v>90</v>
      </c>
      <c r="AA9" s="153" t="s">
        <v>62</v>
      </c>
      <c r="AB9" s="154" t="s">
        <v>91</v>
      </c>
      <c r="AC9" s="155" t="s">
        <v>90</v>
      </c>
      <c r="AD9" s="181" t="s">
        <v>0</v>
      </c>
      <c r="AE9" s="181" t="s">
        <v>92</v>
      </c>
      <c r="AF9" s="182" t="s">
        <v>93</v>
      </c>
      <c r="AG9" s="183" t="s">
        <v>84</v>
      </c>
      <c r="AH9" s="143" t="s">
        <v>67</v>
      </c>
      <c r="AI9" s="524" t="s">
        <v>67</v>
      </c>
      <c r="AJ9" s="159" t="s">
        <v>94</v>
      </c>
      <c r="AK9" s="159" t="s">
        <v>77</v>
      </c>
      <c r="AL9" s="184" t="s">
        <v>95</v>
      </c>
      <c r="AM9" s="184" t="s">
        <v>95</v>
      </c>
      <c r="AN9" s="163" t="s">
        <v>96</v>
      </c>
      <c r="AO9" s="163" t="s">
        <v>97</v>
      </c>
      <c r="AP9" s="164" t="s">
        <v>77</v>
      </c>
      <c r="AQ9" s="163" t="s">
        <v>77</v>
      </c>
      <c r="AR9" s="143" t="s">
        <v>73</v>
      </c>
      <c r="AS9" s="143" t="s">
        <v>74</v>
      </c>
      <c r="AT9" s="169" t="s">
        <v>96</v>
      </c>
      <c r="AU9" s="169" t="s">
        <v>72</v>
      </c>
      <c r="AV9" s="169" t="s">
        <v>96</v>
      </c>
      <c r="AW9" s="169" t="s">
        <v>1282</v>
      </c>
      <c r="AX9" s="53" t="s">
        <v>8</v>
      </c>
      <c r="AY9" s="186" t="s">
        <v>98</v>
      </c>
      <c r="AZ9" s="167" t="s">
        <v>92</v>
      </c>
      <c r="BA9" s="167" t="s">
        <v>74</v>
      </c>
      <c r="BB9" s="168" t="s">
        <v>99</v>
      </c>
      <c r="BC9" s="143" t="s">
        <v>99</v>
      </c>
      <c r="BD9" s="143" t="s">
        <v>100</v>
      </c>
      <c r="BE9" s="169"/>
      <c r="BF9" s="192" t="s">
        <v>93</v>
      </c>
      <c r="BG9" s="171" t="s">
        <v>101</v>
      </c>
    </row>
    <row r="10" spans="1:62" ht="12.75" customHeight="1" x14ac:dyDescent="0.2">
      <c r="A10" s="8" t="s">
        <v>1406</v>
      </c>
      <c r="C10" s="8" t="s">
        <v>1405</v>
      </c>
      <c r="E10" s="525">
        <v>43298</v>
      </c>
      <c r="F10" s="526">
        <v>43298.34809699074</v>
      </c>
      <c r="H10" s="31" t="s">
        <v>9</v>
      </c>
      <c r="I10" s="187"/>
      <c r="J10" s="188"/>
      <c r="K10" s="189" t="s">
        <v>102</v>
      </c>
      <c r="L10" s="189" t="s">
        <v>102</v>
      </c>
      <c r="M10" s="190" t="s">
        <v>103</v>
      </c>
      <c r="N10" s="191" t="s">
        <v>104</v>
      </c>
      <c r="O10" s="188"/>
      <c r="P10" s="139" t="s">
        <v>105</v>
      </c>
      <c r="Q10" s="193"/>
      <c r="R10" s="175" t="s">
        <v>106</v>
      </c>
      <c r="S10" s="145" t="s">
        <v>107</v>
      </c>
      <c r="T10" s="146" t="s">
        <v>108</v>
      </c>
      <c r="U10" s="147" t="s">
        <v>64</v>
      </c>
      <c r="V10" s="148" t="s">
        <v>90</v>
      </c>
      <c r="W10" s="194" t="s">
        <v>109</v>
      </c>
      <c r="X10" s="150" t="s">
        <v>84</v>
      </c>
      <c r="Y10" s="151" t="s">
        <v>90</v>
      </c>
      <c r="Z10" s="180" t="s">
        <v>110</v>
      </c>
      <c r="AA10" s="153" t="s">
        <v>110</v>
      </c>
      <c r="AB10" s="154" t="s">
        <v>111</v>
      </c>
      <c r="AC10" s="195" t="s">
        <v>112</v>
      </c>
      <c r="AD10" s="181" t="s">
        <v>64</v>
      </c>
      <c r="AE10" s="181" t="s">
        <v>113</v>
      </c>
      <c r="AF10" s="182" t="s">
        <v>114</v>
      </c>
      <c r="AG10" s="183" t="s">
        <v>115</v>
      </c>
      <c r="AH10" s="143" t="s">
        <v>92</v>
      </c>
      <c r="AI10" s="524" t="s">
        <v>92</v>
      </c>
      <c r="AJ10" s="159" t="s">
        <v>116</v>
      </c>
      <c r="AK10" s="159" t="s">
        <v>92</v>
      </c>
      <c r="AL10" s="184" t="s">
        <v>117</v>
      </c>
      <c r="AM10" s="184" t="s">
        <v>117</v>
      </c>
      <c r="AN10" s="163" t="s">
        <v>49</v>
      </c>
      <c r="AO10" s="167" t="s">
        <v>118</v>
      </c>
      <c r="AP10" s="164" t="s">
        <v>92</v>
      </c>
      <c r="AQ10" s="163" t="s">
        <v>119</v>
      </c>
      <c r="AR10" s="143" t="s">
        <v>120</v>
      </c>
      <c r="AS10" s="143" t="s">
        <v>120</v>
      </c>
      <c r="AT10" s="444">
        <v>43298</v>
      </c>
      <c r="AU10" s="169" t="s">
        <v>1283</v>
      </c>
      <c r="AV10" s="444">
        <v>43298</v>
      </c>
      <c r="AW10" s="169" t="s">
        <v>1283</v>
      </c>
      <c r="AX10" s="53" t="s">
        <v>8</v>
      </c>
      <c r="AY10" s="186" t="s">
        <v>121</v>
      </c>
      <c r="AZ10" s="167" t="s">
        <v>122</v>
      </c>
      <c r="BA10" s="167" t="s">
        <v>121</v>
      </c>
      <c r="BB10" s="143"/>
      <c r="BC10" s="196">
        <v>0.02</v>
      </c>
      <c r="BD10" s="143"/>
      <c r="BE10" s="169" t="s">
        <v>123</v>
      </c>
      <c r="BF10" s="192" t="s">
        <v>124</v>
      </c>
      <c r="BG10" s="197"/>
    </row>
    <row r="11" spans="1:62" x14ac:dyDescent="0.2">
      <c r="A11" s="8" t="s">
        <v>1407</v>
      </c>
      <c r="C11" s="8" t="s">
        <v>1405</v>
      </c>
      <c r="E11" s="527">
        <v>43299</v>
      </c>
      <c r="F11" s="528">
        <v>43299.437751851852</v>
      </c>
      <c r="H11" s="31" t="s">
        <v>9</v>
      </c>
      <c r="I11" s="142" t="s">
        <v>1314</v>
      </c>
      <c r="J11" s="198" t="s">
        <v>1314</v>
      </c>
      <c r="K11" s="189" t="s">
        <v>125</v>
      </c>
      <c r="L11" s="189" t="s">
        <v>125</v>
      </c>
      <c r="M11" s="199" t="s">
        <v>126</v>
      </c>
      <c r="N11" s="144" t="s">
        <v>1314</v>
      </c>
      <c r="O11" s="144" t="s">
        <v>1314</v>
      </c>
      <c r="P11" s="144" t="s">
        <v>1314</v>
      </c>
      <c r="Q11" s="144" t="s">
        <v>1314</v>
      </c>
      <c r="R11" s="175" t="s">
        <v>127</v>
      </c>
      <c r="S11" s="176">
        <v>8567</v>
      </c>
      <c r="T11" s="145"/>
      <c r="U11" s="147"/>
      <c r="V11" s="148"/>
      <c r="W11" s="159" t="s">
        <v>60</v>
      </c>
      <c r="X11" s="150"/>
      <c r="Y11" s="151"/>
      <c r="Z11" s="180" t="s">
        <v>128</v>
      </c>
      <c r="AA11" s="153" t="s">
        <v>128</v>
      </c>
      <c r="AB11" s="154" t="s">
        <v>64</v>
      </c>
      <c r="AC11" s="155" t="s">
        <v>64</v>
      </c>
      <c r="AD11" s="181" t="s">
        <v>129</v>
      </c>
      <c r="AE11" s="200" t="s">
        <v>130</v>
      </c>
      <c r="AF11" s="201"/>
      <c r="AG11" s="183"/>
      <c r="AH11" s="143" t="s">
        <v>113</v>
      </c>
      <c r="AI11" s="524" t="s">
        <v>113</v>
      </c>
      <c r="AJ11" s="160" t="s">
        <v>1314</v>
      </c>
      <c r="AK11" s="159" t="s">
        <v>113</v>
      </c>
      <c r="AL11" s="184" t="s">
        <v>131</v>
      </c>
      <c r="AM11" s="184" t="s">
        <v>131</v>
      </c>
      <c r="AN11" s="163"/>
      <c r="AO11" s="167" t="s">
        <v>132</v>
      </c>
      <c r="AP11" s="164" t="s">
        <v>113</v>
      </c>
      <c r="AQ11" s="163" t="s">
        <v>113</v>
      </c>
      <c r="AR11" s="143"/>
      <c r="AS11" s="143"/>
      <c r="AT11" s="169" t="s">
        <v>113</v>
      </c>
      <c r="AU11" s="169"/>
      <c r="AV11" s="169" t="s">
        <v>113</v>
      </c>
      <c r="AW11" s="163"/>
      <c r="AX11" s="53" t="s">
        <v>8</v>
      </c>
      <c r="AY11" s="186"/>
      <c r="AZ11" s="202"/>
      <c r="BA11" s="202"/>
      <c r="BB11" s="203">
        <v>170</v>
      </c>
      <c r="BC11" s="204" t="s">
        <v>133</v>
      </c>
      <c r="BD11" s="143"/>
      <c r="BE11" s="169" t="s">
        <v>134</v>
      </c>
      <c r="BF11" s="170" t="s">
        <v>123</v>
      </c>
      <c r="BG11" s="197"/>
    </row>
    <row r="12" spans="1:62" ht="13.5" thickBot="1" x14ac:dyDescent="0.25">
      <c r="E12" s="520"/>
      <c r="F12" s="520"/>
      <c r="H12" s="10"/>
      <c r="I12" s="205">
        <v>161</v>
      </c>
      <c r="J12" s="205">
        <v>160</v>
      </c>
      <c r="K12" s="206" t="s">
        <v>135</v>
      </c>
      <c r="L12" s="206" t="s">
        <v>135</v>
      </c>
      <c r="M12" s="207"/>
      <c r="N12" s="205">
        <v>161</v>
      </c>
      <c r="O12" s="205">
        <v>160</v>
      </c>
      <c r="P12" s="205">
        <v>161</v>
      </c>
      <c r="Q12" s="205">
        <v>165</v>
      </c>
      <c r="R12" s="208">
        <v>42724.632569444446</v>
      </c>
      <c r="S12" s="209" t="s">
        <v>136</v>
      </c>
      <c r="T12" s="210" t="s">
        <v>1433</v>
      </c>
      <c r="U12" s="211"/>
      <c r="V12" s="212"/>
      <c r="W12" s="213"/>
      <c r="X12" s="214"/>
      <c r="Y12" s="215"/>
      <c r="Z12" s="216">
        <v>17816</v>
      </c>
      <c r="AA12" s="217" t="s">
        <v>1536</v>
      </c>
      <c r="AB12" s="218"/>
      <c r="AC12" s="219"/>
      <c r="AD12" s="220">
        <v>10220</v>
      </c>
      <c r="AE12" s="221">
        <v>1</v>
      </c>
      <c r="AF12" s="222"/>
      <c r="AG12" s="223"/>
      <c r="AH12" s="224" t="s">
        <v>137</v>
      </c>
      <c r="AI12" s="225" t="s">
        <v>138</v>
      </c>
      <c r="AJ12" s="226"/>
      <c r="AK12" s="226"/>
      <c r="AL12" s="227" t="s">
        <v>139</v>
      </c>
      <c r="AM12" s="227" t="s">
        <v>139</v>
      </c>
      <c r="AN12" s="228" t="s">
        <v>1433</v>
      </c>
      <c r="AO12" s="228"/>
      <c r="AP12" s="229" t="s">
        <v>1433</v>
      </c>
      <c r="AQ12" s="230" t="s">
        <v>1433</v>
      </c>
      <c r="AR12" s="231" t="s">
        <v>1434</v>
      </c>
      <c r="AS12" s="231" t="s">
        <v>1434</v>
      </c>
      <c r="AT12" s="232"/>
      <c r="AU12" s="232"/>
      <c r="AV12" s="445"/>
      <c r="AW12" s="233"/>
      <c r="AX12" s="53" t="s">
        <v>8</v>
      </c>
      <c r="AY12" s="234" t="s">
        <v>1537</v>
      </c>
      <c r="AZ12" s="235" t="s">
        <v>1433</v>
      </c>
      <c r="BA12" s="235" t="s">
        <v>1433</v>
      </c>
      <c r="BB12" s="203" t="s">
        <v>1538</v>
      </c>
      <c r="BC12" s="236" t="s">
        <v>1539</v>
      </c>
      <c r="BD12" s="237"/>
      <c r="BE12" s="238" t="s">
        <v>1364</v>
      </c>
      <c r="BF12" s="239" t="s">
        <v>134</v>
      </c>
      <c r="BG12" s="240"/>
    </row>
    <row r="13" spans="1:62" ht="13.5" thickTop="1" x14ac:dyDescent="0.2">
      <c r="A13" s="241" t="s">
        <v>140</v>
      </c>
      <c r="B13" s="242" t="s">
        <v>141</v>
      </c>
      <c r="C13" s="242" t="s">
        <v>142</v>
      </c>
      <c r="D13" s="242"/>
      <c r="E13" s="243" t="s">
        <v>143</v>
      </c>
      <c r="F13" s="244" t="s">
        <v>144</v>
      </c>
      <c r="G13" s="245" t="s">
        <v>145</v>
      </c>
      <c r="H13" s="246">
        <v>1</v>
      </c>
      <c r="I13" s="247">
        <v>1666585964</v>
      </c>
      <c r="J13" s="247">
        <v>301099527</v>
      </c>
      <c r="K13" s="247">
        <v>103335</v>
      </c>
      <c r="L13" s="247">
        <v>0</v>
      </c>
      <c r="M13" s="247">
        <v>103335</v>
      </c>
      <c r="N13" s="248">
        <v>1666482629</v>
      </c>
      <c r="O13" s="248">
        <v>300996192</v>
      </c>
      <c r="P13" s="249">
        <v>1365486437</v>
      </c>
      <c r="Q13" s="250">
        <v>88358.770000000048</v>
      </c>
      <c r="R13" s="251">
        <v>2242.7500000000005</v>
      </c>
      <c r="S13" s="249">
        <v>19213639</v>
      </c>
      <c r="T13" s="252">
        <v>0</v>
      </c>
      <c r="U13" s="253">
        <v>1365486437</v>
      </c>
      <c r="V13" s="254">
        <v>15514.36</v>
      </c>
      <c r="W13" s="255">
        <v>31250175</v>
      </c>
      <c r="X13" s="256">
        <v>353.67</v>
      </c>
      <c r="Y13" s="257">
        <v>15160.69</v>
      </c>
      <c r="Z13" s="258" t="s">
        <v>1536</v>
      </c>
      <c r="AA13" s="259">
        <v>1167371</v>
      </c>
      <c r="AB13" s="260">
        <v>1366653808</v>
      </c>
      <c r="AC13" s="261">
        <v>0</v>
      </c>
      <c r="AD13" s="262">
        <v>0</v>
      </c>
      <c r="AE13" s="263">
        <v>0</v>
      </c>
      <c r="AF13" s="264">
        <v>0</v>
      </c>
      <c r="AG13" s="265" t="e">
        <v>#DIV/0!</v>
      </c>
      <c r="AH13" s="263">
        <v>0</v>
      </c>
      <c r="AI13" s="263">
        <v>0</v>
      </c>
      <c r="AJ13" s="266">
        <v>0</v>
      </c>
      <c r="AK13" s="267"/>
      <c r="AL13" s="268">
        <v>0</v>
      </c>
      <c r="AM13" s="268">
        <v>0</v>
      </c>
      <c r="AN13" s="267"/>
      <c r="AO13" s="267"/>
      <c r="AP13" s="269">
        <v>0</v>
      </c>
      <c r="AQ13" s="269">
        <v>0</v>
      </c>
      <c r="AR13" s="249">
        <v>258</v>
      </c>
      <c r="AS13" s="249">
        <v>259</v>
      </c>
      <c r="AT13" s="249">
        <v>253</v>
      </c>
      <c r="AU13" s="249">
        <v>4</v>
      </c>
      <c r="AV13" s="249">
        <v>253</v>
      </c>
      <c r="AW13" s="249">
        <v>19</v>
      </c>
      <c r="AX13" s="249">
        <v>132</v>
      </c>
      <c r="AY13" s="269">
        <v>0</v>
      </c>
      <c r="AZ13" s="269">
        <v>0</v>
      </c>
      <c r="BA13" s="269">
        <v>0</v>
      </c>
      <c r="BB13" s="249">
        <v>0</v>
      </c>
      <c r="BC13" s="270">
        <v>0</v>
      </c>
      <c r="BD13" s="270">
        <v>0</v>
      </c>
      <c r="BE13" s="270">
        <v>0</v>
      </c>
      <c r="BF13" s="270"/>
      <c r="BG13" s="249">
        <v>152</v>
      </c>
      <c r="BJ13" s="529"/>
    </row>
    <row r="14" spans="1:62" x14ac:dyDescent="0.2">
      <c r="A14" s="271">
        <v>1</v>
      </c>
      <c r="B14" s="272">
        <v>2</v>
      </c>
      <c r="C14" s="272">
        <v>3</v>
      </c>
      <c r="D14" s="272">
        <v>4</v>
      </c>
      <c r="E14" s="272">
        <v>5</v>
      </c>
      <c r="F14" s="272">
        <v>6</v>
      </c>
      <c r="G14" s="271">
        <v>7</v>
      </c>
      <c r="H14" s="271">
        <v>8</v>
      </c>
      <c r="I14" s="271">
        <v>9</v>
      </c>
      <c r="J14" s="271">
        <v>10</v>
      </c>
      <c r="K14" s="271">
        <v>11</v>
      </c>
      <c r="L14" s="271">
        <v>12</v>
      </c>
      <c r="M14" s="271">
        <v>13</v>
      </c>
      <c r="N14" s="271">
        <v>14</v>
      </c>
      <c r="O14" s="271">
        <v>15</v>
      </c>
      <c r="P14" s="271">
        <v>16</v>
      </c>
      <c r="Q14" s="271">
        <v>17</v>
      </c>
      <c r="R14" s="271">
        <v>18</v>
      </c>
      <c r="S14" s="271">
        <v>19</v>
      </c>
      <c r="T14" s="271">
        <v>20</v>
      </c>
      <c r="U14" s="273">
        <v>21</v>
      </c>
      <c r="V14" s="274">
        <v>22</v>
      </c>
      <c r="W14" s="272">
        <v>23</v>
      </c>
      <c r="X14" s="272">
        <v>24</v>
      </c>
      <c r="Y14" s="272">
        <v>25</v>
      </c>
      <c r="Z14" s="272">
        <v>26</v>
      </c>
      <c r="AA14" s="272">
        <v>27</v>
      </c>
      <c r="AB14" s="275">
        <v>28</v>
      </c>
      <c r="AC14" s="272">
        <v>29</v>
      </c>
      <c r="AD14" s="272">
        <v>30</v>
      </c>
      <c r="AE14" s="272">
        <v>31</v>
      </c>
      <c r="AF14" s="276">
        <v>32</v>
      </c>
      <c r="AG14" s="277">
        <v>33</v>
      </c>
      <c r="AH14" s="272">
        <v>34</v>
      </c>
      <c r="AI14" s="272">
        <v>35</v>
      </c>
      <c r="AJ14" s="272">
        <v>36</v>
      </c>
      <c r="AK14" s="272">
        <v>37</v>
      </c>
      <c r="AL14" s="272">
        <v>38</v>
      </c>
      <c r="AM14" s="272">
        <v>39</v>
      </c>
      <c r="AN14" s="272">
        <v>40</v>
      </c>
      <c r="AO14" s="272">
        <v>41</v>
      </c>
      <c r="AP14" s="272">
        <v>42</v>
      </c>
      <c r="AQ14" s="272">
        <v>43</v>
      </c>
      <c r="AR14" s="272">
        <v>44</v>
      </c>
      <c r="AS14" s="272">
        <v>45</v>
      </c>
      <c r="AT14" s="272">
        <v>46</v>
      </c>
      <c r="AU14" s="272">
        <v>47</v>
      </c>
      <c r="AV14" s="272">
        <v>48</v>
      </c>
      <c r="AW14" s="272">
        <v>49</v>
      </c>
      <c r="AX14" s="272">
        <v>50</v>
      </c>
      <c r="AY14" s="271">
        <v>51</v>
      </c>
      <c r="AZ14" s="271">
        <v>52</v>
      </c>
      <c r="BA14" s="271">
        <v>53</v>
      </c>
      <c r="BB14" s="271">
        <v>54</v>
      </c>
      <c r="BC14" s="271">
        <v>55</v>
      </c>
      <c r="BD14" s="271">
        <v>56</v>
      </c>
      <c r="BE14" s="271">
        <v>57</v>
      </c>
      <c r="BF14" s="271"/>
      <c r="BG14" s="271">
        <v>58</v>
      </c>
      <c r="BH14" s="271">
        <v>59</v>
      </c>
    </row>
    <row r="15" spans="1:62" x14ac:dyDescent="0.2">
      <c r="A15" s="9"/>
      <c r="B15" s="278"/>
      <c r="C15" s="278"/>
      <c r="D15" s="278"/>
      <c r="E15" s="279"/>
      <c r="F15" s="73"/>
      <c r="G15" s="9"/>
      <c r="H15" s="246"/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1">
        <v>0</v>
      </c>
      <c r="O15" s="282">
        <v>0</v>
      </c>
      <c r="P15" s="283">
        <v>0</v>
      </c>
      <c r="Q15" s="284">
        <v>0</v>
      </c>
      <c r="R15" s="284">
        <v>0</v>
      </c>
      <c r="S15" s="285">
        <v>0</v>
      </c>
      <c r="T15" s="286">
        <v>0</v>
      </c>
      <c r="U15" s="287">
        <v>0</v>
      </c>
      <c r="V15" s="288">
        <v>0</v>
      </c>
      <c r="W15" s="289">
        <v>0</v>
      </c>
      <c r="X15" s="290">
        <v>0</v>
      </c>
      <c r="Y15" s="291">
        <v>0</v>
      </c>
      <c r="Z15" s="290">
        <v>0</v>
      </c>
      <c r="AA15" s="292">
        <v>0</v>
      </c>
      <c r="AB15" s="293">
        <v>0</v>
      </c>
      <c r="AC15" s="261">
        <v>0</v>
      </c>
      <c r="AD15" s="294">
        <v>0</v>
      </c>
      <c r="AE15" s="295">
        <v>0</v>
      </c>
      <c r="AF15" s="296">
        <v>0</v>
      </c>
      <c r="AG15" s="297">
        <v>0</v>
      </c>
      <c r="AH15" s="1">
        <v>0</v>
      </c>
      <c r="AI15" s="1">
        <v>0</v>
      </c>
      <c r="AJ15" s="2">
        <v>0</v>
      </c>
      <c r="AK15" s="298">
        <v>0</v>
      </c>
      <c r="AL15" s="3">
        <v>0</v>
      </c>
      <c r="AM15" s="299">
        <v>0</v>
      </c>
      <c r="AN15" s="300">
        <v>0</v>
      </c>
      <c r="AO15" s="300" t="e">
        <v>#N/A</v>
      </c>
      <c r="AP15" s="301">
        <v>0</v>
      </c>
      <c r="AQ15" s="29">
        <v>0</v>
      </c>
      <c r="AR15" s="283">
        <v>0</v>
      </c>
      <c r="AS15" s="283">
        <v>0</v>
      </c>
      <c r="AT15" s="446">
        <v>0</v>
      </c>
      <c r="AU15" s="447">
        <v>0</v>
      </c>
      <c r="AV15" s="446">
        <v>0</v>
      </c>
      <c r="AW15" s="446">
        <v>0</v>
      </c>
      <c r="AX15" s="449">
        <v>0</v>
      </c>
      <c r="AY15" s="1">
        <v>0</v>
      </c>
      <c r="AZ15" s="29">
        <v>0</v>
      </c>
      <c r="BA15" s="5">
        <v>0</v>
      </c>
      <c r="BB15" s="302">
        <v>0</v>
      </c>
      <c r="BC15" s="303">
        <v>0</v>
      </c>
      <c r="BD15" s="707">
        <v>0</v>
      </c>
      <c r="BE15" s="303">
        <v>0</v>
      </c>
      <c r="BF15" s="303">
        <v>0</v>
      </c>
      <c r="BG15" s="304">
        <v>1</v>
      </c>
    </row>
    <row r="16" spans="1:62" x14ac:dyDescent="0.2">
      <c r="A16" s="305"/>
      <c r="B16" s="306"/>
      <c r="C16" s="306"/>
      <c r="D16" s="306"/>
      <c r="E16" s="307">
        <v>1</v>
      </c>
      <c r="F16" s="307">
        <v>2</v>
      </c>
      <c r="G16" s="307">
        <v>3</v>
      </c>
      <c r="H16" s="307">
        <v>4</v>
      </c>
      <c r="I16" s="308">
        <v>5</v>
      </c>
      <c r="J16" s="308">
        <v>6</v>
      </c>
      <c r="K16" s="307">
        <v>7</v>
      </c>
      <c r="L16" s="307">
        <v>8</v>
      </c>
      <c r="M16" s="307">
        <v>9</v>
      </c>
      <c r="N16" s="307">
        <v>10</v>
      </c>
      <c r="O16" s="307">
        <v>11</v>
      </c>
      <c r="P16" s="307">
        <v>12</v>
      </c>
      <c r="Q16" s="307">
        <v>13</v>
      </c>
      <c r="R16" s="307">
        <v>14</v>
      </c>
      <c r="S16" s="307">
        <v>15</v>
      </c>
      <c r="T16" s="307">
        <v>16</v>
      </c>
      <c r="U16" s="309">
        <v>17</v>
      </c>
      <c r="V16" s="310">
        <v>18</v>
      </c>
      <c r="W16" s="307">
        <v>19</v>
      </c>
      <c r="X16" s="307">
        <v>20</v>
      </c>
      <c r="Y16" s="307">
        <v>21</v>
      </c>
      <c r="Z16" s="308">
        <v>22</v>
      </c>
      <c r="AA16" s="307">
        <v>23</v>
      </c>
      <c r="AB16" s="311">
        <v>24</v>
      </c>
      <c r="AC16" s="308">
        <v>25</v>
      </c>
      <c r="AD16" s="308">
        <v>26</v>
      </c>
      <c r="AE16" s="308">
        <v>27</v>
      </c>
      <c r="AF16" s="308">
        <v>28</v>
      </c>
      <c r="AG16" s="312">
        <v>29</v>
      </c>
      <c r="AH16" s="308">
        <v>30</v>
      </c>
      <c r="AI16" s="307">
        <v>31</v>
      </c>
      <c r="AJ16" s="307">
        <v>32</v>
      </c>
      <c r="AK16" s="307">
        <v>33</v>
      </c>
      <c r="AL16" s="307">
        <v>34</v>
      </c>
      <c r="AM16" s="307">
        <v>35</v>
      </c>
      <c r="AN16" s="307">
        <v>36</v>
      </c>
      <c r="AO16" s="307">
        <v>37</v>
      </c>
      <c r="AP16" s="307">
        <v>38</v>
      </c>
      <c r="AQ16" s="307">
        <v>39</v>
      </c>
      <c r="AR16" s="307">
        <v>40</v>
      </c>
      <c r="AS16" s="307">
        <v>41</v>
      </c>
      <c r="AT16" s="307">
        <v>42</v>
      </c>
      <c r="AU16" s="307">
        <v>43</v>
      </c>
      <c r="AV16" s="307">
        <v>44</v>
      </c>
      <c r="AW16" s="307">
        <v>45</v>
      </c>
      <c r="AX16" s="307">
        <v>46</v>
      </c>
      <c r="AY16" s="307">
        <v>47</v>
      </c>
      <c r="AZ16" s="307">
        <v>48</v>
      </c>
      <c r="BA16" s="307">
        <v>49</v>
      </c>
      <c r="BB16" s="307">
        <v>50</v>
      </c>
      <c r="BC16" s="308">
        <v>51</v>
      </c>
      <c r="BD16" s="307">
        <v>52</v>
      </c>
      <c r="BE16" s="313">
        <v>53</v>
      </c>
      <c r="BF16" s="313"/>
      <c r="BG16" s="307">
        <v>54</v>
      </c>
      <c r="BH16" s="307">
        <v>55</v>
      </c>
    </row>
    <row r="17" spans="1:62" x14ac:dyDescent="0.2">
      <c r="A17" s="708" t="s">
        <v>146</v>
      </c>
      <c r="B17" s="709" t="s">
        <v>147</v>
      </c>
      <c r="C17" s="316" t="s">
        <v>146</v>
      </c>
      <c r="D17" s="317" t="s">
        <v>147</v>
      </c>
      <c r="E17" s="318" t="s">
        <v>148</v>
      </c>
      <c r="F17" s="319" t="s">
        <v>149</v>
      </c>
      <c r="G17" s="710">
        <v>1</v>
      </c>
      <c r="H17" s="246"/>
      <c r="I17" s="321">
        <v>0</v>
      </c>
      <c r="J17" s="321">
        <v>0</v>
      </c>
      <c r="K17" s="321">
        <v>0</v>
      </c>
      <c r="L17" s="321">
        <v>0</v>
      </c>
      <c r="M17" s="321">
        <v>0</v>
      </c>
      <c r="N17" s="321">
        <v>0</v>
      </c>
      <c r="O17" s="711">
        <v>0</v>
      </c>
      <c r="P17" s="711">
        <v>0</v>
      </c>
      <c r="Q17" s="712">
        <v>0</v>
      </c>
      <c r="R17" s="712">
        <v>0</v>
      </c>
      <c r="S17" s="282">
        <v>0</v>
      </c>
      <c r="T17" s="281">
        <v>0</v>
      </c>
      <c r="U17" s="322">
        <v>0</v>
      </c>
      <c r="V17" s="323">
        <v>0</v>
      </c>
      <c r="W17" s="289">
        <v>0</v>
      </c>
      <c r="X17" s="290">
        <v>0</v>
      </c>
      <c r="Y17" s="291">
        <v>0</v>
      </c>
      <c r="Z17" s="324">
        <v>0</v>
      </c>
      <c r="AA17" s="292">
        <v>0</v>
      </c>
      <c r="AB17" s="293">
        <v>0</v>
      </c>
      <c r="AC17" s="261">
        <v>0</v>
      </c>
      <c r="AD17" s="294">
        <v>0</v>
      </c>
      <c r="AE17" s="295">
        <v>0</v>
      </c>
      <c r="AF17" s="296">
        <v>0</v>
      </c>
      <c r="AG17" s="297">
        <v>0</v>
      </c>
      <c r="AH17" s="1">
        <v>0</v>
      </c>
      <c r="AI17" s="1">
        <v>1.5417000000000001</v>
      </c>
      <c r="AJ17" s="2">
        <v>1.0095999999999998</v>
      </c>
      <c r="AK17" s="298">
        <v>0</v>
      </c>
      <c r="AL17" s="3">
        <v>1.5269999999999999</v>
      </c>
      <c r="AM17" s="325">
        <v>1.5649999999999999</v>
      </c>
      <c r="AN17" s="300">
        <v>1.0095999999999998</v>
      </c>
      <c r="AO17" s="300">
        <v>0</v>
      </c>
      <c r="AP17" s="301">
        <v>1.5269999999999999</v>
      </c>
      <c r="AQ17" s="29">
        <v>1.5649999999999999</v>
      </c>
      <c r="AR17" s="283">
        <v>1</v>
      </c>
      <c r="AS17" s="283">
        <v>1</v>
      </c>
      <c r="AT17" s="4">
        <v>1.0095999999999998</v>
      </c>
      <c r="AU17" s="4">
        <v>0</v>
      </c>
      <c r="AV17" s="5">
        <v>1.5269999999999999</v>
      </c>
      <c r="AW17" s="448">
        <v>0</v>
      </c>
      <c r="AX17" s="449">
        <v>1</v>
      </c>
      <c r="AY17" s="1">
        <v>1.5417000000000001</v>
      </c>
      <c r="AZ17" s="29">
        <v>0</v>
      </c>
      <c r="BA17" s="5">
        <v>0</v>
      </c>
      <c r="BB17" s="294">
        <v>0</v>
      </c>
      <c r="BC17" s="707">
        <v>0</v>
      </c>
      <c r="BD17" s="707">
        <v>0</v>
      </c>
      <c r="BE17" s="303">
        <v>2.5499999999999998E-2</v>
      </c>
      <c r="BF17" s="303">
        <v>2.58E-2</v>
      </c>
      <c r="BG17" s="326">
        <v>1</v>
      </c>
      <c r="BH17" s="327"/>
      <c r="BJ17" s="529"/>
    </row>
    <row r="18" spans="1:62" x14ac:dyDescent="0.2">
      <c r="A18" s="708" t="s">
        <v>150</v>
      </c>
      <c r="B18" s="709" t="s">
        <v>151</v>
      </c>
      <c r="C18" s="316" t="s">
        <v>150</v>
      </c>
      <c r="D18" s="317" t="s">
        <v>151</v>
      </c>
      <c r="E18" s="318" t="s">
        <v>152</v>
      </c>
      <c r="F18" s="319" t="s">
        <v>149</v>
      </c>
      <c r="G18" s="710">
        <v>1</v>
      </c>
      <c r="H18" s="246"/>
      <c r="I18" s="321">
        <v>0</v>
      </c>
      <c r="J18" s="321">
        <v>0</v>
      </c>
      <c r="K18" s="321">
        <v>0</v>
      </c>
      <c r="L18" s="321">
        <v>0</v>
      </c>
      <c r="M18" s="321">
        <v>0</v>
      </c>
      <c r="N18" s="321">
        <v>0</v>
      </c>
      <c r="O18" s="711">
        <v>0</v>
      </c>
      <c r="P18" s="711">
        <v>0</v>
      </c>
      <c r="Q18" s="712">
        <v>0</v>
      </c>
      <c r="R18" s="712">
        <v>0</v>
      </c>
      <c r="S18" s="282">
        <v>0</v>
      </c>
      <c r="T18" s="281">
        <v>0</v>
      </c>
      <c r="U18" s="322">
        <v>0</v>
      </c>
      <c r="V18" s="323">
        <v>0</v>
      </c>
      <c r="W18" s="289">
        <v>0</v>
      </c>
      <c r="X18" s="290">
        <v>0</v>
      </c>
      <c r="Y18" s="291">
        <v>0</v>
      </c>
      <c r="Z18" s="324">
        <v>0</v>
      </c>
      <c r="AA18" s="292">
        <v>0</v>
      </c>
      <c r="AB18" s="293">
        <v>0</v>
      </c>
      <c r="AC18" s="261">
        <v>0</v>
      </c>
      <c r="AD18" s="294">
        <v>0</v>
      </c>
      <c r="AE18" s="295">
        <v>0</v>
      </c>
      <c r="AF18" s="296">
        <v>0</v>
      </c>
      <c r="AG18" s="297">
        <v>0</v>
      </c>
      <c r="AH18" s="1">
        <v>0</v>
      </c>
      <c r="AI18" s="1">
        <v>1.6002000000000001</v>
      </c>
      <c r="AJ18" s="2">
        <v>1.0786</v>
      </c>
      <c r="AK18" s="298">
        <v>0</v>
      </c>
      <c r="AL18" s="3">
        <v>1.4836</v>
      </c>
      <c r="AM18" s="325">
        <v>1.4649000000000001</v>
      </c>
      <c r="AN18" s="300">
        <v>1.0786</v>
      </c>
      <c r="AO18" s="300">
        <v>0</v>
      </c>
      <c r="AP18" s="301">
        <v>1.4836</v>
      </c>
      <c r="AQ18" s="29">
        <v>1.4649000000000001</v>
      </c>
      <c r="AR18" s="283">
        <v>1</v>
      </c>
      <c r="AS18" s="283">
        <v>1</v>
      </c>
      <c r="AT18" s="4">
        <v>1.0786</v>
      </c>
      <c r="AU18" s="4">
        <v>0</v>
      </c>
      <c r="AV18" s="5">
        <v>1.4836</v>
      </c>
      <c r="AW18" s="448">
        <v>0</v>
      </c>
      <c r="AX18" s="449">
        <v>1</v>
      </c>
      <c r="AY18" s="1">
        <v>1.6002000000000001</v>
      </c>
      <c r="AZ18" s="29">
        <v>0</v>
      </c>
      <c r="BA18" s="5">
        <v>0</v>
      </c>
      <c r="BB18" s="294">
        <v>0</v>
      </c>
      <c r="BC18" s="707">
        <v>0</v>
      </c>
      <c r="BD18" s="707">
        <v>0</v>
      </c>
      <c r="BE18" s="303">
        <v>2.5499999999999998E-2</v>
      </c>
      <c r="BF18" s="303">
        <v>2.7199999999999998E-2</v>
      </c>
      <c r="BG18" s="326">
        <v>1</v>
      </c>
      <c r="BH18" s="327"/>
      <c r="BJ18" s="529"/>
    </row>
    <row r="19" spans="1:62" x14ac:dyDescent="0.2">
      <c r="A19" s="708" t="s">
        <v>153</v>
      </c>
      <c r="B19" s="709" t="s">
        <v>154</v>
      </c>
      <c r="C19" s="316" t="s">
        <v>153</v>
      </c>
      <c r="D19" s="317" t="s">
        <v>154</v>
      </c>
      <c r="E19" s="318" t="s">
        <v>155</v>
      </c>
      <c r="F19" s="319" t="s">
        <v>149</v>
      </c>
      <c r="G19" s="710">
        <v>1</v>
      </c>
      <c r="H19" s="246"/>
      <c r="I19" s="321">
        <v>0</v>
      </c>
      <c r="J19" s="321">
        <v>0</v>
      </c>
      <c r="K19" s="321">
        <v>0</v>
      </c>
      <c r="L19" s="321">
        <v>0</v>
      </c>
      <c r="M19" s="321">
        <v>0</v>
      </c>
      <c r="N19" s="321">
        <v>0</v>
      </c>
      <c r="O19" s="711">
        <v>0</v>
      </c>
      <c r="P19" s="711">
        <v>0</v>
      </c>
      <c r="Q19" s="712">
        <v>0</v>
      </c>
      <c r="R19" s="712">
        <v>0</v>
      </c>
      <c r="S19" s="282">
        <v>0</v>
      </c>
      <c r="T19" s="281">
        <v>0</v>
      </c>
      <c r="U19" s="322">
        <v>0</v>
      </c>
      <c r="V19" s="323">
        <v>0</v>
      </c>
      <c r="W19" s="289">
        <v>0</v>
      </c>
      <c r="X19" s="290">
        <v>0</v>
      </c>
      <c r="Y19" s="291">
        <v>0</v>
      </c>
      <c r="Z19" s="324">
        <v>0</v>
      </c>
      <c r="AA19" s="292">
        <v>0</v>
      </c>
      <c r="AB19" s="293">
        <v>0</v>
      </c>
      <c r="AC19" s="261">
        <v>0</v>
      </c>
      <c r="AD19" s="294">
        <v>0</v>
      </c>
      <c r="AE19" s="295">
        <v>0</v>
      </c>
      <c r="AF19" s="296">
        <v>0</v>
      </c>
      <c r="AG19" s="297">
        <v>0</v>
      </c>
      <c r="AH19" s="1">
        <v>0</v>
      </c>
      <c r="AI19" s="1">
        <v>1.5474000000000001</v>
      </c>
      <c r="AJ19" s="2">
        <v>1.0046999999999999</v>
      </c>
      <c r="AK19" s="298">
        <v>0</v>
      </c>
      <c r="AL19" s="3">
        <v>1.5402</v>
      </c>
      <c r="AM19" s="325">
        <v>1.5726</v>
      </c>
      <c r="AN19" s="300">
        <v>1.0046999999999999</v>
      </c>
      <c r="AO19" s="300">
        <v>0</v>
      </c>
      <c r="AP19" s="301">
        <v>1.5402</v>
      </c>
      <c r="AQ19" s="29">
        <v>1.5726</v>
      </c>
      <c r="AR19" s="283">
        <v>1</v>
      </c>
      <c r="AS19" s="283">
        <v>1</v>
      </c>
      <c r="AT19" s="4">
        <v>1.0046999999999999</v>
      </c>
      <c r="AU19" s="4">
        <v>0</v>
      </c>
      <c r="AV19" s="5">
        <v>1.5402</v>
      </c>
      <c r="AW19" s="448">
        <v>0</v>
      </c>
      <c r="AX19" s="449">
        <v>1</v>
      </c>
      <c r="AY19" s="1">
        <v>1.5474000000000001</v>
      </c>
      <c r="AZ19" s="29">
        <v>0</v>
      </c>
      <c r="BA19" s="5">
        <v>0</v>
      </c>
      <c r="BB19" s="294">
        <v>0</v>
      </c>
      <c r="BC19" s="707">
        <v>0</v>
      </c>
      <c r="BD19" s="707">
        <v>0</v>
      </c>
      <c r="BE19" s="303">
        <v>2.5499999999999998E-2</v>
      </c>
      <c r="BF19" s="303">
        <v>2.6200000000000001E-2</v>
      </c>
      <c r="BG19" s="326">
        <v>1</v>
      </c>
      <c r="BH19" s="327"/>
      <c r="BI19" s="9"/>
      <c r="BJ19" s="529"/>
    </row>
    <row r="20" spans="1:62" x14ac:dyDescent="0.2">
      <c r="A20" s="708" t="s">
        <v>156</v>
      </c>
      <c r="B20" s="709" t="s">
        <v>157</v>
      </c>
      <c r="C20" s="316" t="s">
        <v>156</v>
      </c>
      <c r="D20" s="317" t="s">
        <v>157</v>
      </c>
      <c r="E20" s="318" t="s">
        <v>158</v>
      </c>
      <c r="F20" s="319" t="s">
        <v>149</v>
      </c>
      <c r="G20" s="710">
        <v>1</v>
      </c>
      <c r="H20" s="246"/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1">
        <v>0</v>
      </c>
      <c r="O20" s="711">
        <v>0</v>
      </c>
      <c r="P20" s="711">
        <v>0</v>
      </c>
      <c r="Q20" s="712">
        <v>0</v>
      </c>
      <c r="R20" s="712">
        <v>0</v>
      </c>
      <c r="S20" s="282">
        <v>0</v>
      </c>
      <c r="T20" s="281">
        <v>0</v>
      </c>
      <c r="U20" s="322">
        <v>0</v>
      </c>
      <c r="V20" s="323">
        <v>0</v>
      </c>
      <c r="W20" s="289">
        <v>0</v>
      </c>
      <c r="X20" s="290">
        <v>0</v>
      </c>
      <c r="Y20" s="291">
        <v>0</v>
      </c>
      <c r="Z20" s="324">
        <v>0</v>
      </c>
      <c r="AA20" s="292">
        <v>0</v>
      </c>
      <c r="AB20" s="293">
        <v>0</v>
      </c>
      <c r="AC20" s="261">
        <v>0</v>
      </c>
      <c r="AD20" s="294">
        <v>0</v>
      </c>
      <c r="AE20" s="295">
        <v>0</v>
      </c>
      <c r="AF20" s="296">
        <v>0</v>
      </c>
      <c r="AG20" s="297">
        <v>0</v>
      </c>
      <c r="AH20" s="1">
        <v>0</v>
      </c>
      <c r="AI20" s="1">
        <v>1.5417000000000001</v>
      </c>
      <c r="AJ20" s="2">
        <v>0.96700000000000008</v>
      </c>
      <c r="AK20" s="298">
        <v>0</v>
      </c>
      <c r="AL20" s="3">
        <v>1.5943000000000001</v>
      </c>
      <c r="AM20" s="325">
        <v>1.6338999999999999</v>
      </c>
      <c r="AN20" s="300">
        <v>0.96700000000000008</v>
      </c>
      <c r="AO20" s="300">
        <v>0</v>
      </c>
      <c r="AP20" s="301">
        <v>1.5943000000000001</v>
      </c>
      <c r="AQ20" s="29">
        <v>1.6338999999999999</v>
      </c>
      <c r="AR20" s="283">
        <v>1</v>
      </c>
      <c r="AS20" s="283">
        <v>1</v>
      </c>
      <c r="AT20" s="4">
        <v>0.96700000000000008</v>
      </c>
      <c r="AU20" s="4">
        <v>0</v>
      </c>
      <c r="AV20" s="5">
        <v>1.5943000000000001</v>
      </c>
      <c r="AW20" s="448">
        <v>0</v>
      </c>
      <c r="AX20" s="449">
        <v>1</v>
      </c>
      <c r="AY20" s="1">
        <v>1.5417000000000001</v>
      </c>
      <c r="AZ20" s="29">
        <v>0</v>
      </c>
      <c r="BA20" s="5">
        <v>0</v>
      </c>
      <c r="BB20" s="294">
        <v>0</v>
      </c>
      <c r="BC20" s="707">
        <v>0</v>
      </c>
      <c r="BD20" s="707">
        <v>0</v>
      </c>
      <c r="BE20" s="303">
        <v>2.5499999999999998E-2</v>
      </c>
      <c r="BF20" s="303">
        <v>2.5499999999999998E-2</v>
      </c>
      <c r="BG20" s="326">
        <v>1</v>
      </c>
      <c r="BH20" s="327"/>
      <c r="BI20" s="9"/>
      <c r="BJ20" s="529"/>
    </row>
    <row r="21" spans="1:62" x14ac:dyDescent="0.2">
      <c r="A21" s="708" t="s">
        <v>159</v>
      </c>
      <c r="B21" s="709" t="s">
        <v>160</v>
      </c>
      <c r="C21" s="316" t="s">
        <v>159</v>
      </c>
      <c r="D21" s="317" t="s">
        <v>160</v>
      </c>
      <c r="E21" s="318" t="s">
        <v>161</v>
      </c>
      <c r="F21" s="319" t="s">
        <v>149</v>
      </c>
      <c r="G21" s="710">
        <v>1</v>
      </c>
      <c r="H21" s="246"/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711">
        <v>0</v>
      </c>
      <c r="P21" s="711">
        <v>0</v>
      </c>
      <c r="Q21" s="712">
        <v>0</v>
      </c>
      <c r="R21" s="712">
        <v>0</v>
      </c>
      <c r="S21" s="282">
        <v>0</v>
      </c>
      <c r="T21" s="281">
        <v>0</v>
      </c>
      <c r="U21" s="322">
        <v>0</v>
      </c>
      <c r="V21" s="323">
        <v>0</v>
      </c>
      <c r="W21" s="289">
        <v>0</v>
      </c>
      <c r="X21" s="290">
        <v>0</v>
      </c>
      <c r="Y21" s="291">
        <v>0</v>
      </c>
      <c r="Z21" s="324">
        <v>0</v>
      </c>
      <c r="AA21" s="292">
        <v>0</v>
      </c>
      <c r="AB21" s="293">
        <v>0</v>
      </c>
      <c r="AC21" s="261">
        <v>0</v>
      </c>
      <c r="AD21" s="294">
        <v>0</v>
      </c>
      <c r="AE21" s="295">
        <v>0</v>
      </c>
      <c r="AF21" s="296">
        <v>0</v>
      </c>
      <c r="AG21" s="297">
        <v>0</v>
      </c>
      <c r="AH21" s="1">
        <v>0</v>
      </c>
      <c r="AI21" s="1">
        <v>1.5417000000000001</v>
      </c>
      <c r="AJ21" s="2">
        <v>0.99</v>
      </c>
      <c r="AK21" s="298">
        <v>0</v>
      </c>
      <c r="AL21" s="3">
        <v>1.5572999999999999</v>
      </c>
      <c r="AM21" s="325">
        <v>1.5960000000000001</v>
      </c>
      <c r="AN21" s="300">
        <v>0.99</v>
      </c>
      <c r="AO21" s="300">
        <v>0</v>
      </c>
      <c r="AP21" s="301">
        <v>1.5572999999999999</v>
      </c>
      <c r="AQ21" s="29">
        <v>1.5960000000000001</v>
      </c>
      <c r="AR21" s="283">
        <v>1</v>
      </c>
      <c r="AS21" s="283">
        <v>1</v>
      </c>
      <c r="AT21" s="4">
        <v>0.99</v>
      </c>
      <c r="AU21" s="4">
        <v>0</v>
      </c>
      <c r="AV21" s="5">
        <v>1.5572999999999999</v>
      </c>
      <c r="AW21" s="448">
        <v>0</v>
      </c>
      <c r="AX21" s="449">
        <v>1</v>
      </c>
      <c r="AY21" s="1">
        <v>1.5417000000000001</v>
      </c>
      <c r="AZ21" s="29">
        <v>0</v>
      </c>
      <c r="BA21" s="5">
        <v>0</v>
      </c>
      <c r="BB21" s="294">
        <v>0</v>
      </c>
      <c r="BC21" s="707">
        <v>0</v>
      </c>
      <c r="BD21" s="707">
        <v>0</v>
      </c>
      <c r="BE21" s="303">
        <v>2.5499999999999998E-2</v>
      </c>
      <c r="BF21" s="303">
        <v>2.5999999999999999E-2</v>
      </c>
      <c r="BG21" s="326">
        <v>1</v>
      </c>
      <c r="BH21" s="327"/>
      <c r="BI21" s="9"/>
      <c r="BJ21" s="529"/>
    </row>
    <row r="22" spans="1:62" x14ac:dyDescent="0.2">
      <c r="A22" s="33" t="s">
        <v>146</v>
      </c>
      <c r="B22" s="328" t="s">
        <v>147</v>
      </c>
      <c r="C22" s="329" t="s">
        <v>1439</v>
      </c>
      <c r="D22" s="330" t="s">
        <v>1440</v>
      </c>
      <c r="E22" s="331" t="s">
        <v>1540</v>
      </c>
      <c r="F22" s="332" t="s">
        <v>149</v>
      </c>
      <c r="G22" s="713">
        <v>1</v>
      </c>
      <c r="H22" s="334"/>
      <c r="I22" s="335">
        <v>0</v>
      </c>
      <c r="J22" s="335">
        <v>0</v>
      </c>
      <c r="K22" s="335">
        <v>0</v>
      </c>
      <c r="L22" s="335">
        <v>0</v>
      </c>
      <c r="M22" s="335">
        <v>0</v>
      </c>
      <c r="N22" s="335">
        <v>0</v>
      </c>
      <c r="O22" s="714">
        <v>0</v>
      </c>
      <c r="P22" s="714">
        <v>0</v>
      </c>
      <c r="Q22" s="715">
        <v>0</v>
      </c>
      <c r="R22" s="715">
        <v>0</v>
      </c>
      <c r="S22" s="337">
        <v>0</v>
      </c>
      <c r="T22" s="336">
        <v>0</v>
      </c>
      <c r="U22" s="338">
        <v>0</v>
      </c>
      <c r="V22" s="339">
        <v>0</v>
      </c>
      <c r="W22" s="289">
        <v>0</v>
      </c>
      <c r="X22" s="290">
        <v>0</v>
      </c>
      <c r="Y22" s="291">
        <v>0</v>
      </c>
      <c r="Z22" s="324">
        <v>0</v>
      </c>
      <c r="AA22" s="292">
        <v>0</v>
      </c>
      <c r="AB22" s="293">
        <v>0</v>
      </c>
      <c r="AC22" s="340">
        <v>0</v>
      </c>
      <c r="AD22" s="341">
        <v>0</v>
      </c>
      <c r="AE22" s="295">
        <v>0</v>
      </c>
      <c r="AF22" s="342">
        <v>0</v>
      </c>
      <c r="AG22" s="343">
        <v>1</v>
      </c>
      <c r="AH22" s="6">
        <v>1.5417000000000001</v>
      </c>
      <c r="AI22" s="6">
        <v>0</v>
      </c>
      <c r="AJ22" s="2">
        <v>0</v>
      </c>
      <c r="AK22" s="298">
        <v>1.5269999999999999</v>
      </c>
      <c r="AL22" s="3">
        <v>0</v>
      </c>
      <c r="AM22" s="325">
        <v>0</v>
      </c>
      <c r="AN22" s="300">
        <v>0</v>
      </c>
      <c r="AO22" s="300">
        <v>0</v>
      </c>
      <c r="AP22" s="301">
        <v>0</v>
      </c>
      <c r="AQ22" s="29">
        <v>0</v>
      </c>
      <c r="AR22" s="283">
        <v>0</v>
      </c>
      <c r="AS22" s="283">
        <v>0</v>
      </c>
      <c r="AT22" s="4">
        <v>0</v>
      </c>
      <c r="AU22" s="4">
        <v>0</v>
      </c>
      <c r="AV22" s="5">
        <v>0</v>
      </c>
      <c r="AW22" s="448">
        <v>0</v>
      </c>
      <c r="AX22" s="449">
        <v>0</v>
      </c>
      <c r="AY22" s="6">
        <v>0</v>
      </c>
      <c r="AZ22" s="29">
        <v>0</v>
      </c>
      <c r="BA22" s="5">
        <v>0</v>
      </c>
      <c r="BB22" s="341">
        <v>0</v>
      </c>
      <c r="BC22" s="716">
        <v>0</v>
      </c>
      <c r="BD22" s="716">
        <v>2.5499999999999998E-2</v>
      </c>
      <c r="BE22" s="303">
        <v>0</v>
      </c>
      <c r="BF22" s="303">
        <v>0</v>
      </c>
      <c r="BG22" s="326">
        <v>0</v>
      </c>
      <c r="BH22" s="327"/>
      <c r="BI22" s="9"/>
      <c r="BJ22" s="529"/>
    </row>
    <row r="23" spans="1:62" x14ac:dyDescent="0.2">
      <c r="A23" s="33" t="s">
        <v>150</v>
      </c>
      <c r="B23" s="328" t="s">
        <v>151</v>
      </c>
      <c r="C23" s="329" t="s">
        <v>1439</v>
      </c>
      <c r="D23" s="330" t="s">
        <v>1440</v>
      </c>
      <c r="E23" s="331" t="s">
        <v>1541</v>
      </c>
      <c r="F23" s="332" t="s">
        <v>149</v>
      </c>
      <c r="G23" s="713">
        <v>1</v>
      </c>
      <c r="H23" s="334"/>
      <c r="I23" s="335">
        <v>0</v>
      </c>
      <c r="J23" s="335">
        <v>0</v>
      </c>
      <c r="K23" s="335">
        <v>0</v>
      </c>
      <c r="L23" s="335">
        <v>0</v>
      </c>
      <c r="M23" s="335">
        <v>0</v>
      </c>
      <c r="N23" s="335">
        <v>0</v>
      </c>
      <c r="O23" s="714">
        <v>0</v>
      </c>
      <c r="P23" s="714">
        <v>0</v>
      </c>
      <c r="Q23" s="715">
        <v>0</v>
      </c>
      <c r="R23" s="715">
        <v>0</v>
      </c>
      <c r="S23" s="337">
        <v>0</v>
      </c>
      <c r="T23" s="336">
        <v>0</v>
      </c>
      <c r="U23" s="338">
        <v>0</v>
      </c>
      <c r="V23" s="339">
        <v>0</v>
      </c>
      <c r="W23" s="289">
        <v>0</v>
      </c>
      <c r="X23" s="290">
        <v>0</v>
      </c>
      <c r="Y23" s="291">
        <v>0</v>
      </c>
      <c r="Z23" s="324">
        <v>0</v>
      </c>
      <c r="AA23" s="292">
        <v>0</v>
      </c>
      <c r="AB23" s="293">
        <v>0</v>
      </c>
      <c r="AC23" s="340">
        <v>0</v>
      </c>
      <c r="AD23" s="341">
        <v>0</v>
      </c>
      <c r="AE23" s="295">
        <v>0</v>
      </c>
      <c r="AF23" s="342">
        <v>0</v>
      </c>
      <c r="AG23" s="343">
        <v>1</v>
      </c>
      <c r="AH23" s="6">
        <v>1.5417000000000001</v>
      </c>
      <c r="AI23" s="6">
        <v>0</v>
      </c>
      <c r="AJ23" s="2">
        <v>0</v>
      </c>
      <c r="AK23" s="298">
        <v>1.4294</v>
      </c>
      <c r="AL23" s="3">
        <v>0</v>
      </c>
      <c r="AM23" s="325">
        <v>0</v>
      </c>
      <c r="AN23" s="300">
        <v>0</v>
      </c>
      <c r="AO23" s="300">
        <v>0</v>
      </c>
      <c r="AP23" s="301">
        <v>0</v>
      </c>
      <c r="AQ23" s="29">
        <v>0</v>
      </c>
      <c r="AR23" s="283">
        <v>0</v>
      </c>
      <c r="AS23" s="283">
        <v>0</v>
      </c>
      <c r="AT23" s="4">
        <v>0</v>
      </c>
      <c r="AU23" s="4">
        <v>0</v>
      </c>
      <c r="AV23" s="5">
        <v>0</v>
      </c>
      <c r="AW23" s="448">
        <v>0</v>
      </c>
      <c r="AX23" s="449">
        <v>0</v>
      </c>
      <c r="AY23" s="6">
        <v>0</v>
      </c>
      <c r="AZ23" s="29">
        <v>0</v>
      </c>
      <c r="BA23" s="5">
        <v>0</v>
      </c>
      <c r="BB23" s="341">
        <v>0</v>
      </c>
      <c r="BC23" s="716">
        <v>0</v>
      </c>
      <c r="BD23" s="716">
        <v>2.5499999999999998E-2</v>
      </c>
      <c r="BE23" s="303">
        <v>0</v>
      </c>
      <c r="BF23" s="303">
        <v>0</v>
      </c>
      <c r="BG23" s="326">
        <v>0</v>
      </c>
      <c r="BH23" s="327"/>
      <c r="BI23" s="9"/>
      <c r="BJ23" s="529"/>
    </row>
    <row r="24" spans="1:62" x14ac:dyDescent="0.2">
      <c r="A24" s="33" t="s">
        <v>153</v>
      </c>
      <c r="B24" s="328" t="s">
        <v>154</v>
      </c>
      <c r="C24" s="329" t="s">
        <v>1439</v>
      </c>
      <c r="D24" s="330" t="s">
        <v>1440</v>
      </c>
      <c r="E24" s="331" t="s">
        <v>1542</v>
      </c>
      <c r="F24" s="332" t="s">
        <v>149</v>
      </c>
      <c r="G24" s="713">
        <v>1</v>
      </c>
      <c r="H24" s="334"/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0</v>
      </c>
      <c r="O24" s="714">
        <v>0</v>
      </c>
      <c r="P24" s="714">
        <v>0</v>
      </c>
      <c r="Q24" s="715">
        <v>0</v>
      </c>
      <c r="R24" s="715">
        <v>0</v>
      </c>
      <c r="S24" s="337">
        <v>0</v>
      </c>
      <c r="T24" s="336">
        <v>0</v>
      </c>
      <c r="U24" s="338">
        <v>0</v>
      </c>
      <c r="V24" s="339">
        <v>0</v>
      </c>
      <c r="W24" s="289">
        <v>0</v>
      </c>
      <c r="X24" s="290">
        <v>0</v>
      </c>
      <c r="Y24" s="291">
        <v>0</v>
      </c>
      <c r="Z24" s="324">
        <v>0</v>
      </c>
      <c r="AA24" s="292">
        <v>0</v>
      </c>
      <c r="AB24" s="293">
        <v>0</v>
      </c>
      <c r="AC24" s="340">
        <v>0</v>
      </c>
      <c r="AD24" s="341">
        <v>0</v>
      </c>
      <c r="AE24" s="295">
        <v>0</v>
      </c>
      <c r="AF24" s="342">
        <v>0</v>
      </c>
      <c r="AG24" s="343">
        <v>1</v>
      </c>
      <c r="AH24" s="6">
        <v>1.5417000000000001</v>
      </c>
      <c r="AI24" s="6">
        <v>0</v>
      </c>
      <c r="AJ24" s="2">
        <v>0</v>
      </c>
      <c r="AK24" s="298">
        <v>1.5345</v>
      </c>
      <c r="AL24" s="3">
        <v>0</v>
      </c>
      <c r="AM24" s="325">
        <v>0</v>
      </c>
      <c r="AN24" s="300">
        <v>0</v>
      </c>
      <c r="AO24" s="300">
        <v>0</v>
      </c>
      <c r="AP24" s="301">
        <v>0</v>
      </c>
      <c r="AQ24" s="29">
        <v>0</v>
      </c>
      <c r="AR24" s="283">
        <v>0</v>
      </c>
      <c r="AS24" s="283">
        <v>0</v>
      </c>
      <c r="AT24" s="4">
        <v>0</v>
      </c>
      <c r="AU24" s="4">
        <v>0</v>
      </c>
      <c r="AV24" s="5">
        <v>0</v>
      </c>
      <c r="AW24" s="448">
        <v>0</v>
      </c>
      <c r="AX24" s="449">
        <v>0</v>
      </c>
      <c r="AY24" s="6">
        <v>0</v>
      </c>
      <c r="AZ24" s="29">
        <v>0</v>
      </c>
      <c r="BA24" s="5">
        <v>0</v>
      </c>
      <c r="BB24" s="341">
        <v>0</v>
      </c>
      <c r="BC24" s="716">
        <v>0</v>
      </c>
      <c r="BD24" s="716">
        <v>2.5499999999999998E-2</v>
      </c>
      <c r="BE24" s="303">
        <v>0</v>
      </c>
      <c r="BF24" s="303">
        <v>0</v>
      </c>
      <c r="BG24" s="326">
        <v>0</v>
      </c>
      <c r="BH24" s="327"/>
      <c r="BI24" s="9"/>
      <c r="BJ24" s="529"/>
    </row>
    <row r="25" spans="1:62" x14ac:dyDescent="0.2">
      <c r="A25" s="33" t="s">
        <v>156</v>
      </c>
      <c r="B25" s="328" t="s">
        <v>157</v>
      </c>
      <c r="C25" s="329" t="s">
        <v>1439</v>
      </c>
      <c r="D25" s="330" t="s">
        <v>1440</v>
      </c>
      <c r="E25" s="331" t="s">
        <v>1543</v>
      </c>
      <c r="F25" s="332" t="s">
        <v>149</v>
      </c>
      <c r="G25" s="713">
        <v>1</v>
      </c>
      <c r="H25" s="334"/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0</v>
      </c>
      <c r="O25" s="714">
        <v>0</v>
      </c>
      <c r="P25" s="714">
        <v>0</v>
      </c>
      <c r="Q25" s="715">
        <v>0</v>
      </c>
      <c r="R25" s="715">
        <v>0</v>
      </c>
      <c r="S25" s="337">
        <v>0</v>
      </c>
      <c r="T25" s="336">
        <v>0</v>
      </c>
      <c r="U25" s="338">
        <v>0</v>
      </c>
      <c r="V25" s="339">
        <v>0</v>
      </c>
      <c r="W25" s="289">
        <v>0</v>
      </c>
      <c r="X25" s="290">
        <v>0</v>
      </c>
      <c r="Y25" s="291">
        <v>0</v>
      </c>
      <c r="Z25" s="324">
        <v>0</v>
      </c>
      <c r="AA25" s="292">
        <v>0</v>
      </c>
      <c r="AB25" s="293">
        <v>0</v>
      </c>
      <c r="AC25" s="340">
        <v>0</v>
      </c>
      <c r="AD25" s="341">
        <v>0</v>
      </c>
      <c r="AE25" s="295">
        <v>0</v>
      </c>
      <c r="AF25" s="342">
        <v>0</v>
      </c>
      <c r="AG25" s="343">
        <v>1</v>
      </c>
      <c r="AH25" s="6">
        <v>1.5417000000000001</v>
      </c>
      <c r="AI25" s="6">
        <v>0</v>
      </c>
      <c r="AJ25" s="2">
        <v>0</v>
      </c>
      <c r="AK25" s="298">
        <v>1.5943000000000001</v>
      </c>
      <c r="AL25" s="3">
        <v>0</v>
      </c>
      <c r="AM25" s="325">
        <v>0</v>
      </c>
      <c r="AN25" s="300">
        <v>0</v>
      </c>
      <c r="AO25" s="300">
        <v>0</v>
      </c>
      <c r="AP25" s="301">
        <v>0</v>
      </c>
      <c r="AQ25" s="29">
        <v>0</v>
      </c>
      <c r="AR25" s="283">
        <v>0</v>
      </c>
      <c r="AS25" s="283">
        <v>0</v>
      </c>
      <c r="AT25" s="4">
        <v>0</v>
      </c>
      <c r="AU25" s="4">
        <v>0</v>
      </c>
      <c r="AV25" s="5">
        <v>0</v>
      </c>
      <c r="AW25" s="448">
        <v>0</v>
      </c>
      <c r="AX25" s="449">
        <v>0</v>
      </c>
      <c r="AY25" s="6">
        <v>0</v>
      </c>
      <c r="AZ25" s="29">
        <v>0</v>
      </c>
      <c r="BA25" s="5">
        <v>0</v>
      </c>
      <c r="BB25" s="341">
        <v>0</v>
      </c>
      <c r="BC25" s="716">
        <v>0</v>
      </c>
      <c r="BD25" s="716">
        <v>2.5499999999999998E-2</v>
      </c>
      <c r="BE25" s="303">
        <v>0</v>
      </c>
      <c r="BF25" s="303">
        <v>0</v>
      </c>
      <c r="BG25" s="326">
        <v>0</v>
      </c>
      <c r="BH25" s="327"/>
      <c r="BI25" s="9"/>
      <c r="BJ25" s="529"/>
    </row>
    <row r="26" spans="1:62" x14ac:dyDescent="0.2">
      <c r="A26" s="33" t="s">
        <v>159</v>
      </c>
      <c r="B26" s="328" t="s">
        <v>160</v>
      </c>
      <c r="C26" s="329" t="s">
        <v>1439</v>
      </c>
      <c r="D26" s="330" t="s">
        <v>1440</v>
      </c>
      <c r="E26" s="331" t="s">
        <v>1544</v>
      </c>
      <c r="F26" s="332" t="s">
        <v>149</v>
      </c>
      <c r="G26" s="713">
        <v>1</v>
      </c>
      <c r="H26" s="334"/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714">
        <v>0</v>
      </c>
      <c r="P26" s="714">
        <v>0</v>
      </c>
      <c r="Q26" s="715">
        <v>0</v>
      </c>
      <c r="R26" s="715">
        <v>0</v>
      </c>
      <c r="S26" s="337">
        <v>0</v>
      </c>
      <c r="T26" s="336">
        <v>0</v>
      </c>
      <c r="U26" s="338">
        <v>0</v>
      </c>
      <c r="V26" s="339">
        <v>0</v>
      </c>
      <c r="W26" s="289">
        <v>0</v>
      </c>
      <c r="X26" s="290">
        <v>0</v>
      </c>
      <c r="Y26" s="291">
        <v>0</v>
      </c>
      <c r="Z26" s="324">
        <v>0</v>
      </c>
      <c r="AA26" s="292">
        <v>0</v>
      </c>
      <c r="AB26" s="293">
        <v>0</v>
      </c>
      <c r="AC26" s="340">
        <v>0</v>
      </c>
      <c r="AD26" s="341">
        <v>0</v>
      </c>
      <c r="AE26" s="295">
        <v>0</v>
      </c>
      <c r="AF26" s="342">
        <v>0</v>
      </c>
      <c r="AG26" s="343">
        <v>1</v>
      </c>
      <c r="AH26" s="6">
        <v>1.5417000000000001</v>
      </c>
      <c r="AI26" s="6">
        <v>0</v>
      </c>
      <c r="AJ26" s="2">
        <v>0</v>
      </c>
      <c r="AK26" s="298">
        <v>1.5572999999999999</v>
      </c>
      <c r="AL26" s="3">
        <v>0</v>
      </c>
      <c r="AM26" s="325">
        <v>0</v>
      </c>
      <c r="AN26" s="300">
        <v>0</v>
      </c>
      <c r="AO26" s="300">
        <v>0</v>
      </c>
      <c r="AP26" s="301">
        <v>0</v>
      </c>
      <c r="AQ26" s="29">
        <v>0</v>
      </c>
      <c r="AR26" s="283">
        <v>0</v>
      </c>
      <c r="AS26" s="283">
        <v>0</v>
      </c>
      <c r="AT26" s="4">
        <v>0</v>
      </c>
      <c r="AU26" s="4">
        <v>0</v>
      </c>
      <c r="AV26" s="5">
        <v>0</v>
      </c>
      <c r="AW26" s="448">
        <v>0</v>
      </c>
      <c r="AX26" s="449">
        <v>0</v>
      </c>
      <c r="AY26" s="6">
        <v>0</v>
      </c>
      <c r="AZ26" s="29">
        <v>0</v>
      </c>
      <c r="BA26" s="5">
        <v>0</v>
      </c>
      <c r="BB26" s="341">
        <v>0</v>
      </c>
      <c r="BC26" s="716">
        <v>0</v>
      </c>
      <c r="BD26" s="716">
        <v>2.5499999999999998E-2</v>
      </c>
      <c r="BE26" s="303">
        <v>0</v>
      </c>
      <c r="BF26" s="303">
        <v>0</v>
      </c>
      <c r="BG26" s="326">
        <v>0</v>
      </c>
      <c r="BH26" s="327"/>
      <c r="BI26" s="9"/>
      <c r="BJ26" s="529"/>
    </row>
    <row r="27" spans="1:62" x14ac:dyDescent="0.2">
      <c r="A27" s="383" t="s">
        <v>1439</v>
      </c>
      <c r="B27" s="384" t="s">
        <v>1440</v>
      </c>
      <c r="C27" s="404" t="s">
        <v>1439</v>
      </c>
      <c r="D27" s="405" t="s">
        <v>1545</v>
      </c>
      <c r="E27" s="387" t="s">
        <v>1546</v>
      </c>
      <c r="F27" s="388" t="s">
        <v>149</v>
      </c>
      <c r="G27" s="389">
        <v>1</v>
      </c>
      <c r="H27" s="334"/>
      <c r="I27" s="390">
        <v>29031533</v>
      </c>
      <c r="J27" s="390">
        <v>4002200</v>
      </c>
      <c r="K27" s="390">
        <v>0</v>
      </c>
      <c r="L27" s="390">
        <v>0</v>
      </c>
      <c r="M27" s="390">
        <v>0</v>
      </c>
      <c r="N27" s="390">
        <v>29031533</v>
      </c>
      <c r="O27" s="717">
        <v>4002200</v>
      </c>
      <c r="P27" s="717">
        <v>25029333</v>
      </c>
      <c r="Q27" s="718">
        <v>1510.1399999999999</v>
      </c>
      <c r="R27" s="718">
        <v>33.04</v>
      </c>
      <c r="S27" s="392">
        <v>283054</v>
      </c>
      <c r="T27" s="391">
        <v>0</v>
      </c>
      <c r="U27" s="393">
        <v>25029333</v>
      </c>
      <c r="V27" s="394">
        <v>16574.18</v>
      </c>
      <c r="W27" s="289">
        <v>331382</v>
      </c>
      <c r="X27" s="290">
        <v>219.44</v>
      </c>
      <c r="Y27" s="291">
        <v>16354.74</v>
      </c>
      <c r="Z27" s="324">
        <v>0</v>
      </c>
      <c r="AA27" s="292">
        <v>0</v>
      </c>
      <c r="AB27" s="293">
        <v>25029333</v>
      </c>
      <c r="AC27" s="395">
        <v>16574.18</v>
      </c>
      <c r="AD27" s="396">
        <v>1.62174</v>
      </c>
      <c r="AE27" s="397">
        <v>1.6216999999999999</v>
      </c>
      <c r="AF27" s="398">
        <v>1.5416999999999998</v>
      </c>
      <c r="AG27" s="399">
        <v>0</v>
      </c>
      <c r="AH27" s="400">
        <v>0</v>
      </c>
      <c r="AI27" s="400">
        <v>0</v>
      </c>
      <c r="AJ27" s="2">
        <v>0</v>
      </c>
      <c r="AK27" s="298">
        <v>0</v>
      </c>
      <c r="AL27" s="3">
        <v>0</v>
      </c>
      <c r="AM27" s="325">
        <v>0</v>
      </c>
      <c r="AN27" s="300">
        <v>0</v>
      </c>
      <c r="AO27" s="300">
        <v>0</v>
      </c>
      <c r="AP27" s="301">
        <v>0</v>
      </c>
      <c r="AQ27" s="29">
        <v>0</v>
      </c>
      <c r="AR27" s="283">
        <v>0</v>
      </c>
      <c r="AS27" s="283">
        <v>0</v>
      </c>
      <c r="AT27" s="4">
        <v>0</v>
      </c>
      <c r="AU27" s="4">
        <v>0</v>
      </c>
      <c r="AV27" s="5">
        <v>0</v>
      </c>
      <c r="AW27" s="448">
        <v>0</v>
      </c>
      <c r="AX27" s="449">
        <v>0</v>
      </c>
      <c r="AY27" s="400">
        <v>0</v>
      </c>
      <c r="AZ27" s="29">
        <v>0</v>
      </c>
      <c r="BA27" s="5">
        <v>0</v>
      </c>
      <c r="BB27" s="396">
        <v>1.3387899999999999</v>
      </c>
      <c r="BC27" s="719">
        <v>2.5499999999999998E-2</v>
      </c>
      <c r="BD27" s="719">
        <v>0</v>
      </c>
      <c r="BE27" s="303">
        <v>0</v>
      </c>
      <c r="BF27" s="303">
        <v>0</v>
      </c>
      <c r="BG27" s="326">
        <v>0</v>
      </c>
      <c r="BH27" s="327"/>
      <c r="BI27" s="9"/>
      <c r="BJ27" s="529"/>
    </row>
    <row r="28" spans="1:62" x14ac:dyDescent="0.2">
      <c r="A28" s="314" t="s">
        <v>162</v>
      </c>
      <c r="B28" s="315" t="s">
        <v>149</v>
      </c>
      <c r="C28" s="316" t="s">
        <v>162</v>
      </c>
      <c r="D28" s="317" t="s">
        <v>149</v>
      </c>
      <c r="E28" s="318" t="s">
        <v>163</v>
      </c>
      <c r="F28" s="319" t="s">
        <v>149</v>
      </c>
      <c r="G28" s="320">
        <v>2</v>
      </c>
      <c r="H28" s="246"/>
      <c r="I28" s="321">
        <v>0</v>
      </c>
      <c r="J28" s="321">
        <v>0</v>
      </c>
      <c r="K28" s="321">
        <v>0</v>
      </c>
      <c r="L28" s="321">
        <v>0</v>
      </c>
      <c r="M28" s="321">
        <v>0</v>
      </c>
      <c r="N28" s="321">
        <v>0</v>
      </c>
      <c r="O28" s="711">
        <v>0</v>
      </c>
      <c r="P28" s="711">
        <v>0</v>
      </c>
      <c r="Q28" s="712">
        <v>0</v>
      </c>
      <c r="R28" s="712">
        <v>0</v>
      </c>
      <c r="S28" s="282">
        <v>0</v>
      </c>
      <c r="T28" s="281">
        <v>0</v>
      </c>
      <c r="U28" s="322">
        <v>0</v>
      </c>
      <c r="V28" s="323">
        <v>0</v>
      </c>
      <c r="W28" s="289">
        <v>0</v>
      </c>
      <c r="X28" s="290">
        <v>0</v>
      </c>
      <c r="Y28" s="291">
        <v>0</v>
      </c>
      <c r="Z28" s="324">
        <v>0</v>
      </c>
      <c r="AA28" s="292">
        <v>0</v>
      </c>
      <c r="AB28" s="293">
        <v>0</v>
      </c>
      <c r="AC28" s="261">
        <v>0</v>
      </c>
      <c r="AD28" s="294">
        <v>0</v>
      </c>
      <c r="AE28" s="295">
        <v>0</v>
      </c>
      <c r="AF28" s="296">
        <v>0</v>
      </c>
      <c r="AG28" s="297">
        <v>0</v>
      </c>
      <c r="AH28" s="1">
        <v>0</v>
      </c>
      <c r="AI28" s="1">
        <v>1.6482000000000001</v>
      </c>
      <c r="AJ28" s="2">
        <v>1.0663</v>
      </c>
      <c r="AK28" s="298">
        <v>0</v>
      </c>
      <c r="AL28" s="3">
        <v>1.5457000000000001</v>
      </c>
      <c r="AM28" s="325">
        <v>1.4818</v>
      </c>
      <c r="AN28" s="300">
        <v>1.0663</v>
      </c>
      <c r="AO28" s="300">
        <v>0</v>
      </c>
      <c r="AP28" s="301">
        <v>1.5457000000000001</v>
      </c>
      <c r="AQ28" s="29">
        <v>1.4818</v>
      </c>
      <c r="AR28" s="283">
        <v>1</v>
      </c>
      <c r="AS28" s="283">
        <v>1</v>
      </c>
      <c r="AT28" s="4">
        <v>1.0663</v>
      </c>
      <c r="AU28" s="4">
        <v>0</v>
      </c>
      <c r="AV28" s="5">
        <v>1.5457000000000001</v>
      </c>
      <c r="AW28" s="448">
        <v>0</v>
      </c>
      <c r="AX28" s="449">
        <v>1</v>
      </c>
      <c r="AY28" s="1">
        <v>1.6482000000000001</v>
      </c>
      <c r="AZ28" s="29">
        <v>0</v>
      </c>
      <c r="BA28" s="5">
        <v>0</v>
      </c>
      <c r="BB28" s="294">
        <v>0</v>
      </c>
      <c r="BC28" s="707">
        <v>0</v>
      </c>
      <c r="BD28" s="707">
        <v>0</v>
      </c>
      <c r="BE28" s="303">
        <v>2.7199999999999998E-2</v>
      </c>
      <c r="BF28" s="303">
        <v>2.7199999999999998E-2</v>
      </c>
      <c r="BG28" s="326">
        <v>1</v>
      </c>
      <c r="BH28" s="327"/>
      <c r="BI28" s="9"/>
      <c r="BJ28" s="529"/>
    </row>
    <row r="29" spans="1:62" x14ac:dyDescent="0.2">
      <c r="A29" s="314" t="s">
        <v>164</v>
      </c>
      <c r="B29" s="315" t="s">
        <v>165</v>
      </c>
      <c r="C29" s="316" t="s">
        <v>164</v>
      </c>
      <c r="D29" s="317" t="s">
        <v>165</v>
      </c>
      <c r="E29" s="318" t="s">
        <v>166</v>
      </c>
      <c r="F29" s="319" t="s">
        <v>149</v>
      </c>
      <c r="G29" s="320">
        <v>2</v>
      </c>
      <c r="H29" s="246"/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0</v>
      </c>
      <c r="O29" s="711">
        <v>0</v>
      </c>
      <c r="P29" s="711">
        <v>0</v>
      </c>
      <c r="Q29" s="712">
        <v>0</v>
      </c>
      <c r="R29" s="712">
        <v>0</v>
      </c>
      <c r="S29" s="282">
        <v>0</v>
      </c>
      <c r="T29" s="281">
        <v>0</v>
      </c>
      <c r="U29" s="322">
        <v>0</v>
      </c>
      <c r="V29" s="323">
        <v>0</v>
      </c>
      <c r="W29" s="289">
        <v>0</v>
      </c>
      <c r="X29" s="290">
        <v>0</v>
      </c>
      <c r="Y29" s="291">
        <v>0</v>
      </c>
      <c r="Z29" s="324">
        <v>0</v>
      </c>
      <c r="AA29" s="292">
        <v>0</v>
      </c>
      <c r="AB29" s="293">
        <v>0</v>
      </c>
      <c r="AC29" s="261">
        <v>0</v>
      </c>
      <c r="AD29" s="294">
        <v>0</v>
      </c>
      <c r="AE29" s="295">
        <v>0</v>
      </c>
      <c r="AF29" s="296">
        <v>0</v>
      </c>
      <c r="AG29" s="297">
        <v>0</v>
      </c>
      <c r="AH29" s="1">
        <v>0</v>
      </c>
      <c r="AI29" s="1">
        <v>1.6482000000000001</v>
      </c>
      <c r="AJ29" s="2">
        <v>1.0297000000000001</v>
      </c>
      <c r="AK29" s="298">
        <v>0</v>
      </c>
      <c r="AL29" s="3">
        <v>1.6007</v>
      </c>
      <c r="AM29" s="325">
        <v>1.5344</v>
      </c>
      <c r="AN29" s="300">
        <v>1.0297000000000001</v>
      </c>
      <c r="AO29" s="300">
        <v>0</v>
      </c>
      <c r="AP29" s="301">
        <v>1.6007</v>
      </c>
      <c r="AQ29" s="29">
        <v>1.5344</v>
      </c>
      <c r="AR29" s="283">
        <v>1</v>
      </c>
      <c r="AS29" s="283">
        <v>1</v>
      </c>
      <c r="AT29" s="4">
        <v>1.0297000000000001</v>
      </c>
      <c r="AU29" s="4">
        <v>0</v>
      </c>
      <c r="AV29" s="5">
        <v>1.6007</v>
      </c>
      <c r="AW29" s="448">
        <v>0</v>
      </c>
      <c r="AX29" s="449">
        <v>1</v>
      </c>
      <c r="AY29" s="1">
        <v>1.6482000000000001</v>
      </c>
      <c r="AZ29" s="29">
        <v>0</v>
      </c>
      <c r="BA29" s="5">
        <v>0</v>
      </c>
      <c r="BB29" s="294">
        <v>0</v>
      </c>
      <c r="BC29" s="707">
        <v>0</v>
      </c>
      <c r="BD29" s="707">
        <v>0</v>
      </c>
      <c r="BE29" s="303">
        <v>2.7199999999999998E-2</v>
      </c>
      <c r="BF29" s="303">
        <v>2.7199999999999998E-2</v>
      </c>
      <c r="BG29" s="326">
        <v>1</v>
      </c>
      <c r="BH29" s="327"/>
      <c r="BI29" s="9"/>
      <c r="BJ29" s="529"/>
    </row>
    <row r="30" spans="1:62" x14ac:dyDescent="0.2">
      <c r="A30" s="314" t="s">
        <v>167</v>
      </c>
      <c r="B30" s="315" t="s">
        <v>168</v>
      </c>
      <c r="C30" s="316" t="s">
        <v>167</v>
      </c>
      <c r="D30" s="317" t="s">
        <v>168</v>
      </c>
      <c r="E30" s="318" t="s">
        <v>169</v>
      </c>
      <c r="F30" s="319" t="s">
        <v>149</v>
      </c>
      <c r="G30" s="320">
        <v>2</v>
      </c>
      <c r="H30" s="10"/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0</v>
      </c>
      <c r="O30" s="711">
        <v>0</v>
      </c>
      <c r="P30" s="711">
        <v>0</v>
      </c>
      <c r="Q30" s="712">
        <v>0</v>
      </c>
      <c r="R30" s="712">
        <v>0</v>
      </c>
      <c r="S30" s="282">
        <v>0</v>
      </c>
      <c r="T30" s="281">
        <v>0</v>
      </c>
      <c r="U30" s="322">
        <v>0</v>
      </c>
      <c r="V30" s="323">
        <v>0</v>
      </c>
      <c r="W30" s="289">
        <v>0</v>
      </c>
      <c r="X30" s="290">
        <v>0</v>
      </c>
      <c r="Y30" s="291">
        <v>0</v>
      </c>
      <c r="Z30" s="324">
        <v>0</v>
      </c>
      <c r="AA30" s="292">
        <v>0</v>
      </c>
      <c r="AB30" s="293">
        <v>0</v>
      </c>
      <c r="AC30" s="261">
        <v>0</v>
      </c>
      <c r="AD30" s="294">
        <v>0</v>
      </c>
      <c r="AE30" s="295">
        <v>0</v>
      </c>
      <c r="AF30" s="296">
        <v>0</v>
      </c>
      <c r="AG30" s="297">
        <v>0</v>
      </c>
      <c r="AH30" s="1">
        <v>0</v>
      </c>
      <c r="AI30" s="1">
        <v>1.6482000000000001</v>
      </c>
      <c r="AJ30" s="2">
        <v>0.99879999999999991</v>
      </c>
      <c r="AK30" s="298">
        <v>0</v>
      </c>
      <c r="AL30" s="3">
        <v>1.6501999999999999</v>
      </c>
      <c r="AM30" s="325">
        <v>1.5819000000000001</v>
      </c>
      <c r="AN30" s="300">
        <v>0.99879999999999991</v>
      </c>
      <c r="AO30" s="300">
        <v>0</v>
      </c>
      <c r="AP30" s="301">
        <v>1.6501999999999999</v>
      </c>
      <c r="AQ30" s="29">
        <v>1.5819000000000001</v>
      </c>
      <c r="AR30" s="283">
        <v>1</v>
      </c>
      <c r="AS30" s="283">
        <v>1</v>
      </c>
      <c r="AT30" s="4">
        <v>0.99879999999999991</v>
      </c>
      <c r="AU30" s="4">
        <v>0</v>
      </c>
      <c r="AV30" s="5">
        <v>1.6501999999999999</v>
      </c>
      <c r="AW30" s="448">
        <v>0</v>
      </c>
      <c r="AX30" s="449">
        <v>1</v>
      </c>
      <c r="AY30" s="1">
        <v>1.6482000000000001</v>
      </c>
      <c r="AZ30" s="29">
        <v>0</v>
      </c>
      <c r="BA30" s="5">
        <v>0</v>
      </c>
      <c r="BB30" s="294">
        <v>0</v>
      </c>
      <c r="BC30" s="707">
        <v>0</v>
      </c>
      <c r="BD30" s="707">
        <v>0</v>
      </c>
      <c r="BE30" s="303">
        <v>2.7199999999999998E-2</v>
      </c>
      <c r="BF30" s="303">
        <v>2.7199999999999998E-2</v>
      </c>
      <c r="BG30" s="326">
        <v>1</v>
      </c>
      <c r="BH30" s="327"/>
      <c r="BI30" s="9"/>
      <c r="BJ30" s="529"/>
    </row>
    <row r="31" spans="1:62" x14ac:dyDescent="0.2">
      <c r="A31" s="314" t="s">
        <v>170</v>
      </c>
      <c r="B31" s="315" t="s">
        <v>171</v>
      </c>
      <c r="C31" s="316" t="s">
        <v>170</v>
      </c>
      <c r="D31" s="317" t="s">
        <v>171</v>
      </c>
      <c r="E31" s="318" t="s">
        <v>172</v>
      </c>
      <c r="F31" s="319" t="s">
        <v>149</v>
      </c>
      <c r="G31" s="320">
        <v>2</v>
      </c>
      <c r="H31" s="10"/>
      <c r="I31" s="321">
        <v>0</v>
      </c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711">
        <v>0</v>
      </c>
      <c r="P31" s="711">
        <v>0</v>
      </c>
      <c r="Q31" s="712">
        <v>0</v>
      </c>
      <c r="R31" s="712">
        <v>0</v>
      </c>
      <c r="S31" s="282">
        <v>0</v>
      </c>
      <c r="T31" s="281">
        <v>0</v>
      </c>
      <c r="U31" s="322">
        <v>0</v>
      </c>
      <c r="V31" s="323">
        <v>0</v>
      </c>
      <c r="W31" s="289">
        <v>0</v>
      </c>
      <c r="X31" s="290">
        <v>0</v>
      </c>
      <c r="Y31" s="291">
        <v>0</v>
      </c>
      <c r="Z31" s="324">
        <v>0</v>
      </c>
      <c r="AA31" s="292">
        <v>0</v>
      </c>
      <c r="AB31" s="293">
        <v>0</v>
      </c>
      <c r="AC31" s="261">
        <v>0</v>
      </c>
      <c r="AD31" s="294">
        <v>0</v>
      </c>
      <c r="AE31" s="295">
        <v>0</v>
      </c>
      <c r="AF31" s="296">
        <v>0</v>
      </c>
      <c r="AG31" s="297">
        <v>0</v>
      </c>
      <c r="AH31" s="1">
        <v>0</v>
      </c>
      <c r="AI31" s="1">
        <v>1.6482000000000001</v>
      </c>
      <c r="AJ31" s="2">
        <v>1.0182</v>
      </c>
      <c r="AK31" s="298">
        <v>0</v>
      </c>
      <c r="AL31" s="3">
        <v>1.6187</v>
      </c>
      <c r="AM31" s="325">
        <v>1.5518000000000001</v>
      </c>
      <c r="AN31" s="300">
        <v>1.0182</v>
      </c>
      <c r="AO31" s="300">
        <v>0</v>
      </c>
      <c r="AP31" s="301">
        <v>1.6187</v>
      </c>
      <c r="AQ31" s="29">
        <v>1.5518000000000001</v>
      </c>
      <c r="AR31" s="283">
        <v>1</v>
      </c>
      <c r="AS31" s="283">
        <v>1</v>
      </c>
      <c r="AT31" s="4">
        <v>1.0182</v>
      </c>
      <c r="AU31" s="4">
        <v>0</v>
      </c>
      <c r="AV31" s="5">
        <v>1.6187</v>
      </c>
      <c r="AW31" s="448">
        <v>0</v>
      </c>
      <c r="AX31" s="449">
        <v>1</v>
      </c>
      <c r="AY31" s="1">
        <v>1.6482000000000001</v>
      </c>
      <c r="AZ31" s="29">
        <v>0</v>
      </c>
      <c r="BA31" s="5">
        <v>0</v>
      </c>
      <c r="BB31" s="294">
        <v>0</v>
      </c>
      <c r="BC31" s="707">
        <v>0</v>
      </c>
      <c r="BD31" s="707">
        <v>0</v>
      </c>
      <c r="BE31" s="303">
        <v>2.7199999999999998E-2</v>
      </c>
      <c r="BF31" s="303">
        <v>2.7199999999999998E-2</v>
      </c>
      <c r="BG31" s="326">
        <v>1</v>
      </c>
      <c r="BH31" s="327"/>
      <c r="BI31" s="9"/>
      <c r="BJ31" s="529"/>
    </row>
    <row r="32" spans="1:62" x14ac:dyDescent="0.2">
      <c r="A32" s="314" t="s">
        <v>173</v>
      </c>
      <c r="B32" s="315" t="s">
        <v>174</v>
      </c>
      <c r="C32" s="316" t="s">
        <v>173</v>
      </c>
      <c r="D32" s="317" t="s">
        <v>174</v>
      </c>
      <c r="E32" s="318" t="s">
        <v>175</v>
      </c>
      <c r="F32" s="319" t="s">
        <v>149</v>
      </c>
      <c r="G32" s="320">
        <v>2</v>
      </c>
      <c r="H32" s="10"/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711">
        <v>0</v>
      </c>
      <c r="P32" s="711">
        <v>0</v>
      </c>
      <c r="Q32" s="712">
        <v>0</v>
      </c>
      <c r="R32" s="712">
        <v>0</v>
      </c>
      <c r="S32" s="282">
        <v>0</v>
      </c>
      <c r="T32" s="281">
        <v>0</v>
      </c>
      <c r="U32" s="322">
        <v>0</v>
      </c>
      <c r="V32" s="323">
        <v>0</v>
      </c>
      <c r="W32" s="289">
        <v>0</v>
      </c>
      <c r="X32" s="290">
        <v>0</v>
      </c>
      <c r="Y32" s="291">
        <v>0</v>
      </c>
      <c r="Z32" s="324">
        <v>0</v>
      </c>
      <c r="AA32" s="292">
        <v>0</v>
      </c>
      <c r="AB32" s="293">
        <v>0</v>
      </c>
      <c r="AC32" s="261">
        <v>0</v>
      </c>
      <c r="AD32" s="294">
        <v>0</v>
      </c>
      <c r="AE32" s="295">
        <v>0</v>
      </c>
      <c r="AF32" s="296">
        <v>0</v>
      </c>
      <c r="AG32" s="297">
        <v>0</v>
      </c>
      <c r="AH32" s="1">
        <v>0</v>
      </c>
      <c r="AI32" s="1">
        <v>1.6482000000000001</v>
      </c>
      <c r="AJ32" s="2">
        <v>1.0116000000000001</v>
      </c>
      <c r="AK32" s="298">
        <v>0</v>
      </c>
      <c r="AL32" s="3">
        <v>1.6293</v>
      </c>
      <c r="AM32" s="325">
        <v>1.5619000000000001</v>
      </c>
      <c r="AN32" s="300">
        <v>1.0116000000000001</v>
      </c>
      <c r="AO32" s="300">
        <v>0</v>
      </c>
      <c r="AP32" s="301">
        <v>1.6293</v>
      </c>
      <c r="AQ32" s="29">
        <v>1.5619000000000001</v>
      </c>
      <c r="AR32" s="283">
        <v>1</v>
      </c>
      <c r="AS32" s="283">
        <v>1</v>
      </c>
      <c r="AT32" s="4">
        <v>1.0116000000000001</v>
      </c>
      <c r="AU32" s="4">
        <v>0</v>
      </c>
      <c r="AV32" s="5">
        <v>1.6293</v>
      </c>
      <c r="AW32" s="448">
        <v>0</v>
      </c>
      <c r="AX32" s="449">
        <v>1</v>
      </c>
      <c r="AY32" s="1">
        <v>1.6482000000000001</v>
      </c>
      <c r="AZ32" s="29">
        <v>0</v>
      </c>
      <c r="BA32" s="5">
        <v>0</v>
      </c>
      <c r="BB32" s="294">
        <v>0</v>
      </c>
      <c r="BC32" s="707">
        <v>0</v>
      </c>
      <c r="BD32" s="707">
        <v>0</v>
      </c>
      <c r="BE32" s="303">
        <v>2.7199999999999998E-2</v>
      </c>
      <c r="BF32" s="303">
        <v>2.7199999999999998E-2</v>
      </c>
      <c r="BG32" s="326">
        <v>1</v>
      </c>
      <c r="BH32" s="327"/>
      <c r="BI32" s="9"/>
      <c r="BJ32" s="529"/>
    </row>
    <row r="33" spans="1:62" x14ac:dyDescent="0.2">
      <c r="A33" s="33" t="s">
        <v>162</v>
      </c>
      <c r="B33" s="328" t="s">
        <v>149</v>
      </c>
      <c r="C33" s="329" t="s">
        <v>1305</v>
      </c>
      <c r="D33" s="330" t="s">
        <v>1365</v>
      </c>
      <c r="E33" s="331" t="s">
        <v>1315</v>
      </c>
      <c r="F33" s="332" t="s">
        <v>149</v>
      </c>
      <c r="G33" s="333">
        <v>2</v>
      </c>
      <c r="H33" s="334"/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714">
        <v>0</v>
      </c>
      <c r="P33" s="714">
        <v>0</v>
      </c>
      <c r="Q33" s="715">
        <v>0</v>
      </c>
      <c r="R33" s="715">
        <v>0</v>
      </c>
      <c r="S33" s="337">
        <v>0</v>
      </c>
      <c r="T33" s="336">
        <v>0</v>
      </c>
      <c r="U33" s="338">
        <v>0</v>
      </c>
      <c r="V33" s="339">
        <v>0</v>
      </c>
      <c r="W33" s="289">
        <v>0</v>
      </c>
      <c r="X33" s="290">
        <v>0</v>
      </c>
      <c r="Y33" s="291">
        <v>0</v>
      </c>
      <c r="Z33" s="324">
        <v>0</v>
      </c>
      <c r="AA33" s="292">
        <v>0</v>
      </c>
      <c r="AB33" s="293">
        <v>0</v>
      </c>
      <c r="AC33" s="340">
        <v>0</v>
      </c>
      <c r="AD33" s="341">
        <v>0</v>
      </c>
      <c r="AE33" s="295">
        <v>0</v>
      </c>
      <c r="AF33" s="342">
        <v>0</v>
      </c>
      <c r="AG33" s="343">
        <v>1</v>
      </c>
      <c r="AH33" s="6">
        <v>1.6482000000000001</v>
      </c>
      <c r="AI33" s="6">
        <v>0</v>
      </c>
      <c r="AJ33" s="2">
        <v>0</v>
      </c>
      <c r="AK33" s="298">
        <v>1.5457000000000001</v>
      </c>
      <c r="AL33" s="3">
        <v>0</v>
      </c>
      <c r="AM33" s="325">
        <v>0</v>
      </c>
      <c r="AN33" s="300">
        <v>0</v>
      </c>
      <c r="AO33" s="300">
        <v>0</v>
      </c>
      <c r="AP33" s="301">
        <v>0</v>
      </c>
      <c r="AQ33" s="29">
        <v>0</v>
      </c>
      <c r="AR33" s="283">
        <v>0</v>
      </c>
      <c r="AS33" s="283">
        <v>0</v>
      </c>
      <c r="AT33" s="4">
        <v>0</v>
      </c>
      <c r="AU33" s="4">
        <v>0</v>
      </c>
      <c r="AV33" s="5">
        <v>0</v>
      </c>
      <c r="AW33" s="448">
        <v>0</v>
      </c>
      <c r="AX33" s="449">
        <v>0</v>
      </c>
      <c r="AY33" s="6">
        <v>0</v>
      </c>
      <c r="AZ33" s="29">
        <v>0</v>
      </c>
      <c r="BA33" s="5">
        <v>0</v>
      </c>
      <c r="BB33" s="341">
        <v>0</v>
      </c>
      <c r="BC33" s="716">
        <v>0</v>
      </c>
      <c r="BD33" s="716">
        <v>2.7199999999999998E-2</v>
      </c>
      <c r="BE33" s="303">
        <v>0</v>
      </c>
      <c r="BF33" s="303">
        <v>0</v>
      </c>
      <c r="BG33" s="326">
        <v>0</v>
      </c>
      <c r="BH33" s="327"/>
      <c r="BI33" s="9"/>
      <c r="BJ33" s="529"/>
    </row>
    <row r="34" spans="1:62" x14ac:dyDescent="0.2">
      <c r="A34" s="33" t="s">
        <v>164</v>
      </c>
      <c r="B34" s="328" t="s">
        <v>165</v>
      </c>
      <c r="C34" s="329" t="s">
        <v>1305</v>
      </c>
      <c r="D34" s="330" t="s">
        <v>1365</v>
      </c>
      <c r="E34" s="331" t="s">
        <v>1316</v>
      </c>
      <c r="F34" s="332" t="s">
        <v>149</v>
      </c>
      <c r="G34" s="333">
        <v>2</v>
      </c>
      <c r="H34" s="334"/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714">
        <v>0</v>
      </c>
      <c r="P34" s="714">
        <v>0</v>
      </c>
      <c r="Q34" s="715">
        <v>0</v>
      </c>
      <c r="R34" s="715">
        <v>0</v>
      </c>
      <c r="S34" s="337">
        <v>0</v>
      </c>
      <c r="T34" s="336">
        <v>0</v>
      </c>
      <c r="U34" s="338">
        <v>0</v>
      </c>
      <c r="V34" s="339">
        <v>0</v>
      </c>
      <c r="W34" s="289">
        <v>0</v>
      </c>
      <c r="X34" s="290">
        <v>0</v>
      </c>
      <c r="Y34" s="291">
        <v>0</v>
      </c>
      <c r="Z34" s="324">
        <v>0</v>
      </c>
      <c r="AA34" s="292">
        <v>0</v>
      </c>
      <c r="AB34" s="293">
        <v>0</v>
      </c>
      <c r="AC34" s="340">
        <v>0</v>
      </c>
      <c r="AD34" s="341">
        <v>0</v>
      </c>
      <c r="AE34" s="295">
        <v>0</v>
      </c>
      <c r="AF34" s="342">
        <v>0</v>
      </c>
      <c r="AG34" s="343">
        <v>1</v>
      </c>
      <c r="AH34" s="6">
        <v>1.6482000000000001</v>
      </c>
      <c r="AI34" s="6">
        <v>0</v>
      </c>
      <c r="AJ34" s="2">
        <v>0</v>
      </c>
      <c r="AK34" s="298">
        <v>1.6007</v>
      </c>
      <c r="AL34" s="3">
        <v>0</v>
      </c>
      <c r="AM34" s="325">
        <v>0</v>
      </c>
      <c r="AN34" s="300">
        <v>0</v>
      </c>
      <c r="AO34" s="300">
        <v>0</v>
      </c>
      <c r="AP34" s="301">
        <v>0</v>
      </c>
      <c r="AQ34" s="29">
        <v>0</v>
      </c>
      <c r="AR34" s="283">
        <v>0</v>
      </c>
      <c r="AS34" s="283">
        <v>0</v>
      </c>
      <c r="AT34" s="4">
        <v>0</v>
      </c>
      <c r="AU34" s="4">
        <v>0</v>
      </c>
      <c r="AV34" s="5">
        <v>0</v>
      </c>
      <c r="AW34" s="448">
        <v>0</v>
      </c>
      <c r="AX34" s="449">
        <v>0</v>
      </c>
      <c r="AY34" s="6">
        <v>0</v>
      </c>
      <c r="AZ34" s="29">
        <v>0</v>
      </c>
      <c r="BA34" s="5">
        <v>0</v>
      </c>
      <c r="BB34" s="341">
        <v>0</v>
      </c>
      <c r="BC34" s="716">
        <v>0</v>
      </c>
      <c r="BD34" s="716">
        <v>2.7199999999999998E-2</v>
      </c>
      <c r="BE34" s="303">
        <v>0</v>
      </c>
      <c r="BF34" s="303">
        <v>0</v>
      </c>
      <c r="BG34" s="326">
        <v>0</v>
      </c>
      <c r="BH34" s="327"/>
      <c r="BI34" s="9"/>
      <c r="BJ34" s="529"/>
    </row>
    <row r="35" spans="1:62" x14ac:dyDescent="0.2">
      <c r="A35" s="33" t="s">
        <v>167</v>
      </c>
      <c r="B35" s="328" t="s">
        <v>168</v>
      </c>
      <c r="C35" s="329" t="s">
        <v>1305</v>
      </c>
      <c r="D35" s="330" t="s">
        <v>1365</v>
      </c>
      <c r="E35" s="331" t="s">
        <v>1317</v>
      </c>
      <c r="F35" s="332" t="s">
        <v>149</v>
      </c>
      <c r="G35" s="333">
        <v>2</v>
      </c>
      <c r="H35" s="334"/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714">
        <v>0</v>
      </c>
      <c r="P35" s="714">
        <v>0</v>
      </c>
      <c r="Q35" s="715">
        <v>0</v>
      </c>
      <c r="R35" s="715">
        <v>0</v>
      </c>
      <c r="S35" s="337">
        <v>0</v>
      </c>
      <c r="T35" s="336">
        <v>0</v>
      </c>
      <c r="U35" s="338">
        <v>0</v>
      </c>
      <c r="V35" s="339">
        <v>0</v>
      </c>
      <c r="W35" s="289">
        <v>0</v>
      </c>
      <c r="X35" s="290">
        <v>0</v>
      </c>
      <c r="Y35" s="291">
        <v>0</v>
      </c>
      <c r="Z35" s="324">
        <v>0</v>
      </c>
      <c r="AA35" s="292">
        <v>0</v>
      </c>
      <c r="AB35" s="293">
        <v>0</v>
      </c>
      <c r="AC35" s="340">
        <v>0</v>
      </c>
      <c r="AD35" s="341">
        <v>0</v>
      </c>
      <c r="AE35" s="295">
        <v>0</v>
      </c>
      <c r="AF35" s="342">
        <v>0</v>
      </c>
      <c r="AG35" s="343">
        <v>1</v>
      </c>
      <c r="AH35" s="6">
        <v>1.6482000000000001</v>
      </c>
      <c r="AI35" s="6">
        <v>0</v>
      </c>
      <c r="AJ35" s="2">
        <v>0</v>
      </c>
      <c r="AK35" s="298">
        <v>1.6501999999999999</v>
      </c>
      <c r="AL35" s="3">
        <v>0</v>
      </c>
      <c r="AM35" s="325">
        <v>0</v>
      </c>
      <c r="AN35" s="300">
        <v>0</v>
      </c>
      <c r="AO35" s="300">
        <v>0</v>
      </c>
      <c r="AP35" s="301">
        <v>0</v>
      </c>
      <c r="AQ35" s="29">
        <v>0</v>
      </c>
      <c r="AR35" s="283">
        <v>0</v>
      </c>
      <c r="AS35" s="283">
        <v>0</v>
      </c>
      <c r="AT35" s="4">
        <v>0</v>
      </c>
      <c r="AU35" s="4">
        <v>0</v>
      </c>
      <c r="AV35" s="5">
        <v>0</v>
      </c>
      <c r="AW35" s="448">
        <v>0</v>
      </c>
      <c r="AX35" s="449">
        <v>0</v>
      </c>
      <c r="AY35" s="6">
        <v>0</v>
      </c>
      <c r="AZ35" s="29">
        <v>0</v>
      </c>
      <c r="BA35" s="5">
        <v>0</v>
      </c>
      <c r="BB35" s="341">
        <v>0</v>
      </c>
      <c r="BC35" s="716">
        <v>0</v>
      </c>
      <c r="BD35" s="716">
        <v>2.7199999999999998E-2</v>
      </c>
      <c r="BE35" s="303">
        <v>0</v>
      </c>
      <c r="BF35" s="303">
        <v>0</v>
      </c>
      <c r="BG35" s="326">
        <v>0</v>
      </c>
      <c r="BH35" s="327"/>
      <c r="BI35" s="9"/>
      <c r="BJ35" s="529"/>
    </row>
    <row r="36" spans="1:62" x14ac:dyDescent="0.2">
      <c r="A36" s="33" t="s">
        <v>170</v>
      </c>
      <c r="B36" s="328" t="s">
        <v>171</v>
      </c>
      <c r="C36" s="329" t="s">
        <v>1305</v>
      </c>
      <c r="D36" s="330" t="s">
        <v>1365</v>
      </c>
      <c r="E36" s="331" t="s">
        <v>1318</v>
      </c>
      <c r="F36" s="332" t="s">
        <v>149</v>
      </c>
      <c r="G36" s="333">
        <v>2</v>
      </c>
      <c r="H36" s="334"/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714">
        <v>0</v>
      </c>
      <c r="P36" s="714">
        <v>0</v>
      </c>
      <c r="Q36" s="715">
        <v>0</v>
      </c>
      <c r="R36" s="715">
        <v>0</v>
      </c>
      <c r="S36" s="337">
        <v>0</v>
      </c>
      <c r="T36" s="336">
        <v>0</v>
      </c>
      <c r="U36" s="338">
        <v>0</v>
      </c>
      <c r="V36" s="339">
        <v>0</v>
      </c>
      <c r="W36" s="289">
        <v>0</v>
      </c>
      <c r="X36" s="290">
        <v>0</v>
      </c>
      <c r="Y36" s="291">
        <v>0</v>
      </c>
      <c r="Z36" s="324">
        <v>0</v>
      </c>
      <c r="AA36" s="292">
        <v>0</v>
      </c>
      <c r="AB36" s="293">
        <v>0</v>
      </c>
      <c r="AC36" s="340">
        <v>0</v>
      </c>
      <c r="AD36" s="341">
        <v>0</v>
      </c>
      <c r="AE36" s="295">
        <v>0</v>
      </c>
      <c r="AF36" s="342">
        <v>0</v>
      </c>
      <c r="AG36" s="343">
        <v>1</v>
      </c>
      <c r="AH36" s="6">
        <v>1.6482000000000001</v>
      </c>
      <c r="AI36" s="6">
        <v>0</v>
      </c>
      <c r="AJ36" s="2">
        <v>0</v>
      </c>
      <c r="AK36" s="298">
        <v>1.6187</v>
      </c>
      <c r="AL36" s="3">
        <v>0</v>
      </c>
      <c r="AM36" s="325">
        <v>0</v>
      </c>
      <c r="AN36" s="300">
        <v>0</v>
      </c>
      <c r="AO36" s="300">
        <v>0</v>
      </c>
      <c r="AP36" s="301">
        <v>0</v>
      </c>
      <c r="AQ36" s="29">
        <v>0</v>
      </c>
      <c r="AR36" s="283">
        <v>0</v>
      </c>
      <c r="AS36" s="283">
        <v>0</v>
      </c>
      <c r="AT36" s="4">
        <v>0</v>
      </c>
      <c r="AU36" s="4">
        <v>0</v>
      </c>
      <c r="AV36" s="5">
        <v>0</v>
      </c>
      <c r="AW36" s="448">
        <v>0</v>
      </c>
      <c r="AX36" s="449">
        <v>0</v>
      </c>
      <c r="AY36" s="6">
        <v>0</v>
      </c>
      <c r="AZ36" s="29">
        <v>0</v>
      </c>
      <c r="BA36" s="5">
        <v>0</v>
      </c>
      <c r="BB36" s="341">
        <v>0</v>
      </c>
      <c r="BC36" s="716">
        <v>0</v>
      </c>
      <c r="BD36" s="716">
        <v>2.7199999999999998E-2</v>
      </c>
      <c r="BE36" s="303">
        <v>0</v>
      </c>
      <c r="BF36" s="303">
        <v>0</v>
      </c>
      <c r="BG36" s="326">
        <v>0</v>
      </c>
      <c r="BH36" s="327"/>
      <c r="BI36" s="9"/>
      <c r="BJ36" s="529"/>
    </row>
    <row r="37" spans="1:62" x14ac:dyDescent="0.2">
      <c r="A37" s="33" t="s">
        <v>173</v>
      </c>
      <c r="B37" s="328" t="s">
        <v>174</v>
      </c>
      <c r="C37" s="329" t="s">
        <v>1305</v>
      </c>
      <c r="D37" s="330" t="s">
        <v>1365</v>
      </c>
      <c r="E37" s="331" t="s">
        <v>1319</v>
      </c>
      <c r="F37" s="332" t="s">
        <v>149</v>
      </c>
      <c r="G37" s="333">
        <v>2</v>
      </c>
      <c r="H37" s="334"/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714">
        <v>0</v>
      </c>
      <c r="P37" s="714">
        <v>0</v>
      </c>
      <c r="Q37" s="715">
        <v>0</v>
      </c>
      <c r="R37" s="715">
        <v>0</v>
      </c>
      <c r="S37" s="337">
        <v>0</v>
      </c>
      <c r="T37" s="336">
        <v>0</v>
      </c>
      <c r="U37" s="338">
        <v>0</v>
      </c>
      <c r="V37" s="339">
        <v>0</v>
      </c>
      <c r="W37" s="289">
        <v>0</v>
      </c>
      <c r="X37" s="290">
        <v>0</v>
      </c>
      <c r="Y37" s="291">
        <v>0</v>
      </c>
      <c r="Z37" s="324">
        <v>0</v>
      </c>
      <c r="AA37" s="292">
        <v>0</v>
      </c>
      <c r="AB37" s="293">
        <v>0</v>
      </c>
      <c r="AC37" s="340">
        <v>0</v>
      </c>
      <c r="AD37" s="341">
        <v>0</v>
      </c>
      <c r="AE37" s="295">
        <v>0</v>
      </c>
      <c r="AF37" s="342">
        <v>0</v>
      </c>
      <c r="AG37" s="343">
        <v>1</v>
      </c>
      <c r="AH37" s="6">
        <v>1.6482000000000001</v>
      </c>
      <c r="AI37" s="6">
        <v>0</v>
      </c>
      <c r="AJ37" s="2">
        <v>0</v>
      </c>
      <c r="AK37" s="298">
        <v>1.6293</v>
      </c>
      <c r="AL37" s="3">
        <v>0</v>
      </c>
      <c r="AM37" s="325">
        <v>0</v>
      </c>
      <c r="AN37" s="300">
        <v>0</v>
      </c>
      <c r="AO37" s="300">
        <v>0</v>
      </c>
      <c r="AP37" s="301">
        <v>0</v>
      </c>
      <c r="AQ37" s="29">
        <v>0</v>
      </c>
      <c r="AR37" s="283">
        <v>0</v>
      </c>
      <c r="AS37" s="283">
        <v>0</v>
      </c>
      <c r="AT37" s="4">
        <v>0</v>
      </c>
      <c r="AU37" s="4">
        <v>0</v>
      </c>
      <c r="AV37" s="5">
        <v>0</v>
      </c>
      <c r="AW37" s="448">
        <v>0</v>
      </c>
      <c r="AX37" s="449">
        <v>0</v>
      </c>
      <c r="AY37" s="6">
        <v>0</v>
      </c>
      <c r="AZ37" s="29">
        <v>0</v>
      </c>
      <c r="BA37" s="5">
        <v>0</v>
      </c>
      <c r="BB37" s="341">
        <v>0</v>
      </c>
      <c r="BC37" s="716">
        <v>0</v>
      </c>
      <c r="BD37" s="716">
        <v>2.7199999999999998E-2</v>
      </c>
      <c r="BE37" s="303">
        <v>0</v>
      </c>
      <c r="BF37" s="303">
        <v>0</v>
      </c>
      <c r="BG37" s="326">
        <v>0</v>
      </c>
      <c r="BH37" s="327"/>
      <c r="BI37" s="9"/>
      <c r="BJ37" s="529"/>
    </row>
    <row r="38" spans="1:62" x14ac:dyDescent="0.2">
      <c r="A38" s="383" t="s">
        <v>1305</v>
      </c>
      <c r="B38" s="384" t="s">
        <v>1348</v>
      </c>
      <c r="C38" s="720" t="s">
        <v>1305</v>
      </c>
      <c r="D38" s="721" t="s">
        <v>1365</v>
      </c>
      <c r="E38" s="722" t="s">
        <v>1366</v>
      </c>
      <c r="F38" s="388" t="s">
        <v>149</v>
      </c>
      <c r="G38" s="389">
        <v>2</v>
      </c>
      <c r="H38" s="246"/>
      <c r="I38" s="390">
        <v>21106261</v>
      </c>
      <c r="J38" s="390">
        <v>3812530</v>
      </c>
      <c r="K38" s="390">
        <v>0</v>
      </c>
      <c r="L38" s="390">
        <v>0</v>
      </c>
      <c r="M38" s="390">
        <v>0</v>
      </c>
      <c r="N38" s="390">
        <v>21106261</v>
      </c>
      <c r="O38" s="717">
        <v>3812530</v>
      </c>
      <c r="P38" s="717">
        <v>17293731</v>
      </c>
      <c r="Q38" s="718">
        <v>979.12000000000012</v>
      </c>
      <c r="R38" s="718">
        <v>38.150000000000006</v>
      </c>
      <c r="S38" s="392">
        <v>326831</v>
      </c>
      <c r="T38" s="391">
        <v>0</v>
      </c>
      <c r="U38" s="393">
        <v>17293731</v>
      </c>
      <c r="V38" s="394">
        <v>17662.52</v>
      </c>
      <c r="W38" s="289">
        <v>964832</v>
      </c>
      <c r="X38" s="290">
        <v>985.41</v>
      </c>
      <c r="Y38" s="291">
        <v>16677.11</v>
      </c>
      <c r="Z38" s="324">
        <v>0</v>
      </c>
      <c r="AA38" s="292">
        <v>0</v>
      </c>
      <c r="AB38" s="293">
        <v>17293731</v>
      </c>
      <c r="AC38" s="395">
        <v>17662.52</v>
      </c>
      <c r="AD38" s="396">
        <v>1.7282299999999999</v>
      </c>
      <c r="AE38" s="397">
        <v>1.7282</v>
      </c>
      <c r="AF38" s="398">
        <v>1.6481999999999999</v>
      </c>
      <c r="AG38" s="399">
        <v>0</v>
      </c>
      <c r="AH38" s="400">
        <v>0</v>
      </c>
      <c r="AI38" s="400">
        <v>0</v>
      </c>
      <c r="AJ38" s="2">
        <v>0</v>
      </c>
      <c r="AK38" s="298">
        <v>0</v>
      </c>
      <c r="AL38" s="3">
        <v>0</v>
      </c>
      <c r="AM38" s="325">
        <v>0</v>
      </c>
      <c r="AN38" s="300">
        <v>0</v>
      </c>
      <c r="AO38" s="300">
        <v>0</v>
      </c>
      <c r="AP38" s="301">
        <v>0</v>
      </c>
      <c r="AQ38" s="29">
        <v>0</v>
      </c>
      <c r="AR38" s="283">
        <v>0</v>
      </c>
      <c r="AS38" s="283">
        <v>0</v>
      </c>
      <c r="AT38" s="4">
        <v>0</v>
      </c>
      <c r="AU38" s="4">
        <v>0</v>
      </c>
      <c r="AV38" s="5">
        <v>0</v>
      </c>
      <c r="AW38" s="448">
        <v>0</v>
      </c>
      <c r="AX38" s="449">
        <v>0</v>
      </c>
      <c r="AY38" s="400">
        <v>0</v>
      </c>
      <c r="AZ38" s="29">
        <v>0</v>
      </c>
      <c r="BA38" s="5">
        <v>0</v>
      </c>
      <c r="BB38" s="396">
        <v>1.4267000000000001</v>
      </c>
      <c r="BC38" s="719">
        <v>2.7199999999999998E-2</v>
      </c>
      <c r="BD38" s="719">
        <v>0</v>
      </c>
      <c r="BE38" s="303">
        <v>0</v>
      </c>
      <c r="BF38" s="303">
        <v>0</v>
      </c>
      <c r="BG38" s="326">
        <v>0</v>
      </c>
      <c r="BH38" s="327"/>
      <c r="BI38" s="9"/>
      <c r="BJ38" s="529"/>
    </row>
    <row r="39" spans="1:62" x14ac:dyDescent="0.2">
      <c r="A39" s="314" t="s">
        <v>177</v>
      </c>
      <c r="B39" s="315" t="s">
        <v>178</v>
      </c>
      <c r="C39" s="316" t="s">
        <v>177</v>
      </c>
      <c r="D39" s="317" t="s">
        <v>178</v>
      </c>
      <c r="E39" s="318" t="s">
        <v>179</v>
      </c>
      <c r="F39" s="319" t="s">
        <v>149</v>
      </c>
      <c r="G39" s="320">
        <v>3</v>
      </c>
      <c r="H39" s="246"/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711">
        <v>0</v>
      </c>
      <c r="P39" s="711">
        <v>0</v>
      </c>
      <c r="Q39" s="712">
        <v>0</v>
      </c>
      <c r="R39" s="712">
        <v>0</v>
      </c>
      <c r="S39" s="282">
        <v>0</v>
      </c>
      <c r="T39" s="281">
        <v>0</v>
      </c>
      <c r="U39" s="322">
        <v>0</v>
      </c>
      <c r="V39" s="323">
        <v>0</v>
      </c>
      <c r="W39" s="289">
        <v>0</v>
      </c>
      <c r="X39" s="290">
        <v>0</v>
      </c>
      <c r="Y39" s="291">
        <v>0</v>
      </c>
      <c r="Z39" s="324">
        <v>0</v>
      </c>
      <c r="AA39" s="292">
        <v>0</v>
      </c>
      <c r="AB39" s="293">
        <v>0</v>
      </c>
      <c r="AC39" s="261">
        <v>0</v>
      </c>
      <c r="AD39" s="294">
        <v>0</v>
      </c>
      <c r="AE39" s="295">
        <v>0</v>
      </c>
      <c r="AF39" s="296">
        <v>0</v>
      </c>
      <c r="AG39" s="297">
        <v>0</v>
      </c>
      <c r="AH39" s="1">
        <v>0</v>
      </c>
      <c r="AI39" s="1">
        <v>1.5743</v>
      </c>
      <c r="AJ39" s="2">
        <v>0.98299999999999998</v>
      </c>
      <c r="AK39" s="298">
        <v>0</v>
      </c>
      <c r="AL39" s="3">
        <v>1.6014999999999999</v>
      </c>
      <c r="AM39" s="325">
        <v>1.6073</v>
      </c>
      <c r="AN39" s="300">
        <v>0.98299999999999998</v>
      </c>
      <c r="AO39" s="300">
        <v>0</v>
      </c>
      <c r="AP39" s="301">
        <v>1.6014999999999999</v>
      </c>
      <c r="AQ39" s="29">
        <v>1.6073</v>
      </c>
      <c r="AR39" s="283">
        <v>1</v>
      </c>
      <c r="AS39" s="283">
        <v>1</v>
      </c>
      <c r="AT39" s="4">
        <v>0.98299999999999998</v>
      </c>
      <c r="AU39" s="4">
        <v>0</v>
      </c>
      <c r="AV39" s="5">
        <v>1.6014999999999999</v>
      </c>
      <c r="AW39" s="448">
        <v>0</v>
      </c>
      <c r="AX39" s="449">
        <v>1</v>
      </c>
      <c r="AY39" s="1">
        <v>1.5743</v>
      </c>
      <c r="AZ39" s="29">
        <v>0</v>
      </c>
      <c r="BA39" s="5">
        <v>0</v>
      </c>
      <c r="BB39" s="294">
        <v>0</v>
      </c>
      <c r="BC39" s="707">
        <v>0</v>
      </c>
      <c r="BD39" s="707">
        <v>0</v>
      </c>
      <c r="BE39" s="303">
        <v>2.5999999999999999E-2</v>
      </c>
      <c r="BF39" s="303">
        <v>2.5999999999999999E-2</v>
      </c>
      <c r="BG39" s="326">
        <v>1</v>
      </c>
      <c r="BH39" s="327"/>
      <c r="BI39" s="9"/>
      <c r="BJ39" s="529"/>
    </row>
    <row r="40" spans="1:62" x14ac:dyDescent="0.2">
      <c r="A40" s="314" t="s">
        <v>180</v>
      </c>
      <c r="B40" s="315" t="s">
        <v>181</v>
      </c>
      <c r="C40" s="316" t="s">
        <v>180</v>
      </c>
      <c r="D40" s="317" t="s">
        <v>181</v>
      </c>
      <c r="E40" s="318" t="s">
        <v>182</v>
      </c>
      <c r="F40" s="319" t="s">
        <v>149</v>
      </c>
      <c r="G40" s="320">
        <v>3</v>
      </c>
      <c r="H40" s="246"/>
      <c r="I40" s="321">
        <v>0</v>
      </c>
      <c r="J40" s="321">
        <v>0</v>
      </c>
      <c r="K40" s="321">
        <v>0</v>
      </c>
      <c r="L40" s="321">
        <v>0</v>
      </c>
      <c r="M40" s="321">
        <v>0</v>
      </c>
      <c r="N40" s="321">
        <v>0</v>
      </c>
      <c r="O40" s="711">
        <v>0</v>
      </c>
      <c r="P40" s="711">
        <v>0</v>
      </c>
      <c r="Q40" s="712">
        <v>0</v>
      </c>
      <c r="R40" s="712">
        <v>0</v>
      </c>
      <c r="S40" s="282">
        <v>0</v>
      </c>
      <c r="T40" s="281">
        <v>0</v>
      </c>
      <c r="U40" s="322">
        <v>0</v>
      </c>
      <c r="V40" s="323">
        <v>0</v>
      </c>
      <c r="W40" s="289">
        <v>0</v>
      </c>
      <c r="X40" s="290">
        <v>0</v>
      </c>
      <c r="Y40" s="291">
        <v>0</v>
      </c>
      <c r="Z40" s="324">
        <v>0</v>
      </c>
      <c r="AA40" s="292">
        <v>0</v>
      </c>
      <c r="AB40" s="293">
        <v>0</v>
      </c>
      <c r="AC40" s="261">
        <v>0</v>
      </c>
      <c r="AD40" s="294">
        <v>0</v>
      </c>
      <c r="AE40" s="295">
        <v>0</v>
      </c>
      <c r="AF40" s="296">
        <v>0</v>
      </c>
      <c r="AG40" s="297">
        <v>0</v>
      </c>
      <c r="AH40" s="1">
        <v>0</v>
      </c>
      <c r="AI40" s="1">
        <v>1.5743</v>
      </c>
      <c r="AJ40" s="2">
        <v>1.0059</v>
      </c>
      <c r="AK40" s="298">
        <v>0</v>
      </c>
      <c r="AL40" s="3">
        <v>1.5650999999999999</v>
      </c>
      <c r="AM40" s="325">
        <v>1.5707</v>
      </c>
      <c r="AN40" s="300">
        <v>1.0059</v>
      </c>
      <c r="AO40" s="300">
        <v>0</v>
      </c>
      <c r="AP40" s="301">
        <v>1.5650999999999999</v>
      </c>
      <c r="AQ40" s="29">
        <v>1.5707</v>
      </c>
      <c r="AR40" s="283">
        <v>1</v>
      </c>
      <c r="AS40" s="283">
        <v>1</v>
      </c>
      <c r="AT40" s="4">
        <v>1.0059</v>
      </c>
      <c r="AU40" s="4">
        <v>0</v>
      </c>
      <c r="AV40" s="5">
        <v>1.5650999999999999</v>
      </c>
      <c r="AW40" s="448">
        <v>0</v>
      </c>
      <c r="AX40" s="449">
        <v>1</v>
      </c>
      <c r="AY40" s="1">
        <v>1.5743</v>
      </c>
      <c r="AZ40" s="29">
        <v>0</v>
      </c>
      <c r="BA40" s="5">
        <v>0</v>
      </c>
      <c r="BB40" s="294">
        <v>0</v>
      </c>
      <c r="BC40" s="707">
        <v>0</v>
      </c>
      <c r="BD40" s="707">
        <v>0</v>
      </c>
      <c r="BE40" s="303">
        <v>2.5999999999999999E-2</v>
      </c>
      <c r="BF40" s="303">
        <v>2.5999999999999999E-2</v>
      </c>
      <c r="BG40" s="326">
        <v>1</v>
      </c>
      <c r="BH40" s="327"/>
      <c r="BI40" s="9"/>
      <c r="BJ40" s="529"/>
    </row>
    <row r="41" spans="1:62" x14ac:dyDescent="0.2">
      <c r="A41" s="314" t="s">
        <v>183</v>
      </c>
      <c r="B41" s="315" t="s">
        <v>184</v>
      </c>
      <c r="C41" s="316" t="s">
        <v>183</v>
      </c>
      <c r="D41" s="317" t="s">
        <v>185</v>
      </c>
      <c r="E41" s="318" t="s">
        <v>186</v>
      </c>
      <c r="F41" s="319" t="s">
        <v>149</v>
      </c>
      <c r="G41" s="320">
        <v>3</v>
      </c>
      <c r="H41" s="246"/>
      <c r="I41" s="321">
        <v>0</v>
      </c>
      <c r="J41" s="321">
        <v>0</v>
      </c>
      <c r="K41" s="321">
        <v>0</v>
      </c>
      <c r="L41" s="321">
        <v>0</v>
      </c>
      <c r="M41" s="321">
        <v>0</v>
      </c>
      <c r="N41" s="321">
        <v>0</v>
      </c>
      <c r="O41" s="711">
        <v>0</v>
      </c>
      <c r="P41" s="711">
        <v>0</v>
      </c>
      <c r="Q41" s="712">
        <v>0</v>
      </c>
      <c r="R41" s="712">
        <v>0</v>
      </c>
      <c r="S41" s="282">
        <v>0</v>
      </c>
      <c r="T41" s="281">
        <v>0</v>
      </c>
      <c r="U41" s="322">
        <v>0</v>
      </c>
      <c r="V41" s="323">
        <v>0</v>
      </c>
      <c r="W41" s="289">
        <v>0</v>
      </c>
      <c r="X41" s="290">
        <v>0</v>
      </c>
      <c r="Y41" s="291">
        <v>0</v>
      </c>
      <c r="Z41" s="324">
        <v>0</v>
      </c>
      <c r="AA41" s="292">
        <v>0</v>
      </c>
      <c r="AB41" s="293">
        <v>0</v>
      </c>
      <c r="AC41" s="261">
        <v>0</v>
      </c>
      <c r="AD41" s="294">
        <v>0</v>
      </c>
      <c r="AE41" s="295">
        <v>0</v>
      </c>
      <c r="AF41" s="296">
        <v>0</v>
      </c>
      <c r="AG41" s="297">
        <v>0</v>
      </c>
      <c r="AH41" s="1">
        <v>0</v>
      </c>
      <c r="AI41" s="1">
        <v>1.5743</v>
      </c>
      <c r="AJ41" s="2">
        <v>0.84739999999999993</v>
      </c>
      <c r="AK41" s="298">
        <v>0</v>
      </c>
      <c r="AL41" s="3">
        <v>1.8577999999999999</v>
      </c>
      <c r="AM41" s="325">
        <v>1.8645</v>
      </c>
      <c r="AN41" s="300">
        <v>0.84739999999999993</v>
      </c>
      <c r="AO41" s="300">
        <v>0</v>
      </c>
      <c r="AP41" s="301">
        <v>1.8577999999999999</v>
      </c>
      <c r="AQ41" s="29">
        <v>1.8645</v>
      </c>
      <c r="AR41" s="283">
        <v>1</v>
      </c>
      <c r="AS41" s="283">
        <v>1</v>
      </c>
      <c r="AT41" s="4">
        <v>0.84739999999999993</v>
      </c>
      <c r="AU41" s="4">
        <v>0</v>
      </c>
      <c r="AV41" s="5">
        <v>1.8577999999999999</v>
      </c>
      <c r="AW41" s="448">
        <v>0</v>
      </c>
      <c r="AX41" s="449">
        <v>1</v>
      </c>
      <c r="AY41" s="1">
        <v>1.5743</v>
      </c>
      <c r="AZ41" s="29">
        <v>0</v>
      </c>
      <c r="BA41" s="5">
        <v>0</v>
      </c>
      <c r="BB41" s="294">
        <v>0</v>
      </c>
      <c r="BC41" s="707">
        <v>0</v>
      </c>
      <c r="BD41" s="707">
        <v>0</v>
      </c>
      <c r="BE41" s="303">
        <v>2.5999999999999999E-2</v>
      </c>
      <c r="BF41" s="303">
        <v>2.5999999999999999E-2</v>
      </c>
      <c r="BG41" s="326">
        <v>1</v>
      </c>
      <c r="BH41" s="327"/>
      <c r="BI41" s="9"/>
      <c r="BJ41" s="529"/>
    </row>
    <row r="42" spans="1:62" x14ac:dyDescent="0.2">
      <c r="A42" s="314" t="s">
        <v>187</v>
      </c>
      <c r="B42" s="315" t="s">
        <v>188</v>
      </c>
      <c r="C42" s="316" t="s">
        <v>187</v>
      </c>
      <c r="D42" s="317" t="s">
        <v>188</v>
      </c>
      <c r="E42" s="318" t="s">
        <v>189</v>
      </c>
      <c r="F42" s="319" t="s">
        <v>149</v>
      </c>
      <c r="G42" s="320">
        <v>3</v>
      </c>
      <c r="H42" s="246"/>
      <c r="I42" s="321">
        <v>0</v>
      </c>
      <c r="J42" s="321">
        <v>0</v>
      </c>
      <c r="K42" s="321">
        <v>0</v>
      </c>
      <c r="L42" s="321">
        <v>0</v>
      </c>
      <c r="M42" s="321">
        <v>0</v>
      </c>
      <c r="N42" s="321">
        <v>0</v>
      </c>
      <c r="O42" s="711">
        <v>0</v>
      </c>
      <c r="P42" s="711">
        <v>0</v>
      </c>
      <c r="Q42" s="712">
        <v>0</v>
      </c>
      <c r="R42" s="712">
        <v>0</v>
      </c>
      <c r="S42" s="282">
        <v>0</v>
      </c>
      <c r="T42" s="281">
        <v>0</v>
      </c>
      <c r="U42" s="322">
        <v>0</v>
      </c>
      <c r="V42" s="323">
        <v>0</v>
      </c>
      <c r="W42" s="289">
        <v>0</v>
      </c>
      <c r="X42" s="290">
        <v>0</v>
      </c>
      <c r="Y42" s="291">
        <v>0</v>
      </c>
      <c r="Z42" s="324">
        <v>0</v>
      </c>
      <c r="AA42" s="292">
        <v>0</v>
      </c>
      <c r="AB42" s="293">
        <v>0</v>
      </c>
      <c r="AC42" s="261">
        <v>0</v>
      </c>
      <c r="AD42" s="294">
        <v>0</v>
      </c>
      <c r="AE42" s="295">
        <v>0</v>
      </c>
      <c r="AF42" s="296">
        <v>0</v>
      </c>
      <c r="AG42" s="297">
        <v>0</v>
      </c>
      <c r="AH42" s="1">
        <v>0</v>
      </c>
      <c r="AI42" s="1">
        <v>1.5743</v>
      </c>
      <c r="AJ42" s="2">
        <v>0.89200000000000002</v>
      </c>
      <c r="AK42" s="298">
        <v>0</v>
      </c>
      <c r="AL42" s="3">
        <v>1.7648999999999999</v>
      </c>
      <c r="AM42" s="325">
        <v>1.7713000000000001</v>
      </c>
      <c r="AN42" s="300">
        <v>0.89200000000000002</v>
      </c>
      <c r="AO42" s="300">
        <v>0</v>
      </c>
      <c r="AP42" s="301">
        <v>1.7648999999999999</v>
      </c>
      <c r="AQ42" s="29">
        <v>1.7713000000000001</v>
      </c>
      <c r="AR42" s="283">
        <v>1</v>
      </c>
      <c r="AS42" s="283">
        <v>1</v>
      </c>
      <c r="AT42" s="4">
        <v>0.89200000000000002</v>
      </c>
      <c r="AU42" s="4">
        <v>0</v>
      </c>
      <c r="AV42" s="5">
        <v>1.7648999999999999</v>
      </c>
      <c r="AW42" s="448">
        <v>0</v>
      </c>
      <c r="AX42" s="449">
        <v>1</v>
      </c>
      <c r="AY42" s="1">
        <v>1.5743</v>
      </c>
      <c r="AZ42" s="29">
        <v>0</v>
      </c>
      <c r="BA42" s="5">
        <v>0</v>
      </c>
      <c r="BB42" s="294">
        <v>0</v>
      </c>
      <c r="BC42" s="707">
        <v>0</v>
      </c>
      <c r="BD42" s="707">
        <v>0</v>
      </c>
      <c r="BE42" s="303">
        <v>2.5999999999999999E-2</v>
      </c>
      <c r="BF42" s="303">
        <v>2.5999999999999999E-2</v>
      </c>
      <c r="BG42" s="326">
        <v>1</v>
      </c>
      <c r="BH42" s="327"/>
      <c r="BI42" s="9"/>
      <c r="BJ42" s="529"/>
    </row>
    <row r="43" spans="1:62" x14ac:dyDescent="0.2">
      <c r="A43" s="314" t="s">
        <v>190</v>
      </c>
      <c r="B43" s="315" t="s">
        <v>191</v>
      </c>
      <c r="C43" s="316" t="s">
        <v>190</v>
      </c>
      <c r="D43" s="317" t="s">
        <v>191</v>
      </c>
      <c r="E43" s="318" t="s">
        <v>192</v>
      </c>
      <c r="F43" s="319" t="s">
        <v>149</v>
      </c>
      <c r="G43" s="320">
        <v>3</v>
      </c>
      <c r="H43" s="246"/>
      <c r="I43" s="321">
        <v>0</v>
      </c>
      <c r="J43" s="321">
        <v>0</v>
      </c>
      <c r="K43" s="321">
        <v>0</v>
      </c>
      <c r="L43" s="321">
        <v>0</v>
      </c>
      <c r="M43" s="321">
        <v>0</v>
      </c>
      <c r="N43" s="321">
        <v>0</v>
      </c>
      <c r="O43" s="711">
        <v>0</v>
      </c>
      <c r="P43" s="711">
        <v>0</v>
      </c>
      <c r="Q43" s="712">
        <v>0</v>
      </c>
      <c r="R43" s="712">
        <v>0</v>
      </c>
      <c r="S43" s="282">
        <v>0</v>
      </c>
      <c r="T43" s="281">
        <v>0</v>
      </c>
      <c r="U43" s="322">
        <v>0</v>
      </c>
      <c r="V43" s="323">
        <v>0</v>
      </c>
      <c r="W43" s="289">
        <v>0</v>
      </c>
      <c r="X43" s="290">
        <v>0</v>
      </c>
      <c r="Y43" s="291">
        <v>0</v>
      </c>
      <c r="Z43" s="324">
        <v>0</v>
      </c>
      <c r="AA43" s="292">
        <v>0</v>
      </c>
      <c r="AB43" s="293">
        <v>0</v>
      </c>
      <c r="AC43" s="261">
        <v>0</v>
      </c>
      <c r="AD43" s="294">
        <v>0</v>
      </c>
      <c r="AE43" s="295">
        <v>0</v>
      </c>
      <c r="AF43" s="296">
        <v>0</v>
      </c>
      <c r="AG43" s="297">
        <v>0</v>
      </c>
      <c r="AH43" s="1">
        <v>0</v>
      </c>
      <c r="AI43" s="1">
        <v>1.5743</v>
      </c>
      <c r="AJ43" s="2">
        <v>0.96900000000000008</v>
      </c>
      <c r="AK43" s="298">
        <v>0</v>
      </c>
      <c r="AL43" s="3">
        <v>1.6247</v>
      </c>
      <c r="AM43" s="325">
        <v>1.6305000000000001</v>
      </c>
      <c r="AN43" s="300">
        <v>0.96900000000000008</v>
      </c>
      <c r="AO43" s="300">
        <v>0</v>
      </c>
      <c r="AP43" s="301">
        <v>1.6247</v>
      </c>
      <c r="AQ43" s="29">
        <v>1.6305000000000001</v>
      </c>
      <c r="AR43" s="283">
        <v>1</v>
      </c>
      <c r="AS43" s="283">
        <v>1</v>
      </c>
      <c r="AT43" s="4">
        <v>0.96900000000000008</v>
      </c>
      <c r="AU43" s="4">
        <v>0</v>
      </c>
      <c r="AV43" s="5">
        <v>1.6247</v>
      </c>
      <c r="AW43" s="448">
        <v>0</v>
      </c>
      <c r="AX43" s="449">
        <v>1</v>
      </c>
      <c r="AY43" s="1">
        <v>1.5743</v>
      </c>
      <c r="AZ43" s="29">
        <v>0</v>
      </c>
      <c r="BA43" s="5">
        <v>0</v>
      </c>
      <c r="BB43" s="294">
        <v>0</v>
      </c>
      <c r="BC43" s="707">
        <v>0</v>
      </c>
      <c r="BD43" s="707">
        <v>0</v>
      </c>
      <c r="BE43" s="303">
        <v>2.5999999999999999E-2</v>
      </c>
      <c r="BF43" s="303">
        <v>2.5999999999999999E-2</v>
      </c>
      <c r="BG43" s="326">
        <v>1</v>
      </c>
      <c r="BH43" s="327"/>
      <c r="BI43" s="9"/>
      <c r="BJ43" s="529"/>
    </row>
    <row r="44" spans="1:62" x14ac:dyDescent="0.2">
      <c r="A44" s="314" t="s">
        <v>193</v>
      </c>
      <c r="B44" s="315" t="s">
        <v>194</v>
      </c>
      <c r="C44" s="316" t="s">
        <v>193</v>
      </c>
      <c r="D44" s="317" t="s">
        <v>194</v>
      </c>
      <c r="E44" s="318" t="s">
        <v>195</v>
      </c>
      <c r="F44" s="319" t="s">
        <v>149</v>
      </c>
      <c r="G44" s="320">
        <v>3</v>
      </c>
      <c r="H44" s="246"/>
      <c r="I44" s="321">
        <v>0</v>
      </c>
      <c r="J44" s="321">
        <v>0</v>
      </c>
      <c r="K44" s="321">
        <v>0</v>
      </c>
      <c r="L44" s="321">
        <v>0</v>
      </c>
      <c r="M44" s="321">
        <v>0</v>
      </c>
      <c r="N44" s="321">
        <v>0</v>
      </c>
      <c r="O44" s="711">
        <v>0</v>
      </c>
      <c r="P44" s="711">
        <v>0</v>
      </c>
      <c r="Q44" s="712">
        <v>0</v>
      </c>
      <c r="R44" s="712">
        <v>0</v>
      </c>
      <c r="S44" s="282">
        <v>0</v>
      </c>
      <c r="T44" s="281">
        <v>0</v>
      </c>
      <c r="U44" s="322">
        <v>0</v>
      </c>
      <c r="V44" s="323">
        <v>0</v>
      </c>
      <c r="W44" s="289">
        <v>0</v>
      </c>
      <c r="X44" s="290">
        <v>0</v>
      </c>
      <c r="Y44" s="291">
        <v>0</v>
      </c>
      <c r="Z44" s="324">
        <v>0</v>
      </c>
      <c r="AA44" s="292">
        <v>0</v>
      </c>
      <c r="AB44" s="293">
        <v>0</v>
      </c>
      <c r="AC44" s="261">
        <v>0</v>
      </c>
      <c r="AD44" s="294">
        <v>0</v>
      </c>
      <c r="AE44" s="295">
        <v>0</v>
      </c>
      <c r="AF44" s="296">
        <v>0</v>
      </c>
      <c r="AG44" s="297">
        <v>0</v>
      </c>
      <c r="AH44" s="1">
        <v>0</v>
      </c>
      <c r="AI44" s="1">
        <v>1.5743</v>
      </c>
      <c r="AJ44" s="2">
        <v>1.0197000000000001</v>
      </c>
      <c r="AK44" s="298">
        <v>0</v>
      </c>
      <c r="AL44" s="3">
        <v>1.5439000000000001</v>
      </c>
      <c r="AM44" s="325">
        <v>1.5495000000000001</v>
      </c>
      <c r="AN44" s="300">
        <v>1.0197000000000001</v>
      </c>
      <c r="AO44" s="300">
        <v>0</v>
      </c>
      <c r="AP44" s="301">
        <v>1.5439000000000001</v>
      </c>
      <c r="AQ44" s="29">
        <v>1.5495000000000001</v>
      </c>
      <c r="AR44" s="283">
        <v>1</v>
      </c>
      <c r="AS44" s="283">
        <v>1</v>
      </c>
      <c r="AT44" s="4">
        <v>1.0197000000000001</v>
      </c>
      <c r="AU44" s="4">
        <v>0</v>
      </c>
      <c r="AV44" s="5">
        <v>1.5439000000000001</v>
      </c>
      <c r="AW44" s="448">
        <v>0</v>
      </c>
      <c r="AX44" s="449">
        <v>1</v>
      </c>
      <c r="AY44" s="1">
        <v>1.5743</v>
      </c>
      <c r="AZ44" s="29">
        <v>0</v>
      </c>
      <c r="BA44" s="5">
        <v>0</v>
      </c>
      <c r="BB44" s="294">
        <v>0</v>
      </c>
      <c r="BC44" s="707">
        <v>0</v>
      </c>
      <c r="BD44" s="707">
        <v>0</v>
      </c>
      <c r="BE44" s="303">
        <v>2.5999999999999999E-2</v>
      </c>
      <c r="BF44" s="303">
        <v>2.5999999999999999E-2</v>
      </c>
      <c r="BG44" s="326">
        <v>1</v>
      </c>
      <c r="BH44" s="327"/>
      <c r="BI44" s="9"/>
      <c r="BJ44" s="529"/>
    </row>
    <row r="45" spans="1:62" x14ac:dyDescent="0.2">
      <c r="A45" s="314" t="s">
        <v>196</v>
      </c>
      <c r="B45" s="315" t="s">
        <v>197</v>
      </c>
      <c r="C45" s="316" t="s">
        <v>196</v>
      </c>
      <c r="D45" s="317" t="s">
        <v>197</v>
      </c>
      <c r="E45" s="318" t="s">
        <v>198</v>
      </c>
      <c r="F45" s="319" t="s">
        <v>149</v>
      </c>
      <c r="G45" s="320">
        <v>3</v>
      </c>
      <c r="H45" s="246"/>
      <c r="I45" s="321">
        <v>0</v>
      </c>
      <c r="J45" s="321">
        <v>0</v>
      </c>
      <c r="K45" s="321">
        <v>0</v>
      </c>
      <c r="L45" s="321">
        <v>0</v>
      </c>
      <c r="M45" s="321">
        <v>0</v>
      </c>
      <c r="N45" s="321">
        <v>0</v>
      </c>
      <c r="O45" s="711">
        <v>0</v>
      </c>
      <c r="P45" s="711">
        <v>0</v>
      </c>
      <c r="Q45" s="712">
        <v>0</v>
      </c>
      <c r="R45" s="712">
        <v>0</v>
      </c>
      <c r="S45" s="282">
        <v>0</v>
      </c>
      <c r="T45" s="281">
        <v>0</v>
      </c>
      <c r="U45" s="322">
        <v>0</v>
      </c>
      <c r="V45" s="323">
        <v>0</v>
      </c>
      <c r="W45" s="289">
        <v>0</v>
      </c>
      <c r="X45" s="290">
        <v>0</v>
      </c>
      <c r="Y45" s="291">
        <v>0</v>
      </c>
      <c r="Z45" s="324">
        <v>0</v>
      </c>
      <c r="AA45" s="292">
        <v>0</v>
      </c>
      <c r="AB45" s="293">
        <v>0</v>
      </c>
      <c r="AC45" s="261">
        <v>0</v>
      </c>
      <c r="AD45" s="294">
        <v>0</v>
      </c>
      <c r="AE45" s="295">
        <v>0</v>
      </c>
      <c r="AF45" s="296">
        <v>0</v>
      </c>
      <c r="AG45" s="297">
        <v>0</v>
      </c>
      <c r="AH45" s="1">
        <v>0</v>
      </c>
      <c r="AI45" s="1">
        <v>1.5743</v>
      </c>
      <c r="AJ45" s="2">
        <v>0.98209999999999997</v>
      </c>
      <c r="AK45" s="298">
        <v>0</v>
      </c>
      <c r="AL45" s="3">
        <v>1.603</v>
      </c>
      <c r="AM45" s="325">
        <v>1.6088</v>
      </c>
      <c r="AN45" s="300">
        <v>0.98209999999999997</v>
      </c>
      <c r="AO45" s="300">
        <v>0</v>
      </c>
      <c r="AP45" s="301">
        <v>1.603</v>
      </c>
      <c r="AQ45" s="29">
        <v>1.6088</v>
      </c>
      <c r="AR45" s="283">
        <v>1</v>
      </c>
      <c r="AS45" s="283">
        <v>1</v>
      </c>
      <c r="AT45" s="4">
        <v>0.98209999999999997</v>
      </c>
      <c r="AU45" s="4">
        <v>0</v>
      </c>
      <c r="AV45" s="5">
        <v>1.603</v>
      </c>
      <c r="AW45" s="448">
        <v>0</v>
      </c>
      <c r="AX45" s="449">
        <v>1</v>
      </c>
      <c r="AY45" s="1">
        <v>1.5743</v>
      </c>
      <c r="AZ45" s="29">
        <v>0</v>
      </c>
      <c r="BA45" s="5">
        <v>0</v>
      </c>
      <c r="BB45" s="294">
        <v>0</v>
      </c>
      <c r="BC45" s="707">
        <v>0</v>
      </c>
      <c r="BD45" s="707">
        <v>0</v>
      </c>
      <c r="BE45" s="303">
        <v>2.5999999999999999E-2</v>
      </c>
      <c r="BF45" s="303">
        <v>2.5999999999999999E-2</v>
      </c>
      <c r="BG45" s="326">
        <v>1</v>
      </c>
      <c r="BH45" s="327"/>
      <c r="BI45" s="9"/>
      <c r="BJ45" s="529"/>
    </row>
    <row r="46" spans="1:62" x14ac:dyDescent="0.2">
      <c r="A46" s="33" t="s">
        <v>177</v>
      </c>
      <c r="B46" s="328" t="s">
        <v>178</v>
      </c>
      <c r="C46" s="329" t="s">
        <v>1306</v>
      </c>
      <c r="D46" s="330" t="s">
        <v>1367</v>
      </c>
      <c r="E46" s="331" t="s">
        <v>1320</v>
      </c>
      <c r="F46" s="332" t="s">
        <v>149</v>
      </c>
      <c r="G46" s="333">
        <v>3</v>
      </c>
      <c r="H46" s="334"/>
      <c r="I46" s="335">
        <v>0</v>
      </c>
      <c r="J46" s="335">
        <v>0</v>
      </c>
      <c r="K46" s="335">
        <v>0</v>
      </c>
      <c r="L46" s="335">
        <v>0</v>
      </c>
      <c r="M46" s="335">
        <v>0</v>
      </c>
      <c r="N46" s="335">
        <v>0</v>
      </c>
      <c r="O46" s="714">
        <v>0</v>
      </c>
      <c r="P46" s="714">
        <v>0</v>
      </c>
      <c r="Q46" s="715">
        <v>0</v>
      </c>
      <c r="R46" s="715">
        <v>0</v>
      </c>
      <c r="S46" s="337">
        <v>0</v>
      </c>
      <c r="T46" s="336">
        <v>0</v>
      </c>
      <c r="U46" s="338">
        <v>0</v>
      </c>
      <c r="V46" s="339">
        <v>0</v>
      </c>
      <c r="W46" s="289">
        <v>0</v>
      </c>
      <c r="X46" s="290">
        <v>0</v>
      </c>
      <c r="Y46" s="291">
        <v>0</v>
      </c>
      <c r="Z46" s="324">
        <v>0</v>
      </c>
      <c r="AA46" s="292">
        <v>0</v>
      </c>
      <c r="AB46" s="293">
        <v>0</v>
      </c>
      <c r="AC46" s="340">
        <v>0</v>
      </c>
      <c r="AD46" s="341">
        <v>0</v>
      </c>
      <c r="AE46" s="295">
        <v>0</v>
      </c>
      <c r="AF46" s="342">
        <v>0</v>
      </c>
      <c r="AG46" s="343">
        <v>1</v>
      </c>
      <c r="AH46" s="6">
        <v>1.5743</v>
      </c>
      <c r="AI46" s="6">
        <v>0</v>
      </c>
      <c r="AJ46" s="2">
        <v>0</v>
      </c>
      <c r="AK46" s="298">
        <v>1.6014999999999999</v>
      </c>
      <c r="AL46" s="3">
        <v>0</v>
      </c>
      <c r="AM46" s="325">
        <v>0</v>
      </c>
      <c r="AN46" s="300">
        <v>0</v>
      </c>
      <c r="AO46" s="300">
        <v>0</v>
      </c>
      <c r="AP46" s="301">
        <v>0</v>
      </c>
      <c r="AQ46" s="29">
        <v>0</v>
      </c>
      <c r="AR46" s="283">
        <v>0</v>
      </c>
      <c r="AS46" s="283">
        <v>0</v>
      </c>
      <c r="AT46" s="4">
        <v>0</v>
      </c>
      <c r="AU46" s="4">
        <v>0</v>
      </c>
      <c r="AV46" s="5">
        <v>0</v>
      </c>
      <c r="AW46" s="448">
        <v>0</v>
      </c>
      <c r="AX46" s="449">
        <v>0</v>
      </c>
      <c r="AY46" s="6">
        <v>0</v>
      </c>
      <c r="AZ46" s="29">
        <v>0</v>
      </c>
      <c r="BA46" s="5">
        <v>0</v>
      </c>
      <c r="BB46" s="341">
        <v>0</v>
      </c>
      <c r="BC46" s="716">
        <v>0</v>
      </c>
      <c r="BD46" s="716">
        <v>2.5999999999999999E-2</v>
      </c>
      <c r="BE46" s="303">
        <v>0</v>
      </c>
      <c r="BF46" s="303">
        <v>0</v>
      </c>
      <c r="BG46" s="326">
        <v>0</v>
      </c>
      <c r="BH46" s="327"/>
      <c r="BI46" s="9"/>
      <c r="BJ46" s="529"/>
    </row>
    <row r="47" spans="1:62" x14ac:dyDescent="0.2">
      <c r="A47" s="33" t="s">
        <v>180</v>
      </c>
      <c r="B47" s="328" t="s">
        <v>181</v>
      </c>
      <c r="C47" s="329" t="s">
        <v>1306</v>
      </c>
      <c r="D47" s="330" t="s">
        <v>1367</v>
      </c>
      <c r="E47" s="331" t="s">
        <v>1321</v>
      </c>
      <c r="F47" s="332" t="s">
        <v>149</v>
      </c>
      <c r="G47" s="333">
        <v>3</v>
      </c>
      <c r="H47" s="334"/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714">
        <v>0</v>
      </c>
      <c r="P47" s="714">
        <v>0</v>
      </c>
      <c r="Q47" s="715">
        <v>0</v>
      </c>
      <c r="R47" s="715">
        <v>0</v>
      </c>
      <c r="S47" s="337">
        <v>0</v>
      </c>
      <c r="T47" s="336">
        <v>0</v>
      </c>
      <c r="U47" s="338">
        <v>0</v>
      </c>
      <c r="V47" s="339">
        <v>0</v>
      </c>
      <c r="W47" s="289">
        <v>0</v>
      </c>
      <c r="X47" s="290">
        <v>0</v>
      </c>
      <c r="Y47" s="291">
        <v>0</v>
      </c>
      <c r="Z47" s="324">
        <v>0</v>
      </c>
      <c r="AA47" s="292">
        <v>0</v>
      </c>
      <c r="AB47" s="293">
        <v>0</v>
      </c>
      <c r="AC47" s="340">
        <v>0</v>
      </c>
      <c r="AD47" s="341">
        <v>0</v>
      </c>
      <c r="AE47" s="295">
        <v>0</v>
      </c>
      <c r="AF47" s="342">
        <v>0</v>
      </c>
      <c r="AG47" s="343">
        <v>1</v>
      </c>
      <c r="AH47" s="6">
        <v>1.5743</v>
      </c>
      <c r="AI47" s="6">
        <v>0</v>
      </c>
      <c r="AJ47" s="2">
        <v>0</v>
      </c>
      <c r="AK47" s="298">
        <v>1.5650999999999999</v>
      </c>
      <c r="AL47" s="3">
        <v>0</v>
      </c>
      <c r="AM47" s="325">
        <v>0</v>
      </c>
      <c r="AN47" s="300">
        <v>0</v>
      </c>
      <c r="AO47" s="300">
        <v>0</v>
      </c>
      <c r="AP47" s="301">
        <v>0</v>
      </c>
      <c r="AQ47" s="29">
        <v>0</v>
      </c>
      <c r="AR47" s="283">
        <v>0</v>
      </c>
      <c r="AS47" s="283">
        <v>0</v>
      </c>
      <c r="AT47" s="4">
        <v>0</v>
      </c>
      <c r="AU47" s="4">
        <v>0</v>
      </c>
      <c r="AV47" s="5">
        <v>0</v>
      </c>
      <c r="AW47" s="448">
        <v>0</v>
      </c>
      <c r="AX47" s="449">
        <v>0</v>
      </c>
      <c r="AY47" s="6">
        <v>0</v>
      </c>
      <c r="AZ47" s="29">
        <v>0</v>
      </c>
      <c r="BA47" s="5">
        <v>0</v>
      </c>
      <c r="BB47" s="341">
        <v>0</v>
      </c>
      <c r="BC47" s="716">
        <v>0</v>
      </c>
      <c r="BD47" s="716">
        <v>2.5999999999999999E-2</v>
      </c>
      <c r="BE47" s="303">
        <v>0</v>
      </c>
      <c r="BF47" s="303">
        <v>0</v>
      </c>
      <c r="BG47" s="326">
        <v>0</v>
      </c>
      <c r="BH47" s="327"/>
      <c r="BI47" s="9"/>
      <c r="BJ47" s="529"/>
    </row>
    <row r="48" spans="1:62" x14ac:dyDescent="0.2">
      <c r="A48" s="33" t="s">
        <v>183</v>
      </c>
      <c r="B48" s="328" t="s">
        <v>184</v>
      </c>
      <c r="C48" s="329" t="s">
        <v>1306</v>
      </c>
      <c r="D48" s="330" t="s">
        <v>1367</v>
      </c>
      <c r="E48" s="331" t="s">
        <v>1322</v>
      </c>
      <c r="F48" s="332" t="s">
        <v>149</v>
      </c>
      <c r="G48" s="333">
        <v>3</v>
      </c>
      <c r="H48" s="334"/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714">
        <v>0</v>
      </c>
      <c r="P48" s="714">
        <v>0</v>
      </c>
      <c r="Q48" s="715">
        <v>0</v>
      </c>
      <c r="R48" s="715">
        <v>0</v>
      </c>
      <c r="S48" s="337">
        <v>0</v>
      </c>
      <c r="T48" s="336">
        <v>0</v>
      </c>
      <c r="U48" s="338">
        <v>0</v>
      </c>
      <c r="V48" s="339">
        <v>0</v>
      </c>
      <c r="W48" s="289">
        <v>0</v>
      </c>
      <c r="X48" s="290">
        <v>0</v>
      </c>
      <c r="Y48" s="291">
        <v>0</v>
      </c>
      <c r="Z48" s="324">
        <v>0</v>
      </c>
      <c r="AA48" s="292">
        <v>0</v>
      </c>
      <c r="AB48" s="293">
        <v>0</v>
      </c>
      <c r="AC48" s="340">
        <v>0</v>
      </c>
      <c r="AD48" s="341">
        <v>0</v>
      </c>
      <c r="AE48" s="295">
        <v>0</v>
      </c>
      <c r="AF48" s="342">
        <v>0</v>
      </c>
      <c r="AG48" s="343">
        <v>1</v>
      </c>
      <c r="AH48" s="6">
        <v>1.5743</v>
      </c>
      <c r="AI48" s="6">
        <v>0</v>
      </c>
      <c r="AJ48" s="2">
        <v>0</v>
      </c>
      <c r="AK48" s="298">
        <v>1.8577999999999999</v>
      </c>
      <c r="AL48" s="3">
        <v>0</v>
      </c>
      <c r="AM48" s="325">
        <v>0</v>
      </c>
      <c r="AN48" s="300">
        <v>0</v>
      </c>
      <c r="AO48" s="300">
        <v>0</v>
      </c>
      <c r="AP48" s="301">
        <v>0</v>
      </c>
      <c r="AQ48" s="29">
        <v>0</v>
      </c>
      <c r="AR48" s="283">
        <v>0</v>
      </c>
      <c r="AS48" s="283">
        <v>0</v>
      </c>
      <c r="AT48" s="4">
        <v>0</v>
      </c>
      <c r="AU48" s="4">
        <v>0</v>
      </c>
      <c r="AV48" s="5">
        <v>0</v>
      </c>
      <c r="AW48" s="448">
        <v>0</v>
      </c>
      <c r="AX48" s="449">
        <v>0</v>
      </c>
      <c r="AY48" s="6">
        <v>0</v>
      </c>
      <c r="AZ48" s="29">
        <v>0</v>
      </c>
      <c r="BA48" s="5">
        <v>0</v>
      </c>
      <c r="BB48" s="341">
        <v>0</v>
      </c>
      <c r="BC48" s="716">
        <v>0</v>
      </c>
      <c r="BD48" s="716">
        <v>2.5999999999999999E-2</v>
      </c>
      <c r="BE48" s="303">
        <v>0</v>
      </c>
      <c r="BF48" s="303">
        <v>0</v>
      </c>
      <c r="BG48" s="326">
        <v>0</v>
      </c>
      <c r="BH48" s="327"/>
      <c r="BI48" s="9"/>
      <c r="BJ48" s="529"/>
    </row>
    <row r="49" spans="1:62" x14ac:dyDescent="0.2">
      <c r="A49" s="33" t="s">
        <v>187</v>
      </c>
      <c r="B49" s="328" t="s">
        <v>188</v>
      </c>
      <c r="C49" s="329" t="s">
        <v>1306</v>
      </c>
      <c r="D49" s="330" t="s">
        <v>1367</v>
      </c>
      <c r="E49" s="331" t="s">
        <v>1323</v>
      </c>
      <c r="F49" s="332" t="s">
        <v>149</v>
      </c>
      <c r="G49" s="333">
        <v>3</v>
      </c>
      <c r="H49" s="334"/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714">
        <v>0</v>
      </c>
      <c r="P49" s="714">
        <v>0</v>
      </c>
      <c r="Q49" s="715">
        <v>0</v>
      </c>
      <c r="R49" s="715">
        <v>0</v>
      </c>
      <c r="S49" s="337">
        <v>0</v>
      </c>
      <c r="T49" s="336">
        <v>0</v>
      </c>
      <c r="U49" s="338">
        <v>0</v>
      </c>
      <c r="V49" s="339">
        <v>0</v>
      </c>
      <c r="W49" s="289">
        <v>0</v>
      </c>
      <c r="X49" s="290">
        <v>0</v>
      </c>
      <c r="Y49" s="291">
        <v>0</v>
      </c>
      <c r="Z49" s="324">
        <v>0</v>
      </c>
      <c r="AA49" s="292">
        <v>0</v>
      </c>
      <c r="AB49" s="293">
        <v>0</v>
      </c>
      <c r="AC49" s="340">
        <v>0</v>
      </c>
      <c r="AD49" s="341">
        <v>0</v>
      </c>
      <c r="AE49" s="295">
        <v>0</v>
      </c>
      <c r="AF49" s="342">
        <v>0</v>
      </c>
      <c r="AG49" s="343">
        <v>1</v>
      </c>
      <c r="AH49" s="6">
        <v>1.5743</v>
      </c>
      <c r="AI49" s="6">
        <v>0</v>
      </c>
      <c r="AJ49" s="2">
        <v>0</v>
      </c>
      <c r="AK49" s="298">
        <v>1.7648999999999999</v>
      </c>
      <c r="AL49" s="3">
        <v>0</v>
      </c>
      <c r="AM49" s="325">
        <v>0</v>
      </c>
      <c r="AN49" s="300">
        <v>0</v>
      </c>
      <c r="AO49" s="300">
        <v>0</v>
      </c>
      <c r="AP49" s="301">
        <v>0</v>
      </c>
      <c r="AQ49" s="29">
        <v>0</v>
      </c>
      <c r="AR49" s="283">
        <v>0</v>
      </c>
      <c r="AS49" s="283">
        <v>0</v>
      </c>
      <c r="AT49" s="4">
        <v>0</v>
      </c>
      <c r="AU49" s="4">
        <v>0</v>
      </c>
      <c r="AV49" s="5">
        <v>0</v>
      </c>
      <c r="AW49" s="448">
        <v>0</v>
      </c>
      <c r="AX49" s="449">
        <v>0</v>
      </c>
      <c r="AY49" s="6">
        <v>0</v>
      </c>
      <c r="AZ49" s="29">
        <v>0</v>
      </c>
      <c r="BA49" s="5">
        <v>0</v>
      </c>
      <c r="BB49" s="341">
        <v>0</v>
      </c>
      <c r="BC49" s="716">
        <v>0</v>
      </c>
      <c r="BD49" s="716">
        <v>2.5999999999999999E-2</v>
      </c>
      <c r="BE49" s="303">
        <v>0</v>
      </c>
      <c r="BF49" s="303">
        <v>0</v>
      </c>
      <c r="BG49" s="326">
        <v>0</v>
      </c>
      <c r="BH49" s="327"/>
      <c r="BI49" s="9"/>
      <c r="BJ49" s="529"/>
    </row>
    <row r="50" spans="1:62" x14ac:dyDescent="0.2">
      <c r="A50" s="33" t="s">
        <v>190</v>
      </c>
      <c r="B50" s="328" t="s">
        <v>191</v>
      </c>
      <c r="C50" s="329" t="s">
        <v>1306</v>
      </c>
      <c r="D50" s="330" t="s">
        <v>1367</v>
      </c>
      <c r="E50" s="331" t="s">
        <v>1324</v>
      </c>
      <c r="F50" s="332" t="s">
        <v>149</v>
      </c>
      <c r="G50" s="333">
        <v>3</v>
      </c>
      <c r="H50" s="334"/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714">
        <v>0</v>
      </c>
      <c r="P50" s="714">
        <v>0</v>
      </c>
      <c r="Q50" s="715">
        <v>0</v>
      </c>
      <c r="R50" s="715">
        <v>0</v>
      </c>
      <c r="S50" s="337">
        <v>0</v>
      </c>
      <c r="T50" s="336">
        <v>0</v>
      </c>
      <c r="U50" s="338">
        <v>0</v>
      </c>
      <c r="V50" s="339">
        <v>0</v>
      </c>
      <c r="W50" s="289">
        <v>0</v>
      </c>
      <c r="X50" s="290">
        <v>0</v>
      </c>
      <c r="Y50" s="291">
        <v>0</v>
      </c>
      <c r="Z50" s="324">
        <v>0</v>
      </c>
      <c r="AA50" s="292">
        <v>0</v>
      </c>
      <c r="AB50" s="293">
        <v>0</v>
      </c>
      <c r="AC50" s="340">
        <v>0</v>
      </c>
      <c r="AD50" s="341">
        <v>0</v>
      </c>
      <c r="AE50" s="295">
        <v>0</v>
      </c>
      <c r="AF50" s="342">
        <v>0</v>
      </c>
      <c r="AG50" s="343">
        <v>1</v>
      </c>
      <c r="AH50" s="6">
        <v>1.5743</v>
      </c>
      <c r="AI50" s="6">
        <v>0</v>
      </c>
      <c r="AJ50" s="2">
        <v>0</v>
      </c>
      <c r="AK50" s="298">
        <v>1.6247</v>
      </c>
      <c r="AL50" s="3">
        <v>0</v>
      </c>
      <c r="AM50" s="325">
        <v>0</v>
      </c>
      <c r="AN50" s="300">
        <v>0</v>
      </c>
      <c r="AO50" s="300">
        <v>0</v>
      </c>
      <c r="AP50" s="301">
        <v>0</v>
      </c>
      <c r="AQ50" s="29">
        <v>0</v>
      </c>
      <c r="AR50" s="283">
        <v>0</v>
      </c>
      <c r="AS50" s="283">
        <v>0</v>
      </c>
      <c r="AT50" s="4">
        <v>0</v>
      </c>
      <c r="AU50" s="4">
        <v>0</v>
      </c>
      <c r="AV50" s="5">
        <v>0</v>
      </c>
      <c r="AW50" s="448">
        <v>0</v>
      </c>
      <c r="AX50" s="449">
        <v>0</v>
      </c>
      <c r="AY50" s="6">
        <v>0</v>
      </c>
      <c r="AZ50" s="29">
        <v>0</v>
      </c>
      <c r="BA50" s="5">
        <v>0</v>
      </c>
      <c r="BB50" s="341">
        <v>0</v>
      </c>
      <c r="BC50" s="716">
        <v>0</v>
      </c>
      <c r="BD50" s="716">
        <v>2.5999999999999999E-2</v>
      </c>
      <c r="BE50" s="303">
        <v>0</v>
      </c>
      <c r="BF50" s="303">
        <v>0</v>
      </c>
      <c r="BG50" s="326">
        <v>0</v>
      </c>
      <c r="BH50" s="327"/>
      <c r="BI50" s="9"/>
      <c r="BJ50" s="529"/>
    </row>
    <row r="51" spans="1:62" x14ac:dyDescent="0.2">
      <c r="A51" s="33" t="s">
        <v>193</v>
      </c>
      <c r="B51" s="328" t="s">
        <v>194</v>
      </c>
      <c r="C51" s="329" t="s">
        <v>1306</v>
      </c>
      <c r="D51" s="330" t="s">
        <v>1367</v>
      </c>
      <c r="E51" s="331" t="s">
        <v>1325</v>
      </c>
      <c r="F51" s="332" t="s">
        <v>149</v>
      </c>
      <c r="G51" s="333">
        <v>3</v>
      </c>
      <c r="H51" s="334"/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714">
        <v>0</v>
      </c>
      <c r="P51" s="714">
        <v>0</v>
      </c>
      <c r="Q51" s="715">
        <v>0</v>
      </c>
      <c r="R51" s="715">
        <v>0</v>
      </c>
      <c r="S51" s="337">
        <v>0</v>
      </c>
      <c r="T51" s="336">
        <v>0</v>
      </c>
      <c r="U51" s="338">
        <v>0</v>
      </c>
      <c r="V51" s="339">
        <v>0</v>
      </c>
      <c r="W51" s="289">
        <v>0</v>
      </c>
      <c r="X51" s="290">
        <v>0</v>
      </c>
      <c r="Y51" s="291">
        <v>0</v>
      </c>
      <c r="Z51" s="324">
        <v>0</v>
      </c>
      <c r="AA51" s="292">
        <v>0</v>
      </c>
      <c r="AB51" s="293">
        <v>0</v>
      </c>
      <c r="AC51" s="340">
        <v>0</v>
      </c>
      <c r="AD51" s="341">
        <v>0</v>
      </c>
      <c r="AE51" s="295">
        <v>0</v>
      </c>
      <c r="AF51" s="342">
        <v>0</v>
      </c>
      <c r="AG51" s="343">
        <v>1</v>
      </c>
      <c r="AH51" s="6">
        <v>1.5743</v>
      </c>
      <c r="AI51" s="6">
        <v>0</v>
      </c>
      <c r="AJ51" s="2">
        <v>0</v>
      </c>
      <c r="AK51" s="298">
        <v>1.5439000000000001</v>
      </c>
      <c r="AL51" s="3">
        <v>0</v>
      </c>
      <c r="AM51" s="325">
        <v>0</v>
      </c>
      <c r="AN51" s="300">
        <v>0</v>
      </c>
      <c r="AO51" s="300">
        <v>0</v>
      </c>
      <c r="AP51" s="301">
        <v>0</v>
      </c>
      <c r="AQ51" s="29">
        <v>0</v>
      </c>
      <c r="AR51" s="283">
        <v>0</v>
      </c>
      <c r="AS51" s="283">
        <v>0</v>
      </c>
      <c r="AT51" s="4">
        <v>0</v>
      </c>
      <c r="AU51" s="4">
        <v>0</v>
      </c>
      <c r="AV51" s="5">
        <v>0</v>
      </c>
      <c r="AW51" s="448">
        <v>0</v>
      </c>
      <c r="AX51" s="449">
        <v>0</v>
      </c>
      <c r="AY51" s="6">
        <v>0</v>
      </c>
      <c r="AZ51" s="29">
        <v>0</v>
      </c>
      <c r="BA51" s="5">
        <v>0</v>
      </c>
      <c r="BB51" s="341">
        <v>0</v>
      </c>
      <c r="BC51" s="716">
        <v>0</v>
      </c>
      <c r="BD51" s="716">
        <v>2.5999999999999999E-2</v>
      </c>
      <c r="BE51" s="303">
        <v>0</v>
      </c>
      <c r="BF51" s="303">
        <v>0</v>
      </c>
      <c r="BG51" s="326">
        <v>0</v>
      </c>
      <c r="BH51" s="327"/>
      <c r="BI51" s="9"/>
      <c r="BJ51" s="529"/>
    </row>
    <row r="52" spans="1:62" x14ac:dyDescent="0.2">
      <c r="A52" s="33" t="s">
        <v>196</v>
      </c>
      <c r="B52" s="328" t="s">
        <v>197</v>
      </c>
      <c r="C52" s="329" t="s">
        <v>1306</v>
      </c>
      <c r="D52" s="330" t="s">
        <v>1367</v>
      </c>
      <c r="E52" s="331" t="s">
        <v>1326</v>
      </c>
      <c r="F52" s="332" t="s">
        <v>149</v>
      </c>
      <c r="G52" s="333">
        <v>3</v>
      </c>
      <c r="H52" s="334"/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714">
        <v>0</v>
      </c>
      <c r="P52" s="714">
        <v>0</v>
      </c>
      <c r="Q52" s="715">
        <v>0</v>
      </c>
      <c r="R52" s="715">
        <v>0</v>
      </c>
      <c r="S52" s="337">
        <v>0</v>
      </c>
      <c r="T52" s="336">
        <v>0</v>
      </c>
      <c r="U52" s="338">
        <v>0</v>
      </c>
      <c r="V52" s="339">
        <v>0</v>
      </c>
      <c r="W52" s="289">
        <v>0</v>
      </c>
      <c r="X52" s="290">
        <v>0</v>
      </c>
      <c r="Y52" s="291">
        <v>0</v>
      </c>
      <c r="Z52" s="324">
        <v>0</v>
      </c>
      <c r="AA52" s="292">
        <v>0</v>
      </c>
      <c r="AB52" s="293">
        <v>0</v>
      </c>
      <c r="AC52" s="340">
        <v>0</v>
      </c>
      <c r="AD52" s="341">
        <v>0</v>
      </c>
      <c r="AE52" s="295">
        <v>0</v>
      </c>
      <c r="AF52" s="342">
        <v>0</v>
      </c>
      <c r="AG52" s="343">
        <v>1</v>
      </c>
      <c r="AH52" s="6">
        <v>1.5743</v>
      </c>
      <c r="AI52" s="6">
        <v>0</v>
      </c>
      <c r="AJ52" s="2">
        <v>0</v>
      </c>
      <c r="AK52" s="298">
        <v>1.603</v>
      </c>
      <c r="AL52" s="3">
        <v>0</v>
      </c>
      <c r="AM52" s="325">
        <v>0</v>
      </c>
      <c r="AN52" s="300">
        <v>0</v>
      </c>
      <c r="AO52" s="300">
        <v>0</v>
      </c>
      <c r="AP52" s="301">
        <v>0</v>
      </c>
      <c r="AQ52" s="29">
        <v>0</v>
      </c>
      <c r="AR52" s="283">
        <v>0</v>
      </c>
      <c r="AS52" s="283">
        <v>0</v>
      </c>
      <c r="AT52" s="4">
        <v>0</v>
      </c>
      <c r="AU52" s="4">
        <v>0</v>
      </c>
      <c r="AV52" s="5">
        <v>0</v>
      </c>
      <c r="AW52" s="448">
        <v>0</v>
      </c>
      <c r="AX52" s="449">
        <v>0</v>
      </c>
      <c r="AY52" s="6">
        <v>0</v>
      </c>
      <c r="AZ52" s="29">
        <v>0</v>
      </c>
      <c r="BA52" s="5">
        <v>0</v>
      </c>
      <c r="BB52" s="341">
        <v>0</v>
      </c>
      <c r="BC52" s="716">
        <v>0</v>
      </c>
      <c r="BD52" s="716">
        <v>2.5999999999999999E-2</v>
      </c>
      <c r="BE52" s="303">
        <v>0</v>
      </c>
      <c r="BF52" s="303">
        <v>0</v>
      </c>
      <c r="BG52" s="326">
        <v>0</v>
      </c>
      <c r="BH52" s="327"/>
      <c r="BI52" s="9"/>
      <c r="BJ52" s="529"/>
    </row>
    <row r="53" spans="1:62" x14ac:dyDescent="0.2">
      <c r="A53" s="383" t="s">
        <v>1306</v>
      </c>
      <c r="B53" s="384" t="s">
        <v>1313</v>
      </c>
      <c r="C53" s="720" t="s">
        <v>1306</v>
      </c>
      <c r="D53" s="721" t="s">
        <v>1367</v>
      </c>
      <c r="E53" s="722" t="s">
        <v>1368</v>
      </c>
      <c r="F53" s="388" t="s">
        <v>149</v>
      </c>
      <c r="G53" s="389">
        <v>3</v>
      </c>
      <c r="H53" s="246"/>
      <c r="I53" s="390">
        <v>38286152</v>
      </c>
      <c r="J53" s="390">
        <v>7442512</v>
      </c>
      <c r="K53" s="390">
        <v>0</v>
      </c>
      <c r="L53" s="390">
        <v>0</v>
      </c>
      <c r="M53" s="390">
        <v>0</v>
      </c>
      <c r="N53" s="390">
        <v>38286152</v>
      </c>
      <c r="O53" s="717">
        <v>7442512</v>
      </c>
      <c r="P53" s="717">
        <v>30843640</v>
      </c>
      <c r="Q53" s="718">
        <v>1824.2800000000002</v>
      </c>
      <c r="R53" s="718">
        <v>54.89</v>
      </c>
      <c r="S53" s="392">
        <v>470243</v>
      </c>
      <c r="T53" s="391">
        <v>0</v>
      </c>
      <c r="U53" s="393">
        <v>30843640</v>
      </c>
      <c r="V53" s="394">
        <v>16907.29</v>
      </c>
      <c r="W53" s="289">
        <v>420459</v>
      </c>
      <c r="X53" s="290">
        <v>230.48</v>
      </c>
      <c r="Y53" s="291">
        <v>16676.810000000001</v>
      </c>
      <c r="Z53" s="324">
        <v>0</v>
      </c>
      <c r="AA53" s="292">
        <v>0</v>
      </c>
      <c r="AB53" s="293">
        <v>30843640</v>
      </c>
      <c r="AC53" s="395">
        <v>16907.29</v>
      </c>
      <c r="AD53" s="396">
        <v>1.6543300000000001</v>
      </c>
      <c r="AE53" s="397">
        <v>1.6543000000000001</v>
      </c>
      <c r="AF53" s="398">
        <v>1.5743</v>
      </c>
      <c r="AG53" s="399">
        <v>0</v>
      </c>
      <c r="AH53" s="400">
        <v>0</v>
      </c>
      <c r="AI53" s="400">
        <v>0</v>
      </c>
      <c r="AJ53" s="2">
        <v>0</v>
      </c>
      <c r="AK53" s="298">
        <v>0</v>
      </c>
      <c r="AL53" s="3">
        <v>0</v>
      </c>
      <c r="AM53" s="325">
        <v>0</v>
      </c>
      <c r="AN53" s="300">
        <v>0</v>
      </c>
      <c r="AO53" s="300">
        <v>0</v>
      </c>
      <c r="AP53" s="301">
        <v>0</v>
      </c>
      <c r="AQ53" s="29">
        <v>0</v>
      </c>
      <c r="AR53" s="283">
        <v>0</v>
      </c>
      <c r="AS53" s="283">
        <v>0</v>
      </c>
      <c r="AT53" s="4">
        <v>0</v>
      </c>
      <c r="AU53" s="4">
        <v>0</v>
      </c>
      <c r="AV53" s="5">
        <v>0</v>
      </c>
      <c r="AW53" s="448">
        <v>0</v>
      </c>
      <c r="AX53" s="449">
        <v>0</v>
      </c>
      <c r="AY53" s="400">
        <v>0</v>
      </c>
      <c r="AZ53" s="29">
        <v>0</v>
      </c>
      <c r="BA53" s="5">
        <v>0</v>
      </c>
      <c r="BB53" s="396">
        <v>1.3656900000000001</v>
      </c>
      <c r="BC53" s="719">
        <v>2.5999999999999999E-2</v>
      </c>
      <c r="BD53" s="719">
        <v>0</v>
      </c>
      <c r="BE53" s="303">
        <v>0</v>
      </c>
      <c r="BF53" s="303">
        <v>0</v>
      </c>
      <c r="BG53" s="326">
        <v>0</v>
      </c>
      <c r="BH53" s="327"/>
      <c r="BI53" s="9"/>
      <c r="BJ53" s="529"/>
    </row>
    <row r="54" spans="1:62" x14ac:dyDescent="0.2">
      <c r="A54" s="314" t="s">
        <v>199</v>
      </c>
      <c r="B54" s="315" t="s">
        <v>200</v>
      </c>
      <c r="C54" s="316" t="s">
        <v>199</v>
      </c>
      <c r="D54" s="317" t="s">
        <v>200</v>
      </c>
      <c r="E54" s="318" t="s">
        <v>201</v>
      </c>
      <c r="F54" s="319" t="s">
        <v>202</v>
      </c>
      <c r="G54" s="320">
        <v>4</v>
      </c>
      <c r="H54" s="246"/>
      <c r="I54" s="321">
        <v>0</v>
      </c>
      <c r="J54" s="321">
        <v>0</v>
      </c>
      <c r="K54" s="321">
        <v>0</v>
      </c>
      <c r="L54" s="321">
        <v>0</v>
      </c>
      <c r="M54" s="321">
        <v>0</v>
      </c>
      <c r="N54" s="321">
        <v>0</v>
      </c>
      <c r="O54" s="711">
        <v>0</v>
      </c>
      <c r="P54" s="711">
        <v>0</v>
      </c>
      <c r="Q54" s="712">
        <v>0</v>
      </c>
      <c r="R54" s="712">
        <v>0</v>
      </c>
      <c r="S54" s="282">
        <v>0</v>
      </c>
      <c r="T54" s="281">
        <v>0</v>
      </c>
      <c r="U54" s="322">
        <v>0</v>
      </c>
      <c r="V54" s="323">
        <v>0</v>
      </c>
      <c r="W54" s="289">
        <v>0</v>
      </c>
      <c r="X54" s="290">
        <v>0</v>
      </c>
      <c r="Y54" s="291">
        <v>0</v>
      </c>
      <c r="Z54" s="324">
        <v>0</v>
      </c>
      <c r="AA54" s="292">
        <v>0</v>
      </c>
      <c r="AB54" s="293">
        <v>0</v>
      </c>
      <c r="AC54" s="261">
        <v>0</v>
      </c>
      <c r="AD54" s="294">
        <v>0</v>
      </c>
      <c r="AE54" s="295">
        <v>0</v>
      </c>
      <c r="AF54" s="296">
        <v>0</v>
      </c>
      <c r="AG54" s="297">
        <v>0</v>
      </c>
      <c r="AH54" s="1">
        <v>0</v>
      </c>
      <c r="AI54" s="1">
        <v>1.3772000000000002</v>
      </c>
      <c r="AJ54" s="2">
        <v>1.0787</v>
      </c>
      <c r="AK54" s="298">
        <v>0</v>
      </c>
      <c r="AL54" s="3">
        <v>1.2766999999999999</v>
      </c>
      <c r="AM54" s="325">
        <v>1.4646999999999999</v>
      </c>
      <c r="AN54" s="300">
        <v>1.0787</v>
      </c>
      <c r="AO54" s="300">
        <v>0</v>
      </c>
      <c r="AP54" s="301">
        <v>1.2766999999999999</v>
      </c>
      <c r="AQ54" s="29">
        <v>1.4646999999999999</v>
      </c>
      <c r="AR54" s="283">
        <v>1</v>
      </c>
      <c r="AS54" s="283">
        <v>1</v>
      </c>
      <c r="AT54" s="4">
        <v>1.0787</v>
      </c>
      <c r="AU54" s="4">
        <v>0</v>
      </c>
      <c r="AV54" s="5">
        <v>1.2766999999999999</v>
      </c>
      <c r="AW54" s="448">
        <v>0</v>
      </c>
      <c r="AX54" s="449">
        <v>1</v>
      </c>
      <c r="AY54" s="1">
        <v>1.3772000000000002</v>
      </c>
      <c r="AZ54" s="29">
        <v>0</v>
      </c>
      <c r="BA54" s="5">
        <v>0</v>
      </c>
      <c r="BB54" s="294">
        <v>0</v>
      </c>
      <c r="BC54" s="707">
        <v>0</v>
      </c>
      <c r="BD54" s="707">
        <v>0</v>
      </c>
      <c r="BE54" s="303">
        <v>2.2699999999999998E-2</v>
      </c>
      <c r="BF54" s="303">
        <v>2.3199999999999998E-2</v>
      </c>
      <c r="BG54" s="326">
        <v>1</v>
      </c>
      <c r="BH54" s="327"/>
      <c r="BI54" s="9"/>
      <c r="BJ54" s="529"/>
    </row>
    <row r="55" spans="1:62" x14ac:dyDescent="0.2">
      <c r="A55" s="314" t="s">
        <v>203</v>
      </c>
      <c r="B55" s="315" t="s">
        <v>204</v>
      </c>
      <c r="C55" s="380" t="s">
        <v>203</v>
      </c>
      <c r="D55" s="317" t="s">
        <v>204</v>
      </c>
      <c r="E55" s="381" t="s">
        <v>205</v>
      </c>
      <c r="F55" s="319" t="s">
        <v>202</v>
      </c>
      <c r="G55" s="320">
        <v>4</v>
      </c>
      <c r="H55" s="10"/>
      <c r="I55" s="321">
        <v>0</v>
      </c>
      <c r="J55" s="321">
        <v>0</v>
      </c>
      <c r="K55" s="321">
        <v>0</v>
      </c>
      <c r="L55" s="321">
        <v>0</v>
      </c>
      <c r="M55" s="321">
        <v>0</v>
      </c>
      <c r="N55" s="321">
        <v>0</v>
      </c>
      <c r="O55" s="711">
        <v>0</v>
      </c>
      <c r="P55" s="711">
        <v>0</v>
      </c>
      <c r="Q55" s="712">
        <v>0</v>
      </c>
      <c r="R55" s="712">
        <v>0</v>
      </c>
      <c r="S55" s="282">
        <v>0</v>
      </c>
      <c r="T55" s="281">
        <v>0</v>
      </c>
      <c r="U55" s="322">
        <v>0</v>
      </c>
      <c r="V55" s="323">
        <v>0</v>
      </c>
      <c r="W55" s="289">
        <v>0</v>
      </c>
      <c r="X55" s="290">
        <v>0</v>
      </c>
      <c r="Y55" s="291">
        <v>0</v>
      </c>
      <c r="Z55" s="324">
        <v>0</v>
      </c>
      <c r="AA55" s="292">
        <v>0</v>
      </c>
      <c r="AB55" s="293">
        <v>0</v>
      </c>
      <c r="AC55" s="261">
        <v>0</v>
      </c>
      <c r="AD55" s="294">
        <v>0</v>
      </c>
      <c r="AE55" s="295">
        <v>0</v>
      </c>
      <c r="AF55" s="296">
        <v>0</v>
      </c>
      <c r="AG55" s="297">
        <v>0</v>
      </c>
      <c r="AH55" s="1">
        <v>0</v>
      </c>
      <c r="AI55" s="1">
        <v>1.4616</v>
      </c>
      <c r="AJ55" s="2">
        <v>0.99069999999999991</v>
      </c>
      <c r="AK55" s="298">
        <v>0</v>
      </c>
      <c r="AL55" s="3">
        <v>1.4753000000000001</v>
      </c>
      <c r="AM55" s="325">
        <v>1.5948</v>
      </c>
      <c r="AN55" s="300">
        <v>0.99069999999999991</v>
      </c>
      <c r="AO55" s="300">
        <v>0</v>
      </c>
      <c r="AP55" s="301">
        <v>1.4753000000000001</v>
      </c>
      <c r="AQ55" s="29">
        <v>1.5948</v>
      </c>
      <c r="AR55" s="283">
        <v>1</v>
      </c>
      <c r="AS55" s="283">
        <v>1</v>
      </c>
      <c r="AT55" s="4">
        <v>0.99069999999999991</v>
      </c>
      <c r="AU55" s="4">
        <v>0</v>
      </c>
      <c r="AV55" s="5">
        <v>1.4753000000000001</v>
      </c>
      <c r="AW55" s="448">
        <v>0</v>
      </c>
      <c r="AX55" s="449">
        <v>1</v>
      </c>
      <c r="AY55" s="1">
        <v>1.4616</v>
      </c>
      <c r="AZ55" s="29">
        <v>0</v>
      </c>
      <c r="BA55" s="5">
        <v>0</v>
      </c>
      <c r="BB55" s="294">
        <v>0</v>
      </c>
      <c r="BC55" s="707">
        <v>0</v>
      </c>
      <c r="BD55" s="707">
        <v>0</v>
      </c>
      <c r="BE55" s="303">
        <v>2.2699999999999998E-2</v>
      </c>
      <c r="BF55" s="303">
        <v>2.47E-2</v>
      </c>
      <c r="BG55" s="326">
        <v>1</v>
      </c>
      <c r="BH55" s="327"/>
      <c r="BI55" s="9"/>
      <c r="BJ55" s="529"/>
    </row>
    <row r="56" spans="1:62" x14ac:dyDescent="0.2">
      <c r="A56" s="314" t="s">
        <v>206</v>
      </c>
      <c r="B56" s="315" t="s">
        <v>207</v>
      </c>
      <c r="C56" s="316" t="s">
        <v>206</v>
      </c>
      <c r="D56" s="317" t="s">
        <v>207</v>
      </c>
      <c r="E56" s="318" t="s">
        <v>208</v>
      </c>
      <c r="F56" s="319" t="s">
        <v>202</v>
      </c>
      <c r="G56" s="320">
        <v>4</v>
      </c>
      <c r="H56" s="246"/>
      <c r="I56" s="321">
        <v>0</v>
      </c>
      <c r="J56" s="321">
        <v>0</v>
      </c>
      <c r="K56" s="321">
        <v>0</v>
      </c>
      <c r="L56" s="321">
        <v>0</v>
      </c>
      <c r="M56" s="321">
        <v>0</v>
      </c>
      <c r="N56" s="321">
        <v>0</v>
      </c>
      <c r="O56" s="711">
        <v>0</v>
      </c>
      <c r="P56" s="711">
        <v>0</v>
      </c>
      <c r="Q56" s="712">
        <v>0</v>
      </c>
      <c r="R56" s="712">
        <v>0</v>
      </c>
      <c r="S56" s="282">
        <v>0</v>
      </c>
      <c r="T56" s="281">
        <v>0</v>
      </c>
      <c r="U56" s="322">
        <v>0</v>
      </c>
      <c r="V56" s="323">
        <v>0</v>
      </c>
      <c r="W56" s="289">
        <v>0</v>
      </c>
      <c r="X56" s="290">
        <v>0</v>
      </c>
      <c r="Y56" s="291">
        <v>0</v>
      </c>
      <c r="Z56" s="324">
        <v>0</v>
      </c>
      <c r="AA56" s="292">
        <v>0</v>
      </c>
      <c r="AB56" s="293">
        <v>0</v>
      </c>
      <c r="AC56" s="261">
        <v>0</v>
      </c>
      <c r="AD56" s="294">
        <v>0</v>
      </c>
      <c r="AE56" s="295">
        <v>0</v>
      </c>
      <c r="AF56" s="296">
        <v>0</v>
      </c>
      <c r="AG56" s="297">
        <v>0</v>
      </c>
      <c r="AH56" s="1">
        <v>0</v>
      </c>
      <c r="AI56" s="1">
        <v>1.3772000000000002</v>
      </c>
      <c r="AJ56" s="2">
        <v>1.1127</v>
      </c>
      <c r="AK56" s="298">
        <v>0</v>
      </c>
      <c r="AL56" s="3">
        <v>1.2377</v>
      </c>
      <c r="AM56" s="325">
        <v>1.42</v>
      </c>
      <c r="AN56" s="300">
        <v>1.1127</v>
      </c>
      <c r="AO56" s="300">
        <v>0</v>
      </c>
      <c r="AP56" s="301">
        <v>1.2377</v>
      </c>
      <c r="AQ56" s="29">
        <v>1.42</v>
      </c>
      <c r="AR56" s="283">
        <v>1</v>
      </c>
      <c r="AS56" s="283">
        <v>1</v>
      </c>
      <c r="AT56" s="4">
        <v>1.1127</v>
      </c>
      <c r="AU56" s="4">
        <v>0</v>
      </c>
      <c r="AV56" s="5">
        <v>1.2377</v>
      </c>
      <c r="AW56" s="448">
        <v>0</v>
      </c>
      <c r="AX56" s="449">
        <v>1</v>
      </c>
      <c r="AY56" s="1">
        <v>1.3772000000000002</v>
      </c>
      <c r="AZ56" s="29">
        <v>0</v>
      </c>
      <c r="BA56" s="5">
        <v>0</v>
      </c>
      <c r="BB56" s="294">
        <v>0</v>
      </c>
      <c r="BC56" s="707">
        <v>0</v>
      </c>
      <c r="BD56" s="707">
        <v>0</v>
      </c>
      <c r="BE56" s="303">
        <v>2.2699999999999998E-2</v>
      </c>
      <c r="BF56" s="303">
        <v>2.3300000000000001E-2</v>
      </c>
      <c r="BG56" s="326">
        <v>1</v>
      </c>
      <c r="BH56" s="327"/>
      <c r="BI56" s="9"/>
      <c r="BJ56" s="529"/>
    </row>
    <row r="57" spans="1:62" x14ac:dyDescent="0.2">
      <c r="A57" s="314" t="s">
        <v>209</v>
      </c>
      <c r="B57" s="315" t="s">
        <v>210</v>
      </c>
      <c r="C57" s="316" t="s">
        <v>209</v>
      </c>
      <c r="D57" s="317" t="s">
        <v>210</v>
      </c>
      <c r="E57" s="318" t="s">
        <v>211</v>
      </c>
      <c r="F57" s="319" t="s">
        <v>202</v>
      </c>
      <c r="G57" s="320">
        <v>4</v>
      </c>
      <c r="H57" s="246"/>
      <c r="I57" s="321">
        <v>0</v>
      </c>
      <c r="J57" s="321">
        <v>0</v>
      </c>
      <c r="K57" s="321">
        <v>0</v>
      </c>
      <c r="L57" s="321">
        <v>0</v>
      </c>
      <c r="M57" s="321">
        <v>0</v>
      </c>
      <c r="N57" s="321">
        <v>0</v>
      </c>
      <c r="O57" s="711">
        <v>0</v>
      </c>
      <c r="P57" s="711">
        <v>0</v>
      </c>
      <c r="Q57" s="712">
        <v>0</v>
      </c>
      <c r="R57" s="712">
        <v>0</v>
      </c>
      <c r="S57" s="282">
        <v>0</v>
      </c>
      <c r="T57" s="281">
        <v>0</v>
      </c>
      <c r="U57" s="322">
        <v>0</v>
      </c>
      <c r="V57" s="323">
        <v>0</v>
      </c>
      <c r="W57" s="289">
        <v>0</v>
      </c>
      <c r="X57" s="290">
        <v>0</v>
      </c>
      <c r="Y57" s="291">
        <v>0</v>
      </c>
      <c r="Z57" s="324">
        <v>0</v>
      </c>
      <c r="AA57" s="292">
        <v>0</v>
      </c>
      <c r="AB57" s="293">
        <v>0</v>
      </c>
      <c r="AC57" s="261">
        <v>0</v>
      </c>
      <c r="AD57" s="294">
        <v>0</v>
      </c>
      <c r="AE57" s="295">
        <v>0</v>
      </c>
      <c r="AF57" s="296">
        <v>0</v>
      </c>
      <c r="AG57" s="297">
        <v>0</v>
      </c>
      <c r="AH57" s="1">
        <v>0</v>
      </c>
      <c r="AI57" s="1">
        <v>1.4984999999999999</v>
      </c>
      <c r="AJ57" s="2">
        <v>1.0158</v>
      </c>
      <c r="AK57" s="298">
        <v>0</v>
      </c>
      <c r="AL57" s="3">
        <v>1.4752000000000001</v>
      </c>
      <c r="AM57" s="325">
        <v>1.5553999999999999</v>
      </c>
      <c r="AN57" s="300">
        <v>1.0158</v>
      </c>
      <c r="AO57" s="300">
        <v>0</v>
      </c>
      <c r="AP57" s="301">
        <v>1.4752000000000001</v>
      </c>
      <c r="AQ57" s="29">
        <v>1.5553999999999999</v>
      </c>
      <c r="AR57" s="283">
        <v>1</v>
      </c>
      <c r="AS57" s="283">
        <v>1</v>
      </c>
      <c r="AT57" s="4">
        <v>1.0158</v>
      </c>
      <c r="AU57" s="4">
        <v>0</v>
      </c>
      <c r="AV57" s="5">
        <v>1.4752000000000001</v>
      </c>
      <c r="AW57" s="448">
        <v>0</v>
      </c>
      <c r="AX57" s="449">
        <v>1</v>
      </c>
      <c r="AY57" s="1">
        <v>1.4984999999999999</v>
      </c>
      <c r="AZ57" s="29">
        <v>0</v>
      </c>
      <c r="BA57" s="5">
        <v>0</v>
      </c>
      <c r="BB57" s="294">
        <v>0</v>
      </c>
      <c r="BC57" s="707">
        <v>0</v>
      </c>
      <c r="BD57" s="707">
        <v>0</v>
      </c>
      <c r="BE57" s="303">
        <v>2.2699999999999998E-2</v>
      </c>
      <c r="BF57" s="303">
        <v>2.5399999999999999E-2</v>
      </c>
      <c r="BG57" s="326">
        <v>1</v>
      </c>
      <c r="BH57" s="327"/>
      <c r="BI57" s="9"/>
      <c r="BJ57" s="529"/>
    </row>
    <row r="58" spans="1:62" x14ac:dyDescent="0.2">
      <c r="A58" s="314" t="s">
        <v>212</v>
      </c>
      <c r="B58" s="315" t="s">
        <v>213</v>
      </c>
      <c r="C58" s="316" t="s">
        <v>212</v>
      </c>
      <c r="D58" s="317" t="s">
        <v>213</v>
      </c>
      <c r="E58" s="318" t="s">
        <v>214</v>
      </c>
      <c r="F58" s="319" t="s">
        <v>149</v>
      </c>
      <c r="G58" s="320">
        <v>4</v>
      </c>
      <c r="H58" s="246"/>
      <c r="I58" s="321">
        <v>2190440</v>
      </c>
      <c r="J58" s="321">
        <v>194250</v>
      </c>
      <c r="K58" s="321">
        <v>0</v>
      </c>
      <c r="L58" s="321">
        <v>0</v>
      </c>
      <c r="M58" s="321">
        <v>0</v>
      </c>
      <c r="N58" s="321">
        <v>2190440</v>
      </c>
      <c r="O58" s="711">
        <v>194250</v>
      </c>
      <c r="P58" s="711">
        <v>1996190</v>
      </c>
      <c r="Q58" s="712">
        <v>130.99</v>
      </c>
      <c r="R58" s="712">
        <v>0</v>
      </c>
      <c r="S58" s="282">
        <v>0</v>
      </c>
      <c r="T58" s="281">
        <v>0</v>
      </c>
      <c r="U58" s="322">
        <v>1996190</v>
      </c>
      <c r="V58" s="323">
        <v>15239.25</v>
      </c>
      <c r="W58" s="289">
        <v>6500</v>
      </c>
      <c r="X58" s="290">
        <v>49.62</v>
      </c>
      <c r="Y58" s="291">
        <v>15189.63</v>
      </c>
      <c r="Z58" s="324">
        <v>0</v>
      </c>
      <c r="AA58" s="292">
        <v>0</v>
      </c>
      <c r="AB58" s="293">
        <v>1996190</v>
      </c>
      <c r="AC58" s="261">
        <v>15239.25</v>
      </c>
      <c r="AD58" s="294">
        <v>1.49112</v>
      </c>
      <c r="AE58" s="295">
        <v>1.4911000000000001</v>
      </c>
      <c r="AF58" s="296">
        <v>1.4911000000000001</v>
      </c>
      <c r="AG58" s="297">
        <v>0.68859999999999999</v>
      </c>
      <c r="AH58" s="1">
        <v>1.0267999999999999</v>
      </c>
      <c r="AI58" s="1">
        <v>1.5387</v>
      </c>
      <c r="AJ58" s="2">
        <v>1.0024</v>
      </c>
      <c r="AK58" s="298">
        <v>1.0243</v>
      </c>
      <c r="AL58" s="3">
        <v>1.5349999999999999</v>
      </c>
      <c r="AM58" s="325">
        <v>1.5762</v>
      </c>
      <c r="AN58" s="300">
        <v>1.0024</v>
      </c>
      <c r="AO58" s="300">
        <v>0</v>
      </c>
      <c r="AP58" s="301">
        <v>1.5349999999999999</v>
      </c>
      <c r="AQ58" s="29">
        <v>1.5762</v>
      </c>
      <c r="AR58" s="283">
        <v>1</v>
      </c>
      <c r="AS58" s="283">
        <v>1</v>
      </c>
      <c r="AT58" s="4">
        <v>1.0024</v>
      </c>
      <c r="AU58" s="4">
        <v>0</v>
      </c>
      <c r="AV58" s="5">
        <v>1.5349999999999999</v>
      </c>
      <c r="AW58" s="448">
        <v>0</v>
      </c>
      <c r="AX58" s="449">
        <v>0</v>
      </c>
      <c r="AY58" s="1">
        <v>1.5387</v>
      </c>
      <c r="AZ58" s="29">
        <v>0</v>
      </c>
      <c r="BA58" s="5">
        <v>0</v>
      </c>
      <c r="BB58" s="294">
        <v>1.2309600000000001</v>
      </c>
      <c r="BC58" s="707">
        <v>2.46E-2</v>
      </c>
      <c r="BD58" s="707">
        <v>1.6899999999999998E-2</v>
      </c>
      <c r="BE58" s="303">
        <v>2.5299999999999996E-2</v>
      </c>
      <c r="BF58" s="303">
        <v>2.5299999999999996E-2</v>
      </c>
      <c r="BG58" s="326">
        <v>0</v>
      </c>
      <c r="BH58" s="327"/>
      <c r="BI58" s="9"/>
      <c r="BJ58" s="529"/>
    </row>
    <row r="59" spans="1:62" x14ac:dyDescent="0.2">
      <c r="A59" s="314" t="s">
        <v>215</v>
      </c>
      <c r="B59" s="315" t="s">
        <v>216</v>
      </c>
      <c r="C59" s="316" t="s">
        <v>215</v>
      </c>
      <c r="D59" s="317" t="s">
        <v>216</v>
      </c>
      <c r="E59" s="318" t="s">
        <v>217</v>
      </c>
      <c r="F59" s="319" t="s">
        <v>202</v>
      </c>
      <c r="G59" s="320">
        <v>4</v>
      </c>
      <c r="H59" s="246"/>
      <c r="I59" s="321">
        <v>0</v>
      </c>
      <c r="J59" s="321">
        <v>0</v>
      </c>
      <c r="K59" s="321">
        <v>0</v>
      </c>
      <c r="L59" s="321">
        <v>0</v>
      </c>
      <c r="M59" s="321">
        <v>0</v>
      </c>
      <c r="N59" s="321">
        <v>0</v>
      </c>
      <c r="O59" s="711">
        <v>0</v>
      </c>
      <c r="P59" s="711">
        <v>0</v>
      </c>
      <c r="Q59" s="712">
        <v>0</v>
      </c>
      <c r="R59" s="712">
        <v>0</v>
      </c>
      <c r="S59" s="282">
        <v>0</v>
      </c>
      <c r="T59" s="281">
        <v>0</v>
      </c>
      <c r="U59" s="322">
        <v>0</v>
      </c>
      <c r="V59" s="323">
        <v>0</v>
      </c>
      <c r="W59" s="289">
        <v>0</v>
      </c>
      <c r="X59" s="290">
        <v>0</v>
      </c>
      <c r="Y59" s="291">
        <v>0</v>
      </c>
      <c r="Z59" s="324">
        <v>0</v>
      </c>
      <c r="AA59" s="292">
        <v>0</v>
      </c>
      <c r="AB59" s="293">
        <v>0</v>
      </c>
      <c r="AC59" s="261">
        <v>0</v>
      </c>
      <c r="AD59" s="294">
        <v>0</v>
      </c>
      <c r="AE59" s="295">
        <v>0</v>
      </c>
      <c r="AF59" s="296">
        <v>0</v>
      </c>
      <c r="AG59" s="297">
        <v>0</v>
      </c>
      <c r="AH59" s="1">
        <v>0</v>
      </c>
      <c r="AI59" s="1">
        <v>1.3181</v>
      </c>
      <c r="AJ59" s="2">
        <v>0.99540000000000006</v>
      </c>
      <c r="AK59" s="298">
        <v>0</v>
      </c>
      <c r="AL59" s="3">
        <v>1.3242</v>
      </c>
      <c r="AM59" s="325">
        <v>1.5872999999999999</v>
      </c>
      <c r="AN59" s="300">
        <v>0.99540000000000006</v>
      </c>
      <c r="AO59" s="300">
        <v>0</v>
      </c>
      <c r="AP59" s="301">
        <v>1.3242</v>
      </c>
      <c r="AQ59" s="29">
        <v>1.5872999999999999</v>
      </c>
      <c r="AR59" s="283">
        <v>1</v>
      </c>
      <c r="AS59" s="283">
        <v>1</v>
      </c>
      <c r="AT59" s="4">
        <v>0.99540000000000006</v>
      </c>
      <c r="AU59" s="4">
        <v>0</v>
      </c>
      <c r="AV59" s="5">
        <v>1.3242</v>
      </c>
      <c r="AW59" s="448">
        <v>0</v>
      </c>
      <c r="AX59" s="449">
        <v>1</v>
      </c>
      <c r="AY59" s="1">
        <v>1.3181</v>
      </c>
      <c r="AZ59" s="29">
        <v>0</v>
      </c>
      <c r="BA59" s="5">
        <v>0</v>
      </c>
      <c r="BB59" s="294">
        <v>0</v>
      </c>
      <c r="BC59" s="707">
        <v>0</v>
      </c>
      <c r="BD59" s="707">
        <v>0</v>
      </c>
      <c r="BE59" s="303">
        <v>2.2699999999999998E-2</v>
      </c>
      <c r="BF59" s="303">
        <v>2.18E-2</v>
      </c>
      <c r="BG59" s="326">
        <v>1</v>
      </c>
      <c r="BH59" s="327"/>
      <c r="BI59" s="9"/>
      <c r="BJ59" s="529"/>
    </row>
    <row r="60" spans="1:62" x14ac:dyDescent="0.2">
      <c r="A60" s="33" t="s">
        <v>199</v>
      </c>
      <c r="B60" s="328" t="s">
        <v>200</v>
      </c>
      <c r="C60" s="329" t="s">
        <v>1444</v>
      </c>
      <c r="D60" s="330" t="s">
        <v>1443</v>
      </c>
      <c r="E60" s="331" t="s">
        <v>1547</v>
      </c>
      <c r="F60" s="332" t="s">
        <v>202</v>
      </c>
      <c r="G60" s="713">
        <v>4</v>
      </c>
      <c r="H60" s="334"/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714">
        <v>0</v>
      </c>
      <c r="P60" s="714">
        <v>0</v>
      </c>
      <c r="Q60" s="715">
        <v>0</v>
      </c>
      <c r="R60" s="715">
        <v>0</v>
      </c>
      <c r="S60" s="337">
        <v>0</v>
      </c>
      <c r="T60" s="336">
        <v>0</v>
      </c>
      <c r="U60" s="338">
        <v>0</v>
      </c>
      <c r="V60" s="339">
        <v>0</v>
      </c>
      <c r="W60" s="289">
        <v>0</v>
      </c>
      <c r="X60" s="290">
        <v>0</v>
      </c>
      <c r="Y60" s="291">
        <v>0</v>
      </c>
      <c r="Z60" s="324">
        <v>0</v>
      </c>
      <c r="AA60" s="292">
        <v>0</v>
      </c>
      <c r="AB60" s="293">
        <v>0</v>
      </c>
      <c r="AC60" s="340">
        <v>0</v>
      </c>
      <c r="AD60" s="341">
        <v>0</v>
      </c>
      <c r="AE60" s="295">
        <v>0</v>
      </c>
      <c r="AF60" s="342">
        <v>0</v>
      </c>
      <c r="AG60" s="343">
        <v>0.65859999999999996</v>
      </c>
      <c r="AH60" s="6">
        <v>0.84330000000000005</v>
      </c>
      <c r="AI60" s="6">
        <v>0</v>
      </c>
      <c r="AJ60" s="2">
        <v>0</v>
      </c>
      <c r="AK60" s="298">
        <v>0.78180000000000005</v>
      </c>
      <c r="AL60" s="3">
        <v>0</v>
      </c>
      <c r="AM60" s="325">
        <v>0</v>
      </c>
      <c r="AN60" s="300">
        <v>0</v>
      </c>
      <c r="AO60" s="300">
        <v>0</v>
      </c>
      <c r="AP60" s="301">
        <v>0</v>
      </c>
      <c r="AQ60" s="29">
        <v>0</v>
      </c>
      <c r="AR60" s="283">
        <v>0</v>
      </c>
      <c r="AS60" s="283">
        <v>0</v>
      </c>
      <c r="AT60" s="4">
        <v>0</v>
      </c>
      <c r="AU60" s="4">
        <v>0</v>
      </c>
      <c r="AV60" s="5">
        <v>0</v>
      </c>
      <c r="AW60" s="448">
        <v>0</v>
      </c>
      <c r="AX60" s="449">
        <v>0</v>
      </c>
      <c r="AY60" s="6">
        <v>0</v>
      </c>
      <c r="AZ60" s="29">
        <v>0</v>
      </c>
      <c r="BA60" s="5">
        <v>0</v>
      </c>
      <c r="BB60" s="341">
        <v>0</v>
      </c>
      <c r="BC60" s="716">
        <v>0</v>
      </c>
      <c r="BD60" s="716">
        <v>1.3899999999999999E-2</v>
      </c>
      <c r="BE60" s="303">
        <v>0</v>
      </c>
      <c r="BF60" s="303">
        <v>0</v>
      </c>
      <c r="BG60" s="326">
        <v>0</v>
      </c>
      <c r="BH60" s="327"/>
      <c r="BI60" s="9"/>
      <c r="BJ60" s="529"/>
    </row>
    <row r="61" spans="1:62" x14ac:dyDescent="0.2">
      <c r="A61" s="33" t="s">
        <v>203</v>
      </c>
      <c r="B61" s="328" t="s">
        <v>204</v>
      </c>
      <c r="C61" s="329" t="s">
        <v>1444</v>
      </c>
      <c r="D61" s="330" t="s">
        <v>1443</v>
      </c>
      <c r="E61" s="331" t="s">
        <v>1548</v>
      </c>
      <c r="F61" s="332" t="s">
        <v>202</v>
      </c>
      <c r="G61" s="713">
        <v>4</v>
      </c>
      <c r="H61" s="334"/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714">
        <v>0</v>
      </c>
      <c r="P61" s="714">
        <v>0</v>
      </c>
      <c r="Q61" s="715">
        <v>0</v>
      </c>
      <c r="R61" s="715">
        <v>0</v>
      </c>
      <c r="S61" s="337">
        <v>0</v>
      </c>
      <c r="T61" s="336">
        <v>0</v>
      </c>
      <c r="U61" s="338">
        <v>0</v>
      </c>
      <c r="V61" s="339">
        <v>0</v>
      </c>
      <c r="W61" s="289">
        <v>0</v>
      </c>
      <c r="X61" s="290">
        <v>0</v>
      </c>
      <c r="Y61" s="291">
        <v>0</v>
      </c>
      <c r="Z61" s="324">
        <v>0</v>
      </c>
      <c r="AA61" s="292">
        <v>0</v>
      </c>
      <c r="AB61" s="293">
        <v>0</v>
      </c>
      <c r="AC61" s="340">
        <v>0</v>
      </c>
      <c r="AD61" s="341">
        <v>0</v>
      </c>
      <c r="AE61" s="295">
        <v>0</v>
      </c>
      <c r="AF61" s="342">
        <v>0</v>
      </c>
      <c r="AG61" s="343">
        <v>0.65859999999999996</v>
      </c>
      <c r="AH61" s="6">
        <v>0.84330000000000005</v>
      </c>
      <c r="AI61" s="6">
        <v>0</v>
      </c>
      <c r="AJ61" s="2">
        <v>0</v>
      </c>
      <c r="AK61" s="298">
        <v>0.85119999999999996</v>
      </c>
      <c r="AL61" s="3">
        <v>0</v>
      </c>
      <c r="AM61" s="325">
        <v>0</v>
      </c>
      <c r="AN61" s="300">
        <v>0</v>
      </c>
      <c r="AO61" s="300">
        <v>0</v>
      </c>
      <c r="AP61" s="301">
        <v>0</v>
      </c>
      <c r="AQ61" s="29">
        <v>0</v>
      </c>
      <c r="AR61" s="283">
        <v>0</v>
      </c>
      <c r="AS61" s="283">
        <v>0</v>
      </c>
      <c r="AT61" s="4">
        <v>0</v>
      </c>
      <c r="AU61" s="4">
        <v>0</v>
      </c>
      <c r="AV61" s="5">
        <v>0</v>
      </c>
      <c r="AW61" s="448">
        <v>0</v>
      </c>
      <c r="AX61" s="449">
        <v>0</v>
      </c>
      <c r="AY61" s="6">
        <v>0</v>
      </c>
      <c r="AZ61" s="29">
        <v>0</v>
      </c>
      <c r="BA61" s="5">
        <v>0</v>
      </c>
      <c r="BB61" s="341">
        <v>0</v>
      </c>
      <c r="BC61" s="716">
        <v>0</v>
      </c>
      <c r="BD61" s="716">
        <v>1.3899999999999999E-2</v>
      </c>
      <c r="BE61" s="303">
        <v>0</v>
      </c>
      <c r="BF61" s="303">
        <v>0</v>
      </c>
      <c r="BG61" s="326">
        <v>0</v>
      </c>
      <c r="BH61" s="327"/>
      <c r="BI61" s="9"/>
      <c r="BJ61" s="529"/>
    </row>
    <row r="62" spans="1:62" x14ac:dyDescent="0.2">
      <c r="A62" s="33" t="s">
        <v>206</v>
      </c>
      <c r="B62" s="328" t="s">
        <v>207</v>
      </c>
      <c r="C62" s="329" t="s">
        <v>1444</v>
      </c>
      <c r="D62" s="330" t="s">
        <v>1443</v>
      </c>
      <c r="E62" s="331" t="s">
        <v>1549</v>
      </c>
      <c r="F62" s="332" t="s">
        <v>202</v>
      </c>
      <c r="G62" s="713">
        <v>4</v>
      </c>
      <c r="H62" s="334"/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714">
        <v>0</v>
      </c>
      <c r="P62" s="714">
        <v>0</v>
      </c>
      <c r="Q62" s="715">
        <v>0</v>
      </c>
      <c r="R62" s="715">
        <v>0</v>
      </c>
      <c r="S62" s="337">
        <v>0</v>
      </c>
      <c r="T62" s="336">
        <v>0</v>
      </c>
      <c r="U62" s="338">
        <v>0</v>
      </c>
      <c r="V62" s="339">
        <v>0</v>
      </c>
      <c r="W62" s="289">
        <v>0</v>
      </c>
      <c r="X62" s="290">
        <v>0</v>
      </c>
      <c r="Y62" s="291">
        <v>0</v>
      </c>
      <c r="Z62" s="324">
        <v>0</v>
      </c>
      <c r="AA62" s="292">
        <v>0</v>
      </c>
      <c r="AB62" s="293">
        <v>0</v>
      </c>
      <c r="AC62" s="340">
        <v>0</v>
      </c>
      <c r="AD62" s="341">
        <v>0</v>
      </c>
      <c r="AE62" s="295">
        <v>0</v>
      </c>
      <c r="AF62" s="342">
        <v>0</v>
      </c>
      <c r="AG62" s="343">
        <v>0.65859999999999996</v>
      </c>
      <c r="AH62" s="6">
        <v>0.84330000000000005</v>
      </c>
      <c r="AI62" s="6">
        <v>0</v>
      </c>
      <c r="AJ62" s="2">
        <v>0</v>
      </c>
      <c r="AK62" s="298">
        <v>0.75790000000000002</v>
      </c>
      <c r="AL62" s="3">
        <v>0</v>
      </c>
      <c r="AM62" s="325">
        <v>0</v>
      </c>
      <c r="AN62" s="300">
        <v>0</v>
      </c>
      <c r="AO62" s="300">
        <v>0</v>
      </c>
      <c r="AP62" s="301">
        <v>0</v>
      </c>
      <c r="AQ62" s="29">
        <v>0</v>
      </c>
      <c r="AR62" s="283">
        <v>0</v>
      </c>
      <c r="AS62" s="283">
        <v>0</v>
      </c>
      <c r="AT62" s="4">
        <v>0</v>
      </c>
      <c r="AU62" s="4">
        <v>0</v>
      </c>
      <c r="AV62" s="5">
        <v>0</v>
      </c>
      <c r="AW62" s="448">
        <v>0</v>
      </c>
      <c r="AX62" s="449">
        <v>0</v>
      </c>
      <c r="AY62" s="6">
        <v>0</v>
      </c>
      <c r="AZ62" s="29">
        <v>0</v>
      </c>
      <c r="BA62" s="5">
        <v>0</v>
      </c>
      <c r="BB62" s="341">
        <v>0</v>
      </c>
      <c r="BC62" s="716">
        <v>0</v>
      </c>
      <c r="BD62" s="716">
        <v>1.3899999999999999E-2</v>
      </c>
      <c r="BE62" s="303">
        <v>0</v>
      </c>
      <c r="BF62" s="303">
        <v>0</v>
      </c>
      <c r="BG62" s="326">
        <v>0</v>
      </c>
      <c r="BH62" s="327"/>
      <c r="BI62" s="9"/>
      <c r="BJ62" s="529"/>
    </row>
    <row r="63" spans="1:62" x14ac:dyDescent="0.2">
      <c r="A63" s="33" t="s">
        <v>209</v>
      </c>
      <c r="B63" s="328" t="s">
        <v>210</v>
      </c>
      <c r="C63" s="329" t="s">
        <v>1444</v>
      </c>
      <c r="D63" s="330" t="s">
        <v>1443</v>
      </c>
      <c r="E63" s="331" t="s">
        <v>1550</v>
      </c>
      <c r="F63" s="332" t="s">
        <v>202</v>
      </c>
      <c r="G63" s="713">
        <v>4</v>
      </c>
      <c r="H63" s="334"/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714">
        <v>0</v>
      </c>
      <c r="P63" s="714">
        <v>0</v>
      </c>
      <c r="Q63" s="715">
        <v>0</v>
      </c>
      <c r="R63" s="715">
        <v>0</v>
      </c>
      <c r="S63" s="337">
        <v>0</v>
      </c>
      <c r="T63" s="336">
        <v>0</v>
      </c>
      <c r="U63" s="338">
        <v>0</v>
      </c>
      <c r="V63" s="339">
        <v>0</v>
      </c>
      <c r="W63" s="289">
        <v>0</v>
      </c>
      <c r="X63" s="290">
        <v>0</v>
      </c>
      <c r="Y63" s="291">
        <v>0</v>
      </c>
      <c r="Z63" s="324">
        <v>0</v>
      </c>
      <c r="AA63" s="292">
        <v>0</v>
      </c>
      <c r="AB63" s="293">
        <v>0</v>
      </c>
      <c r="AC63" s="340">
        <v>0</v>
      </c>
      <c r="AD63" s="341">
        <v>0</v>
      </c>
      <c r="AE63" s="295">
        <v>0</v>
      </c>
      <c r="AF63" s="342">
        <v>0</v>
      </c>
      <c r="AG63" s="343">
        <v>0.65859999999999996</v>
      </c>
      <c r="AH63" s="6">
        <v>0.84330000000000005</v>
      </c>
      <c r="AI63" s="6">
        <v>0</v>
      </c>
      <c r="AJ63" s="2">
        <v>0</v>
      </c>
      <c r="AK63" s="298">
        <v>0.83020000000000005</v>
      </c>
      <c r="AL63" s="3">
        <v>0</v>
      </c>
      <c r="AM63" s="325">
        <v>0</v>
      </c>
      <c r="AN63" s="300">
        <v>0</v>
      </c>
      <c r="AO63" s="300">
        <v>0</v>
      </c>
      <c r="AP63" s="301">
        <v>0</v>
      </c>
      <c r="AQ63" s="29">
        <v>0</v>
      </c>
      <c r="AR63" s="283">
        <v>0</v>
      </c>
      <c r="AS63" s="283">
        <v>0</v>
      </c>
      <c r="AT63" s="4">
        <v>0</v>
      </c>
      <c r="AU63" s="4">
        <v>0</v>
      </c>
      <c r="AV63" s="5">
        <v>0</v>
      </c>
      <c r="AW63" s="448">
        <v>0</v>
      </c>
      <c r="AX63" s="449">
        <v>0</v>
      </c>
      <c r="AY63" s="6">
        <v>0</v>
      </c>
      <c r="AZ63" s="29">
        <v>0</v>
      </c>
      <c r="BA63" s="5">
        <v>0</v>
      </c>
      <c r="BB63" s="341">
        <v>0</v>
      </c>
      <c r="BC63" s="716">
        <v>0</v>
      </c>
      <c r="BD63" s="716">
        <v>1.3899999999999999E-2</v>
      </c>
      <c r="BE63" s="303">
        <v>0</v>
      </c>
      <c r="BF63" s="303">
        <v>0</v>
      </c>
      <c r="BG63" s="326">
        <v>0</v>
      </c>
      <c r="BH63" s="327"/>
      <c r="BI63" s="9"/>
      <c r="BJ63" s="529"/>
    </row>
    <row r="64" spans="1:62" x14ac:dyDescent="0.2">
      <c r="A64" s="33" t="s">
        <v>215</v>
      </c>
      <c r="B64" s="328" t="s">
        <v>216</v>
      </c>
      <c r="C64" s="329" t="s">
        <v>1444</v>
      </c>
      <c r="D64" s="330" t="s">
        <v>1443</v>
      </c>
      <c r="E64" s="331" t="s">
        <v>1551</v>
      </c>
      <c r="F64" s="332" t="s">
        <v>202</v>
      </c>
      <c r="G64" s="713">
        <v>4</v>
      </c>
      <c r="H64" s="334"/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714">
        <v>0</v>
      </c>
      <c r="P64" s="714">
        <v>0</v>
      </c>
      <c r="Q64" s="715">
        <v>0</v>
      </c>
      <c r="R64" s="715">
        <v>0</v>
      </c>
      <c r="S64" s="337">
        <v>0</v>
      </c>
      <c r="T64" s="336">
        <v>0</v>
      </c>
      <c r="U64" s="338">
        <v>0</v>
      </c>
      <c r="V64" s="339">
        <v>0</v>
      </c>
      <c r="W64" s="289">
        <v>0</v>
      </c>
      <c r="X64" s="290">
        <v>0</v>
      </c>
      <c r="Y64" s="291">
        <v>0</v>
      </c>
      <c r="Z64" s="324">
        <v>0</v>
      </c>
      <c r="AA64" s="292">
        <v>0</v>
      </c>
      <c r="AB64" s="293">
        <v>0</v>
      </c>
      <c r="AC64" s="340">
        <v>0</v>
      </c>
      <c r="AD64" s="341">
        <v>0</v>
      </c>
      <c r="AE64" s="295">
        <v>0</v>
      </c>
      <c r="AF64" s="342">
        <v>0</v>
      </c>
      <c r="AG64" s="343">
        <v>0.65859999999999996</v>
      </c>
      <c r="AH64" s="6">
        <v>0.84330000000000005</v>
      </c>
      <c r="AI64" s="6">
        <v>0</v>
      </c>
      <c r="AJ64" s="2">
        <v>0</v>
      </c>
      <c r="AK64" s="298">
        <v>0.84719999999999995</v>
      </c>
      <c r="AL64" s="3">
        <v>0</v>
      </c>
      <c r="AM64" s="325">
        <v>0</v>
      </c>
      <c r="AN64" s="300">
        <v>0</v>
      </c>
      <c r="AO64" s="300">
        <v>0</v>
      </c>
      <c r="AP64" s="301">
        <v>0</v>
      </c>
      <c r="AQ64" s="29">
        <v>0</v>
      </c>
      <c r="AR64" s="283">
        <v>0</v>
      </c>
      <c r="AS64" s="283">
        <v>0</v>
      </c>
      <c r="AT64" s="4">
        <v>0</v>
      </c>
      <c r="AU64" s="4">
        <v>0</v>
      </c>
      <c r="AV64" s="5">
        <v>0</v>
      </c>
      <c r="AW64" s="448">
        <v>0</v>
      </c>
      <c r="AX64" s="449">
        <v>0</v>
      </c>
      <c r="AY64" s="6">
        <v>0</v>
      </c>
      <c r="AZ64" s="29">
        <v>0</v>
      </c>
      <c r="BA64" s="5">
        <v>0</v>
      </c>
      <c r="BB64" s="341">
        <v>0</v>
      </c>
      <c r="BC64" s="716">
        <v>0</v>
      </c>
      <c r="BD64" s="716">
        <v>1.3899999999999999E-2</v>
      </c>
      <c r="BE64" s="303">
        <v>0</v>
      </c>
      <c r="BF64" s="303">
        <v>0</v>
      </c>
      <c r="BG64" s="326">
        <v>0</v>
      </c>
      <c r="BH64" s="327"/>
      <c r="BI64" s="9"/>
      <c r="BJ64" s="529"/>
    </row>
    <row r="65" spans="1:62" x14ac:dyDescent="0.2">
      <c r="A65" s="548" t="s">
        <v>1444</v>
      </c>
      <c r="B65" s="505" t="s">
        <v>1443</v>
      </c>
      <c r="C65" s="404" t="s">
        <v>1444</v>
      </c>
      <c r="D65" s="405" t="s">
        <v>1552</v>
      </c>
      <c r="E65" s="532" t="s">
        <v>1553</v>
      </c>
      <c r="F65" s="533" t="s">
        <v>202</v>
      </c>
      <c r="G65" s="723">
        <v>4</v>
      </c>
      <c r="H65" s="246"/>
      <c r="I65" s="508">
        <v>12821689</v>
      </c>
      <c r="J65" s="508">
        <v>1624197</v>
      </c>
      <c r="K65" s="508">
        <v>0</v>
      </c>
      <c r="L65" s="508">
        <v>0</v>
      </c>
      <c r="M65" s="508">
        <v>0</v>
      </c>
      <c r="N65" s="508">
        <v>12821689</v>
      </c>
      <c r="O65" s="724">
        <v>1624197</v>
      </c>
      <c r="P65" s="724">
        <v>11197492</v>
      </c>
      <c r="Q65" s="725">
        <v>805.32999999999993</v>
      </c>
      <c r="R65" s="725">
        <v>0</v>
      </c>
      <c r="S65" s="534">
        <v>0</v>
      </c>
      <c r="T65" s="506">
        <v>0</v>
      </c>
      <c r="U65" s="535">
        <v>11197492</v>
      </c>
      <c r="V65" s="536">
        <v>13904.23</v>
      </c>
      <c r="W65" s="537">
        <v>113265</v>
      </c>
      <c r="X65" s="538">
        <v>140.63999999999999</v>
      </c>
      <c r="Y65" s="539">
        <v>13763.59</v>
      </c>
      <c r="Z65" s="538">
        <v>0</v>
      </c>
      <c r="AA65" s="540">
        <v>0</v>
      </c>
      <c r="AB65" s="541">
        <v>11197492</v>
      </c>
      <c r="AC65" s="542">
        <v>13904.23</v>
      </c>
      <c r="AD65" s="543">
        <v>1.36049</v>
      </c>
      <c r="AE65" s="544">
        <v>1.3605</v>
      </c>
      <c r="AF65" s="545">
        <v>1.2805</v>
      </c>
      <c r="AG65" s="546">
        <v>0</v>
      </c>
      <c r="AH65" s="547">
        <v>0</v>
      </c>
      <c r="AI65" s="547">
        <v>0</v>
      </c>
      <c r="AJ65" s="2">
        <v>0</v>
      </c>
      <c r="AK65" s="298">
        <v>0</v>
      </c>
      <c r="AL65" s="3">
        <v>0</v>
      </c>
      <c r="AM65" s="325">
        <v>0</v>
      </c>
      <c r="AN65" s="300">
        <v>0</v>
      </c>
      <c r="AO65" s="300">
        <v>0</v>
      </c>
      <c r="AP65" s="301">
        <v>0</v>
      </c>
      <c r="AQ65" s="29">
        <v>0</v>
      </c>
      <c r="AR65" s="283">
        <v>0</v>
      </c>
      <c r="AS65" s="283">
        <v>0</v>
      </c>
      <c r="AT65" s="4">
        <v>0</v>
      </c>
      <c r="AU65" s="4">
        <v>0</v>
      </c>
      <c r="AV65" s="5">
        <v>0</v>
      </c>
      <c r="AW65" s="448">
        <v>0</v>
      </c>
      <c r="AX65" s="449">
        <v>0</v>
      </c>
      <c r="AY65" s="379">
        <v>0</v>
      </c>
      <c r="AZ65" s="29">
        <v>0</v>
      </c>
      <c r="BA65" s="5">
        <v>0</v>
      </c>
      <c r="BB65" s="543">
        <v>1.1231199999999999</v>
      </c>
      <c r="BC65" s="726">
        <v>2.1100000000000001E-2</v>
      </c>
      <c r="BD65" s="726">
        <v>0</v>
      </c>
      <c r="BE65" s="303">
        <v>0</v>
      </c>
      <c r="BF65" s="303">
        <v>0</v>
      </c>
      <c r="BG65" s="326">
        <v>0</v>
      </c>
      <c r="BH65" s="327"/>
      <c r="BI65" s="9"/>
      <c r="BJ65" s="529"/>
    </row>
    <row r="66" spans="1:62" x14ac:dyDescent="0.2">
      <c r="A66" s="33" t="s">
        <v>199</v>
      </c>
      <c r="B66" s="328" t="s">
        <v>200</v>
      </c>
      <c r="C66" s="329" t="s">
        <v>1442</v>
      </c>
      <c r="D66" s="330" t="s">
        <v>1443</v>
      </c>
      <c r="E66" s="331" t="s">
        <v>1554</v>
      </c>
      <c r="F66" s="332" t="s">
        <v>202</v>
      </c>
      <c r="G66" s="713">
        <v>4</v>
      </c>
      <c r="H66" s="334"/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714">
        <v>0</v>
      </c>
      <c r="P66" s="714">
        <v>0</v>
      </c>
      <c r="Q66" s="715">
        <v>0</v>
      </c>
      <c r="R66" s="715">
        <v>0</v>
      </c>
      <c r="S66" s="337">
        <v>0</v>
      </c>
      <c r="T66" s="336">
        <v>0</v>
      </c>
      <c r="U66" s="338">
        <v>0</v>
      </c>
      <c r="V66" s="339">
        <v>0</v>
      </c>
      <c r="W66" s="289">
        <v>0</v>
      </c>
      <c r="X66" s="290">
        <v>0</v>
      </c>
      <c r="Y66" s="291">
        <v>0</v>
      </c>
      <c r="Z66" s="324">
        <v>0</v>
      </c>
      <c r="AA66" s="292">
        <v>0</v>
      </c>
      <c r="AB66" s="293">
        <v>0</v>
      </c>
      <c r="AC66" s="340">
        <v>0</v>
      </c>
      <c r="AD66" s="341">
        <v>0</v>
      </c>
      <c r="AE66" s="295">
        <v>0</v>
      </c>
      <c r="AF66" s="342">
        <v>0</v>
      </c>
      <c r="AG66" s="343">
        <v>0.34139999999999998</v>
      </c>
      <c r="AH66" s="6">
        <v>0.53390000000000004</v>
      </c>
      <c r="AI66" s="6">
        <v>0</v>
      </c>
      <c r="AJ66" s="2">
        <v>0</v>
      </c>
      <c r="AK66" s="298">
        <v>0.49490000000000001</v>
      </c>
      <c r="AL66" s="3">
        <v>0</v>
      </c>
      <c r="AM66" s="325">
        <v>0</v>
      </c>
      <c r="AN66" s="300">
        <v>0</v>
      </c>
      <c r="AO66" s="300">
        <v>0</v>
      </c>
      <c r="AP66" s="301">
        <v>0</v>
      </c>
      <c r="AQ66" s="29">
        <v>0</v>
      </c>
      <c r="AR66" s="283">
        <v>0</v>
      </c>
      <c r="AS66" s="283">
        <v>0</v>
      </c>
      <c r="AT66" s="4">
        <v>0</v>
      </c>
      <c r="AU66" s="4">
        <v>0</v>
      </c>
      <c r="AV66" s="5">
        <v>0</v>
      </c>
      <c r="AW66" s="448">
        <v>0</v>
      </c>
      <c r="AX66" s="449">
        <v>0</v>
      </c>
      <c r="AY66" s="6">
        <v>0</v>
      </c>
      <c r="AZ66" s="29">
        <v>0</v>
      </c>
      <c r="BA66" s="5">
        <v>0</v>
      </c>
      <c r="BB66" s="341">
        <v>0</v>
      </c>
      <c r="BC66" s="716">
        <v>0</v>
      </c>
      <c r="BD66" s="716">
        <v>8.8000000000000005E-3</v>
      </c>
      <c r="BE66" s="303">
        <v>0</v>
      </c>
      <c r="BF66" s="303">
        <v>0</v>
      </c>
      <c r="BG66" s="326">
        <v>0</v>
      </c>
      <c r="BH66" s="327"/>
      <c r="BI66" s="9"/>
      <c r="BJ66" s="529"/>
    </row>
    <row r="67" spans="1:62" x14ac:dyDescent="0.2">
      <c r="A67" s="33" t="s">
        <v>203</v>
      </c>
      <c r="B67" s="328" t="s">
        <v>204</v>
      </c>
      <c r="C67" s="329" t="s">
        <v>1442</v>
      </c>
      <c r="D67" s="330" t="s">
        <v>1443</v>
      </c>
      <c r="E67" s="331" t="s">
        <v>1555</v>
      </c>
      <c r="F67" s="332" t="s">
        <v>202</v>
      </c>
      <c r="G67" s="713">
        <v>4</v>
      </c>
      <c r="H67" s="334"/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714">
        <v>0</v>
      </c>
      <c r="P67" s="714">
        <v>0</v>
      </c>
      <c r="Q67" s="715">
        <v>0</v>
      </c>
      <c r="R67" s="715">
        <v>0</v>
      </c>
      <c r="S67" s="337">
        <v>0</v>
      </c>
      <c r="T67" s="336">
        <v>0</v>
      </c>
      <c r="U67" s="338">
        <v>0</v>
      </c>
      <c r="V67" s="339">
        <v>0</v>
      </c>
      <c r="W67" s="289">
        <v>0</v>
      </c>
      <c r="X67" s="290">
        <v>0</v>
      </c>
      <c r="Y67" s="291">
        <v>0</v>
      </c>
      <c r="Z67" s="324">
        <v>0</v>
      </c>
      <c r="AA67" s="292">
        <v>0</v>
      </c>
      <c r="AB67" s="293">
        <v>0</v>
      </c>
      <c r="AC67" s="340">
        <v>0</v>
      </c>
      <c r="AD67" s="341">
        <v>0</v>
      </c>
      <c r="AE67" s="295">
        <v>0</v>
      </c>
      <c r="AF67" s="342">
        <v>0</v>
      </c>
      <c r="AG67" s="343">
        <v>0.34139999999999998</v>
      </c>
      <c r="AH67" s="6">
        <v>0.53390000000000004</v>
      </c>
      <c r="AI67" s="6">
        <v>0</v>
      </c>
      <c r="AJ67" s="2">
        <v>0</v>
      </c>
      <c r="AK67" s="298">
        <v>0.53890000000000005</v>
      </c>
      <c r="AL67" s="3">
        <v>0</v>
      </c>
      <c r="AM67" s="325">
        <v>0</v>
      </c>
      <c r="AN67" s="300">
        <v>0</v>
      </c>
      <c r="AO67" s="300">
        <v>0</v>
      </c>
      <c r="AP67" s="301">
        <v>0</v>
      </c>
      <c r="AQ67" s="29">
        <v>0</v>
      </c>
      <c r="AR67" s="283">
        <v>0</v>
      </c>
      <c r="AS67" s="283">
        <v>0</v>
      </c>
      <c r="AT67" s="4">
        <v>0</v>
      </c>
      <c r="AU67" s="4">
        <v>0</v>
      </c>
      <c r="AV67" s="5">
        <v>0</v>
      </c>
      <c r="AW67" s="448">
        <v>0</v>
      </c>
      <c r="AX67" s="449">
        <v>0</v>
      </c>
      <c r="AY67" s="6">
        <v>0</v>
      </c>
      <c r="AZ67" s="29">
        <v>0</v>
      </c>
      <c r="BA67" s="5">
        <v>0</v>
      </c>
      <c r="BB67" s="341">
        <v>0</v>
      </c>
      <c r="BC67" s="716">
        <v>0</v>
      </c>
      <c r="BD67" s="716">
        <v>8.8000000000000005E-3</v>
      </c>
      <c r="BE67" s="303">
        <v>0</v>
      </c>
      <c r="BF67" s="303">
        <v>0</v>
      </c>
      <c r="BG67" s="326">
        <v>0</v>
      </c>
      <c r="BH67" s="327"/>
      <c r="BI67" s="9"/>
      <c r="BJ67" s="529"/>
    </row>
    <row r="68" spans="1:62" x14ac:dyDescent="0.2">
      <c r="A68" s="33" t="s">
        <v>206</v>
      </c>
      <c r="B68" s="328" t="s">
        <v>207</v>
      </c>
      <c r="C68" s="329" t="s">
        <v>1442</v>
      </c>
      <c r="D68" s="330" t="s">
        <v>1443</v>
      </c>
      <c r="E68" s="331" t="s">
        <v>1556</v>
      </c>
      <c r="F68" s="332" t="s">
        <v>202</v>
      </c>
      <c r="G68" s="713">
        <v>4</v>
      </c>
      <c r="H68" s="334"/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714">
        <v>0</v>
      </c>
      <c r="P68" s="714">
        <v>0</v>
      </c>
      <c r="Q68" s="715">
        <v>0</v>
      </c>
      <c r="R68" s="715">
        <v>0</v>
      </c>
      <c r="S68" s="337">
        <v>0</v>
      </c>
      <c r="T68" s="336">
        <v>0</v>
      </c>
      <c r="U68" s="338">
        <v>0</v>
      </c>
      <c r="V68" s="339">
        <v>0</v>
      </c>
      <c r="W68" s="289">
        <v>0</v>
      </c>
      <c r="X68" s="290">
        <v>0</v>
      </c>
      <c r="Y68" s="291">
        <v>0</v>
      </c>
      <c r="Z68" s="324">
        <v>0</v>
      </c>
      <c r="AA68" s="292">
        <v>0</v>
      </c>
      <c r="AB68" s="293">
        <v>0</v>
      </c>
      <c r="AC68" s="340">
        <v>0</v>
      </c>
      <c r="AD68" s="341">
        <v>0</v>
      </c>
      <c r="AE68" s="295">
        <v>0</v>
      </c>
      <c r="AF68" s="342">
        <v>0</v>
      </c>
      <c r="AG68" s="343">
        <v>0.34139999999999998</v>
      </c>
      <c r="AH68" s="6">
        <v>0.53390000000000004</v>
      </c>
      <c r="AI68" s="6">
        <v>0</v>
      </c>
      <c r="AJ68" s="2">
        <v>0</v>
      </c>
      <c r="AK68" s="298">
        <v>0.4798</v>
      </c>
      <c r="AL68" s="3">
        <v>0</v>
      </c>
      <c r="AM68" s="325">
        <v>0</v>
      </c>
      <c r="AN68" s="300">
        <v>0</v>
      </c>
      <c r="AO68" s="300">
        <v>0</v>
      </c>
      <c r="AP68" s="301">
        <v>0</v>
      </c>
      <c r="AQ68" s="29">
        <v>0</v>
      </c>
      <c r="AR68" s="283">
        <v>0</v>
      </c>
      <c r="AS68" s="283">
        <v>0</v>
      </c>
      <c r="AT68" s="4">
        <v>0</v>
      </c>
      <c r="AU68" s="4">
        <v>0</v>
      </c>
      <c r="AV68" s="5">
        <v>0</v>
      </c>
      <c r="AW68" s="448">
        <v>0</v>
      </c>
      <c r="AX68" s="449">
        <v>0</v>
      </c>
      <c r="AY68" s="6">
        <v>0</v>
      </c>
      <c r="AZ68" s="29">
        <v>0</v>
      </c>
      <c r="BA68" s="5">
        <v>0</v>
      </c>
      <c r="BB68" s="341">
        <v>0</v>
      </c>
      <c r="BC68" s="716">
        <v>0</v>
      </c>
      <c r="BD68" s="716">
        <v>8.8000000000000005E-3</v>
      </c>
      <c r="BE68" s="303">
        <v>0</v>
      </c>
      <c r="BF68" s="303">
        <v>0</v>
      </c>
      <c r="BG68" s="326">
        <v>0</v>
      </c>
      <c r="BH68" s="327"/>
      <c r="BI68" s="9"/>
      <c r="BJ68" s="529"/>
    </row>
    <row r="69" spans="1:62" x14ac:dyDescent="0.2">
      <c r="A69" s="33" t="s">
        <v>209</v>
      </c>
      <c r="B69" s="328" t="s">
        <v>210</v>
      </c>
      <c r="C69" s="329" t="s">
        <v>1442</v>
      </c>
      <c r="D69" s="330" t="s">
        <v>1443</v>
      </c>
      <c r="E69" s="331" t="s">
        <v>1557</v>
      </c>
      <c r="F69" s="332" t="s">
        <v>202</v>
      </c>
      <c r="G69" s="713">
        <v>4</v>
      </c>
      <c r="H69" s="334"/>
      <c r="I69" s="335">
        <v>0</v>
      </c>
      <c r="J69" s="335">
        <v>0</v>
      </c>
      <c r="K69" s="335">
        <v>0</v>
      </c>
      <c r="L69" s="335">
        <v>0</v>
      </c>
      <c r="M69" s="335">
        <v>0</v>
      </c>
      <c r="N69" s="335">
        <v>0</v>
      </c>
      <c r="O69" s="714">
        <v>0</v>
      </c>
      <c r="P69" s="714">
        <v>0</v>
      </c>
      <c r="Q69" s="715">
        <v>0</v>
      </c>
      <c r="R69" s="715">
        <v>0</v>
      </c>
      <c r="S69" s="337">
        <v>0</v>
      </c>
      <c r="T69" s="336">
        <v>0</v>
      </c>
      <c r="U69" s="338">
        <v>0</v>
      </c>
      <c r="V69" s="339">
        <v>0</v>
      </c>
      <c r="W69" s="289">
        <v>0</v>
      </c>
      <c r="X69" s="290">
        <v>0</v>
      </c>
      <c r="Y69" s="291">
        <v>0</v>
      </c>
      <c r="Z69" s="324">
        <v>0</v>
      </c>
      <c r="AA69" s="292">
        <v>0</v>
      </c>
      <c r="AB69" s="293">
        <v>0</v>
      </c>
      <c r="AC69" s="340">
        <v>0</v>
      </c>
      <c r="AD69" s="341">
        <v>0</v>
      </c>
      <c r="AE69" s="295">
        <v>0</v>
      </c>
      <c r="AF69" s="342">
        <v>0</v>
      </c>
      <c r="AG69" s="343">
        <v>0.34139999999999998</v>
      </c>
      <c r="AH69" s="6">
        <v>0.53390000000000004</v>
      </c>
      <c r="AI69" s="6">
        <v>0</v>
      </c>
      <c r="AJ69" s="2">
        <v>0</v>
      </c>
      <c r="AK69" s="298">
        <v>0.52559999999999996</v>
      </c>
      <c r="AL69" s="3">
        <v>0</v>
      </c>
      <c r="AM69" s="325">
        <v>0</v>
      </c>
      <c r="AN69" s="300">
        <v>0</v>
      </c>
      <c r="AO69" s="300">
        <v>0</v>
      </c>
      <c r="AP69" s="301">
        <v>0</v>
      </c>
      <c r="AQ69" s="29">
        <v>0</v>
      </c>
      <c r="AR69" s="283">
        <v>0</v>
      </c>
      <c r="AS69" s="283">
        <v>0</v>
      </c>
      <c r="AT69" s="4">
        <v>0</v>
      </c>
      <c r="AU69" s="4">
        <v>0</v>
      </c>
      <c r="AV69" s="5">
        <v>0</v>
      </c>
      <c r="AW69" s="448">
        <v>0</v>
      </c>
      <c r="AX69" s="449">
        <v>0</v>
      </c>
      <c r="AY69" s="6">
        <v>0</v>
      </c>
      <c r="AZ69" s="29">
        <v>0</v>
      </c>
      <c r="BA69" s="5">
        <v>0</v>
      </c>
      <c r="BB69" s="341">
        <v>0</v>
      </c>
      <c r="BC69" s="716">
        <v>0</v>
      </c>
      <c r="BD69" s="716">
        <v>8.8000000000000005E-3</v>
      </c>
      <c r="BE69" s="303">
        <v>0</v>
      </c>
      <c r="BF69" s="303">
        <v>0</v>
      </c>
      <c r="BG69" s="326">
        <v>0</v>
      </c>
      <c r="BH69" s="327"/>
      <c r="BI69" s="9"/>
      <c r="BJ69" s="529"/>
    </row>
    <row r="70" spans="1:62" x14ac:dyDescent="0.2">
      <c r="A70" s="33" t="s">
        <v>212</v>
      </c>
      <c r="B70" s="328" t="s">
        <v>213</v>
      </c>
      <c r="C70" s="329" t="s">
        <v>1442</v>
      </c>
      <c r="D70" s="330" t="s">
        <v>1443</v>
      </c>
      <c r="E70" s="331" t="s">
        <v>1558</v>
      </c>
      <c r="F70" s="332" t="s">
        <v>149</v>
      </c>
      <c r="G70" s="713">
        <v>4</v>
      </c>
      <c r="H70" s="334"/>
      <c r="I70" s="335">
        <v>0</v>
      </c>
      <c r="J70" s="335">
        <v>0</v>
      </c>
      <c r="K70" s="335">
        <v>0</v>
      </c>
      <c r="L70" s="335">
        <v>0</v>
      </c>
      <c r="M70" s="335">
        <v>0</v>
      </c>
      <c r="N70" s="335">
        <v>0</v>
      </c>
      <c r="O70" s="714">
        <v>0</v>
      </c>
      <c r="P70" s="714">
        <v>0</v>
      </c>
      <c r="Q70" s="715">
        <v>0</v>
      </c>
      <c r="R70" s="715">
        <v>0</v>
      </c>
      <c r="S70" s="337">
        <v>0</v>
      </c>
      <c r="T70" s="336">
        <v>0</v>
      </c>
      <c r="U70" s="338">
        <v>0</v>
      </c>
      <c r="V70" s="339">
        <v>0</v>
      </c>
      <c r="W70" s="289">
        <v>0</v>
      </c>
      <c r="X70" s="290">
        <v>0</v>
      </c>
      <c r="Y70" s="291">
        <v>0</v>
      </c>
      <c r="Z70" s="324">
        <v>0</v>
      </c>
      <c r="AA70" s="292">
        <v>0</v>
      </c>
      <c r="AB70" s="293">
        <v>0</v>
      </c>
      <c r="AC70" s="340">
        <v>0</v>
      </c>
      <c r="AD70" s="341">
        <v>0</v>
      </c>
      <c r="AE70" s="295">
        <v>0</v>
      </c>
      <c r="AF70" s="342">
        <v>0</v>
      </c>
      <c r="AG70" s="343">
        <v>0.31140000000000001</v>
      </c>
      <c r="AH70" s="6">
        <v>0.51190000000000002</v>
      </c>
      <c r="AI70" s="6">
        <v>0</v>
      </c>
      <c r="AJ70" s="2">
        <v>0</v>
      </c>
      <c r="AK70" s="298">
        <v>0.51070000000000004</v>
      </c>
      <c r="AL70" s="3">
        <v>0</v>
      </c>
      <c r="AM70" s="325">
        <v>0</v>
      </c>
      <c r="AN70" s="300">
        <v>0</v>
      </c>
      <c r="AO70" s="300">
        <v>0</v>
      </c>
      <c r="AP70" s="301">
        <v>0</v>
      </c>
      <c r="AQ70" s="29">
        <v>0</v>
      </c>
      <c r="AR70" s="283">
        <v>0</v>
      </c>
      <c r="AS70" s="283">
        <v>0</v>
      </c>
      <c r="AT70" s="4">
        <v>0</v>
      </c>
      <c r="AU70" s="4">
        <v>0</v>
      </c>
      <c r="AV70" s="5">
        <v>0</v>
      </c>
      <c r="AW70" s="448">
        <v>0</v>
      </c>
      <c r="AX70" s="449">
        <v>0</v>
      </c>
      <c r="AY70" s="6">
        <v>0</v>
      </c>
      <c r="AZ70" s="29">
        <v>0</v>
      </c>
      <c r="BA70" s="5">
        <v>0</v>
      </c>
      <c r="BB70" s="341">
        <v>0</v>
      </c>
      <c r="BC70" s="716">
        <v>0</v>
      </c>
      <c r="BD70" s="716">
        <v>8.3999999999999995E-3</v>
      </c>
      <c r="BE70" s="303">
        <v>0</v>
      </c>
      <c r="BF70" s="303">
        <v>0</v>
      </c>
      <c r="BG70" s="326">
        <v>0</v>
      </c>
      <c r="BH70" s="327"/>
      <c r="BI70" s="9"/>
      <c r="BJ70" s="529"/>
    </row>
    <row r="71" spans="1:62" x14ac:dyDescent="0.2">
      <c r="A71" s="33" t="s">
        <v>215</v>
      </c>
      <c r="B71" s="328" t="s">
        <v>216</v>
      </c>
      <c r="C71" s="329" t="s">
        <v>1442</v>
      </c>
      <c r="D71" s="330" t="s">
        <v>1443</v>
      </c>
      <c r="E71" s="331" t="s">
        <v>1559</v>
      </c>
      <c r="F71" s="332" t="s">
        <v>202</v>
      </c>
      <c r="G71" s="713">
        <v>4</v>
      </c>
      <c r="H71" s="334"/>
      <c r="I71" s="335">
        <v>0</v>
      </c>
      <c r="J71" s="335">
        <v>0</v>
      </c>
      <c r="K71" s="335">
        <v>0</v>
      </c>
      <c r="L71" s="335">
        <v>0</v>
      </c>
      <c r="M71" s="335">
        <v>0</v>
      </c>
      <c r="N71" s="335">
        <v>0</v>
      </c>
      <c r="O71" s="714">
        <v>0</v>
      </c>
      <c r="P71" s="714">
        <v>0</v>
      </c>
      <c r="Q71" s="715">
        <v>0</v>
      </c>
      <c r="R71" s="715">
        <v>0</v>
      </c>
      <c r="S71" s="337">
        <v>0</v>
      </c>
      <c r="T71" s="336">
        <v>0</v>
      </c>
      <c r="U71" s="338">
        <v>0</v>
      </c>
      <c r="V71" s="339">
        <v>0</v>
      </c>
      <c r="W71" s="289">
        <v>0</v>
      </c>
      <c r="X71" s="290">
        <v>0</v>
      </c>
      <c r="Y71" s="291">
        <v>0</v>
      </c>
      <c r="Z71" s="324">
        <v>0</v>
      </c>
      <c r="AA71" s="292">
        <v>0</v>
      </c>
      <c r="AB71" s="293">
        <v>0</v>
      </c>
      <c r="AC71" s="340">
        <v>0</v>
      </c>
      <c r="AD71" s="341">
        <v>0</v>
      </c>
      <c r="AE71" s="295">
        <v>0</v>
      </c>
      <c r="AF71" s="342">
        <v>0</v>
      </c>
      <c r="AG71" s="343">
        <v>0.34139999999999998</v>
      </c>
      <c r="AH71" s="6">
        <v>0.53390000000000004</v>
      </c>
      <c r="AI71" s="6">
        <v>0</v>
      </c>
      <c r="AJ71" s="2">
        <v>0</v>
      </c>
      <c r="AK71" s="298">
        <v>0.53639999999999999</v>
      </c>
      <c r="AL71" s="3">
        <v>0</v>
      </c>
      <c r="AM71" s="325">
        <v>0</v>
      </c>
      <c r="AN71" s="300">
        <v>0</v>
      </c>
      <c r="AO71" s="300">
        <v>0</v>
      </c>
      <c r="AP71" s="301">
        <v>0</v>
      </c>
      <c r="AQ71" s="29">
        <v>0</v>
      </c>
      <c r="AR71" s="283">
        <v>0</v>
      </c>
      <c r="AS71" s="283">
        <v>0</v>
      </c>
      <c r="AT71" s="4">
        <v>0</v>
      </c>
      <c r="AU71" s="4">
        <v>0</v>
      </c>
      <c r="AV71" s="5">
        <v>0</v>
      </c>
      <c r="AW71" s="448">
        <v>0</v>
      </c>
      <c r="AX71" s="449">
        <v>0</v>
      </c>
      <c r="AY71" s="6">
        <v>0</v>
      </c>
      <c r="AZ71" s="29">
        <v>0</v>
      </c>
      <c r="BA71" s="5">
        <v>0</v>
      </c>
      <c r="BB71" s="341">
        <v>0</v>
      </c>
      <c r="BC71" s="716">
        <v>0</v>
      </c>
      <c r="BD71" s="716">
        <v>8.8000000000000005E-3</v>
      </c>
      <c r="BE71" s="303">
        <v>0</v>
      </c>
      <c r="BF71" s="303">
        <v>0</v>
      </c>
      <c r="BG71" s="326">
        <v>0</v>
      </c>
      <c r="BH71" s="327"/>
      <c r="BI71" s="9"/>
      <c r="BJ71" s="529"/>
    </row>
    <row r="72" spans="1:62" x14ac:dyDescent="0.2">
      <c r="A72" s="548" t="s">
        <v>1442</v>
      </c>
      <c r="B72" s="505" t="s">
        <v>1443</v>
      </c>
      <c r="C72" s="404" t="s">
        <v>1442</v>
      </c>
      <c r="D72" s="405" t="s">
        <v>1552</v>
      </c>
      <c r="E72" s="532" t="s">
        <v>1560</v>
      </c>
      <c r="F72" s="533" t="s">
        <v>202</v>
      </c>
      <c r="G72" s="723">
        <v>4</v>
      </c>
      <c r="H72" s="246"/>
      <c r="I72" s="508">
        <v>8259711</v>
      </c>
      <c r="J72" s="508">
        <v>557920</v>
      </c>
      <c r="K72" s="508">
        <v>0</v>
      </c>
      <c r="L72" s="508">
        <v>0</v>
      </c>
      <c r="M72" s="508">
        <v>0</v>
      </c>
      <c r="N72" s="508">
        <v>8259711</v>
      </c>
      <c r="O72" s="724">
        <v>557920</v>
      </c>
      <c r="P72" s="724">
        <v>7701791</v>
      </c>
      <c r="Q72" s="725">
        <v>458.39000000000004</v>
      </c>
      <c r="R72" s="725">
        <v>39.43</v>
      </c>
      <c r="S72" s="534">
        <v>337797</v>
      </c>
      <c r="T72" s="506">
        <v>0</v>
      </c>
      <c r="U72" s="535">
        <v>7701791</v>
      </c>
      <c r="V72" s="536">
        <v>16801.830000000002</v>
      </c>
      <c r="W72" s="537">
        <v>7800</v>
      </c>
      <c r="X72" s="538">
        <v>17.02</v>
      </c>
      <c r="Y72" s="539">
        <v>16784.810000000001</v>
      </c>
      <c r="Z72" s="538">
        <v>0</v>
      </c>
      <c r="AA72" s="540">
        <v>0</v>
      </c>
      <c r="AB72" s="541">
        <v>7701791</v>
      </c>
      <c r="AC72" s="542">
        <v>16801.830000000002</v>
      </c>
      <c r="AD72" s="543">
        <v>1.64401</v>
      </c>
      <c r="AE72" s="544">
        <v>1.6439999999999999</v>
      </c>
      <c r="AF72" s="545">
        <v>1.5639999999999998</v>
      </c>
      <c r="AG72" s="546">
        <v>0</v>
      </c>
      <c r="AH72" s="547">
        <v>0</v>
      </c>
      <c r="AI72" s="547">
        <v>0</v>
      </c>
      <c r="AJ72" s="2">
        <v>0</v>
      </c>
      <c r="AK72" s="298">
        <v>0</v>
      </c>
      <c r="AL72" s="3">
        <v>0</v>
      </c>
      <c r="AM72" s="325">
        <v>0</v>
      </c>
      <c r="AN72" s="300">
        <v>0</v>
      </c>
      <c r="AO72" s="300">
        <v>0</v>
      </c>
      <c r="AP72" s="301">
        <v>0</v>
      </c>
      <c r="AQ72" s="29">
        <v>0</v>
      </c>
      <c r="AR72" s="283">
        <v>0</v>
      </c>
      <c r="AS72" s="283">
        <v>0</v>
      </c>
      <c r="AT72" s="4">
        <v>0</v>
      </c>
      <c r="AU72" s="4">
        <v>0</v>
      </c>
      <c r="AV72" s="5">
        <v>0</v>
      </c>
      <c r="AW72" s="448">
        <v>0</v>
      </c>
      <c r="AX72" s="449">
        <v>0</v>
      </c>
      <c r="AY72" s="379">
        <v>0</v>
      </c>
      <c r="AZ72" s="29">
        <v>0</v>
      </c>
      <c r="BA72" s="5">
        <v>0</v>
      </c>
      <c r="BB72" s="543">
        <v>1.3571800000000001</v>
      </c>
      <c r="BC72" s="726">
        <v>2.58E-2</v>
      </c>
      <c r="BD72" s="726">
        <v>0</v>
      </c>
      <c r="BE72" s="303">
        <v>0</v>
      </c>
      <c r="BF72" s="303">
        <v>0</v>
      </c>
      <c r="BG72" s="326">
        <v>0</v>
      </c>
      <c r="BH72" s="327"/>
      <c r="BI72" s="9"/>
      <c r="BJ72" s="529"/>
    </row>
    <row r="73" spans="1:62" x14ac:dyDescent="0.2">
      <c r="A73" s="314" t="s">
        <v>218</v>
      </c>
      <c r="B73" s="315" t="s">
        <v>219</v>
      </c>
      <c r="C73" s="316" t="s">
        <v>218</v>
      </c>
      <c r="D73" s="317" t="s">
        <v>220</v>
      </c>
      <c r="E73" s="318" t="s">
        <v>221</v>
      </c>
      <c r="F73" s="319" t="s">
        <v>222</v>
      </c>
      <c r="G73" s="320">
        <v>5</v>
      </c>
      <c r="H73" s="246"/>
      <c r="I73" s="321">
        <v>13751471</v>
      </c>
      <c r="J73" s="321">
        <v>938127</v>
      </c>
      <c r="K73" s="321">
        <v>0</v>
      </c>
      <c r="L73" s="321">
        <v>0</v>
      </c>
      <c r="M73" s="321">
        <v>0</v>
      </c>
      <c r="N73" s="321">
        <v>13751471</v>
      </c>
      <c r="O73" s="711">
        <v>938127</v>
      </c>
      <c r="P73" s="711">
        <v>12813344</v>
      </c>
      <c r="Q73" s="712">
        <v>907.46</v>
      </c>
      <c r="R73" s="712">
        <v>0</v>
      </c>
      <c r="S73" s="282">
        <v>0</v>
      </c>
      <c r="T73" s="281">
        <v>0</v>
      </c>
      <c r="U73" s="322">
        <v>12813344</v>
      </c>
      <c r="V73" s="323">
        <v>14120.01</v>
      </c>
      <c r="W73" s="289">
        <v>45790</v>
      </c>
      <c r="X73" s="290">
        <v>50.46</v>
      </c>
      <c r="Y73" s="291">
        <v>14069.550000000001</v>
      </c>
      <c r="Z73" s="324">
        <v>0</v>
      </c>
      <c r="AA73" s="292">
        <v>0</v>
      </c>
      <c r="AB73" s="293">
        <v>12813344</v>
      </c>
      <c r="AC73" s="261">
        <v>14120.01</v>
      </c>
      <c r="AD73" s="294">
        <v>1.38161</v>
      </c>
      <c r="AE73" s="295">
        <v>1.3815999999999999</v>
      </c>
      <c r="AF73" s="296">
        <v>1.3815999999999999</v>
      </c>
      <c r="AG73" s="297">
        <v>0.45169999999999999</v>
      </c>
      <c r="AH73" s="1">
        <v>0.62409999999999999</v>
      </c>
      <c r="AI73" s="1">
        <v>1.3815</v>
      </c>
      <c r="AJ73" s="2">
        <v>0.94620000000000004</v>
      </c>
      <c r="AK73" s="298">
        <v>0.65959999999999996</v>
      </c>
      <c r="AL73" s="3">
        <v>1.4601</v>
      </c>
      <c r="AM73" s="325">
        <v>1.6698</v>
      </c>
      <c r="AN73" s="300">
        <v>0.94620000000000004</v>
      </c>
      <c r="AO73" s="300">
        <v>0</v>
      </c>
      <c r="AP73" s="301">
        <v>1.4601</v>
      </c>
      <c r="AQ73" s="29">
        <v>1.6698</v>
      </c>
      <c r="AR73" s="283">
        <v>1</v>
      </c>
      <c r="AS73" s="283">
        <v>1</v>
      </c>
      <c r="AT73" s="4">
        <v>0.94620000000000004</v>
      </c>
      <c r="AU73" s="4">
        <v>0</v>
      </c>
      <c r="AV73" s="5">
        <v>1.4601</v>
      </c>
      <c r="AW73" s="448">
        <v>0</v>
      </c>
      <c r="AX73" s="449">
        <v>0</v>
      </c>
      <c r="AY73" s="1">
        <v>1.3815</v>
      </c>
      <c r="AZ73" s="29">
        <v>0</v>
      </c>
      <c r="BA73" s="5">
        <v>0</v>
      </c>
      <c r="BB73" s="294">
        <v>1.14055</v>
      </c>
      <c r="BC73" s="707">
        <v>2.2800000000000001E-2</v>
      </c>
      <c r="BD73" s="707">
        <v>1.03E-2</v>
      </c>
      <c r="BE73" s="303">
        <v>2.2800000000000001E-2</v>
      </c>
      <c r="BF73" s="303">
        <v>2.2800000000000001E-2</v>
      </c>
      <c r="BG73" s="326">
        <v>0</v>
      </c>
      <c r="BH73" s="327"/>
      <c r="BI73" s="9"/>
      <c r="BJ73" s="529"/>
    </row>
    <row r="74" spans="1:62" x14ac:dyDescent="0.2">
      <c r="A74" s="314" t="s">
        <v>223</v>
      </c>
      <c r="B74" s="315" t="s">
        <v>224</v>
      </c>
      <c r="C74" s="316" t="s">
        <v>223</v>
      </c>
      <c r="D74" s="317" t="s">
        <v>224</v>
      </c>
      <c r="E74" s="318" t="s">
        <v>225</v>
      </c>
      <c r="F74" s="319" t="s">
        <v>222</v>
      </c>
      <c r="G74" s="320">
        <v>5</v>
      </c>
      <c r="H74" s="246"/>
      <c r="I74" s="321">
        <v>2710818</v>
      </c>
      <c r="J74" s="321">
        <v>341783</v>
      </c>
      <c r="K74" s="321">
        <v>0</v>
      </c>
      <c r="L74" s="321">
        <v>0</v>
      </c>
      <c r="M74" s="321">
        <v>0</v>
      </c>
      <c r="N74" s="321">
        <v>2710818</v>
      </c>
      <c r="O74" s="711">
        <v>341783</v>
      </c>
      <c r="P74" s="711">
        <v>2369035</v>
      </c>
      <c r="Q74" s="712">
        <v>146.56</v>
      </c>
      <c r="R74" s="712">
        <v>0</v>
      </c>
      <c r="S74" s="282">
        <v>0</v>
      </c>
      <c r="T74" s="281">
        <v>0</v>
      </c>
      <c r="U74" s="322">
        <v>2369035</v>
      </c>
      <c r="V74" s="323">
        <v>16164.27</v>
      </c>
      <c r="W74" s="289">
        <v>0</v>
      </c>
      <c r="X74" s="290">
        <v>0</v>
      </c>
      <c r="Y74" s="291">
        <v>16164.27</v>
      </c>
      <c r="Z74" s="324">
        <v>0</v>
      </c>
      <c r="AA74" s="292">
        <v>0</v>
      </c>
      <c r="AB74" s="293">
        <v>2369035</v>
      </c>
      <c r="AC74" s="261">
        <v>16164.27</v>
      </c>
      <c r="AD74" s="294">
        <v>1.5816300000000001</v>
      </c>
      <c r="AE74" s="295">
        <v>1.5815999999999999</v>
      </c>
      <c r="AF74" s="296">
        <v>1.5815999999999999</v>
      </c>
      <c r="AG74" s="297">
        <v>0.57430000000000003</v>
      </c>
      <c r="AH74" s="1">
        <v>0.9083</v>
      </c>
      <c r="AI74" s="1">
        <v>1.4964</v>
      </c>
      <c r="AJ74" s="2" t="s">
        <v>1126</v>
      </c>
      <c r="AK74" s="298" t="s">
        <v>1126</v>
      </c>
      <c r="AL74" s="3" t="s">
        <v>1126</v>
      </c>
      <c r="AM74" s="325" t="s">
        <v>1126</v>
      </c>
      <c r="AN74" s="300">
        <v>0</v>
      </c>
      <c r="AO74" s="300">
        <v>0</v>
      </c>
      <c r="AP74" s="301">
        <v>0</v>
      </c>
      <c r="AQ74" s="29">
        <v>0</v>
      </c>
      <c r="AR74" s="283">
        <v>1</v>
      </c>
      <c r="AS74" s="283">
        <v>1</v>
      </c>
      <c r="AT74" s="4">
        <v>0</v>
      </c>
      <c r="AU74" s="4">
        <v>0</v>
      </c>
      <c r="AV74" s="5">
        <v>0</v>
      </c>
      <c r="AW74" s="448" t="e">
        <v>#VALUE!</v>
      </c>
      <c r="AX74" s="449">
        <v>0</v>
      </c>
      <c r="AY74" s="1">
        <v>1.4964</v>
      </c>
      <c r="AZ74" s="29">
        <v>0</v>
      </c>
      <c r="BA74" s="5">
        <v>0</v>
      </c>
      <c r="BB74" s="294">
        <v>1.30568</v>
      </c>
      <c r="BC74" s="707">
        <v>2.6100000000000002E-2</v>
      </c>
      <c r="BD74" s="707">
        <v>1.4999999999999999E-2</v>
      </c>
      <c r="BE74" s="303">
        <v>2.47E-2</v>
      </c>
      <c r="BF74" s="303">
        <v>2.47E-2</v>
      </c>
      <c r="BG74" s="326">
        <v>0</v>
      </c>
      <c r="BH74" s="327"/>
      <c r="BI74" s="9"/>
      <c r="BJ74" s="529"/>
    </row>
    <row r="75" spans="1:62" x14ac:dyDescent="0.2">
      <c r="A75" s="314" t="s">
        <v>226</v>
      </c>
      <c r="B75" s="315" t="s">
        <v>227</v>
      </c>
      <c r="C75" s="316" t="s">
        <v>226</v>
      </c>
      <c r="D75" s="317" t="s">
        <v>227</v>
      </c>
      <c r="E75" s="318" t="s">
        <v>228</v>
      </c>
      <c r="F75" s="319" t="s">
        <v>222</v>
      </c>
      <c r="G75" s="320">
        <v>5</v>
      </c>
      <c r="H75" s="246"/>
      <c r="I75" s="321">
        <v>4154982</v>
      </c>
      <c r="J75" s="321">
        <v>320699</v>
      </c>
      <c r="K75" s="321">
        <v>0</v>
      </c>
      <c r="L75" s="321">
        <v>0</v>
      </c>
      <c r="M75" s="321">
        <v>0</v>
      </c>
      <c r="N75" s="321">
        <v>4154982</v>
      </c>
      <c r="O75" s="711">
        <v>320699</v>
      </c>
      <c r="P75" s="711">
        <v>3834283</v>
      </c>
      <c r="Q75" s="712">
        <v>253.91</v>
      </c>
      <c r="R75" s="712">
        <v>0</v>
      </c>
      <c r="S75" s="282">
        <v>0</v>
      </c>
      <c r="T75" s="281">
        <v>0</v>
      </c>
      <c r="U75" s="322">
        <v>3834283</v>
      </c>
      <c r="V75" s="323">
        <v>15100.95</v>
      </c>
      <c r="W75" s="289">
        <v>4430</v>
      </c>
      <c r="X75" s="290">
        <v>17.45</v>
      </c>
      <c r="Y75" s="291">
        <v>15083.5</v>
      </c>
      <c r="Z75" s="324">
        <v>0</v>
      </c>
      <c r="AA75" s="292">
        <v>0</v>
      </c>
      <c r="AB75" s="293">
        <v>3834283</v>
      </c>
      <c r="AC75" s="261">
        <v>15100.95</v>
      </c>
      <c r="AD75" s="294">
        <v>1.47759</v>
      </c>
      <c r="AE75" s="295">
        <v>1.4776</v>
      </c>
      <c r="AF75" s="296">
        <v>1.4776</v>
      </c>
      <c r="AG75" s="297">
        <v>0.52549999999999997</v>
      </c>
      <c r="AH75" s="1">
        <v>0.77649999999999997</v>
      </c>
      <c r="AI75" s="1">
        <v>1.4319999999999999</v>
      </c>
      <c r="AJ75" s="2">
        <v>1.0590000000000002</v>
      </c>
      <c r="AK75" s="298">
        <v>0.73319999999999996</v>
      </c>
      <c r="AL75" s="3">
        <v>1.3522000000000001</v>
      </c>
      <c r="AM75" s="325">
        <v>1.492</v>
      </c>
      <c r="AN75" s="300">
        <v>1.0590000000000002</v>
      </c>
      <c r="AO75" s="300">
        <v>0</v>
      </c>
      <c r="AP75" s="301">
        <v>1.3522000000000001</v>
      </c>
      <c r="AQ75" s="29">
        <v>1.492</v>
      </c>
      <c r="AR75" s="283">
        <v>1</v>
      </c>
      <c r="AS75" s="283">
        <v>1</v>
      </c>
      <c r="AT75" s="4">
        <v>1.0590000000000002</v>
      </c>
      <c r="AU75" s="4">
        <v>0</v>
      </c>
      <c r="AV75" s="5">
        <v>1.3522000000000001</v>
      </c>
      <c r="AW75" s="448">
        <v>0</v>
      </c>
      <c r="AX75" s="449">
        <v>0</v>
      </c>
      <c r="AY75" s="1">
        <v>1.4319999999999999</v>
      </c>
      <c r="AZ75" s="29">
        <v>0</v>
      </c>
      <c r="BA75" s="5">
        <v>0</v>
      </c>
      <c r="BB75" s="294">
        <v>1.2197899999999999</v>
      </c>
      <c r="BC75" s="707">
        <v>2.4400000000000002E-2</v>
      </c>
      <c r="BD75" s="707">
        <v>1.2800000000000001E-2</v>
      </c>
      <c r="BE75" s="303">
        <v>2.3600000000000003E-2</v>
      </c>
      <c r="BF75" s="303">
        <v>2.3600000000000003E-2</v>
      </c>
      <c r="BG75" s="326">
        <v>0</v>
      </c>
      <c r="BH75" s="327"/>
      <c r="BI75" s="9"/>
      <c r="BJ75" s="529"/>
    </row>
    <row r="76" spans="1:62" x14ac:dyDescent="0.2">
      <c r="A76" s="314" t="s">
        <v>229</v>
      </c>
      <c r="B76" s="315" t="s">
        <v>230</v>
      </c>
      <c r="C76" s="316" t="s">
        <v>229</v>
      </c>
      <c r="D76" s="317" t="s">
        <v>230</v>
      </c>
      <c r="E76" s="318" t="s">
        <v>231</v>
      </c>
      <c r="F76" s="319" t="s">
        <v>222</v>
      </c>
      <c r="G76" s="320">
        <v>5</v>
      </c>
      <c r="H76" s="246"/>
      <c r="I76" s="321">
        <v>3620493</v>
      </c>
      <c r="J76" s="321">
        <v>209835</v>
      </c>
      <c r="K76" s="321">
        <v>0</v>
      </c>
      <c r="L76" s="321">
        <v>0</v>
      </c>
      <c r="M76" s="321">
        <v>0</v>
      </c>
      <c r="N76" s="321">
        <v>3620493</v>
      </c>
      <c r="O76" s="711">
        <v>209835</v>
      </c>
      <c r="P76" s="711">
        <v>3410658</v>
      </c>
      <c r="Q76" s="712">
        <v>242.67</v>
      </c>
      <c r="R76" s="712">
        <v>0</v>
      </c>
      <c r="S76" s="282">
        <v>0</v>
      </c>
      <c r="T76" s="281">
        <v>0</v>
      </c>
      <c r="U76" s="322">
        <v>3410658</v>
      </c>
      <c r="V76" s="323">
        <v>14054.72</v>
      </c>
      <c r="W76" s="289">
        <v>3644</v>
      </c>
      <c r="X76" s="290">
        <v>15.02</v>
      </c>
      <c r="Y76" s="291">
        <v>14039.699999999999</v>
      </c>
      <c r="Z76" s="324">
        <v>0</v>
      </c>
      <c r="AA76" s="292">
        <v>0</v>
      </c>
      <c r="AB76" s="293">
        <v>3410658</v>
      </c>
      <c r="AC76" s="261">
        <v>14054.72</v>
      </c>
      <c r="AD76" s="294">
        <v>1.3752200000000001</v>
      </c>
      <c r="AE76" s="295">
        <v>1.3752</v>
      </c>
      <c r="AF76" s="296">
        <v>1.3752</v>
      </c>
      <c r="AG76" s="297">
        <v>0.54659999999999997</v>
      </c>
      <c r="AH76" s="1">
        <v>0.75170000000000003</v>
      </c>
      <c r="AI76" s="1">
        <v>1.3780000000000001</v>
      </c>
      <c r="AJ76" s="2">
        <v>1.0810999999999999</v>
      </c>
      <c r="AK76" s="298">
        <v>0.69530000000000003</v>
      </c>
      <c r="AL76" s="3">
        <v>1.2746</v>
      </c>
      <c r="AM76" s="325">
        <v>1.4615</v>
      </c>
      <c r="AN76" s="300">
        <v>1.0810999999999999</v>
      </c>
      <c r="AO76" s="300">
        <v>0</v>
      </c>
      <c r="AP76" s="301">
        <v>1.2746</v>
      </c>
      <c r="AQ76" s="29">
        <v>1.4615</v>
      </c>
      <c r="AR76" s="283">
        <v>1</v>
      </c>
      <c r="AS76" s="283">
        <v>1</v>
      </c>
      <c r="AT76" s="4">
        <v>1.0810999999999999</v>
      </c>
      <c r="AU76" s="4">
        <v>0</v>
      </c>
      <c r="AV76" s="5">
        <v>1.2746</v>
      </c>
      <c r="AW76" s="448">
        <v>0</v>
      </c>
      <c r="AX76" s="449">
        <v>0</v>
      </c>
      <c r="AY76" s="1">
        <v>1.3780000000000001</v>
      </c>
      <c r="AZ76" s="29">
        <v>0</v>
      </c>
      <c r="BA76" s="5">
        <v>0</v>
      </c>
      <c r="BB76" s="294">
        <v>1.1352800000000001</v>
      </c>
      <c r="BC76" s="707">
        <v>2.2700000000000001E-2</v>
      </c>
      <c r="BD76" s="707">
        <v>1.24E-2</v>
      </c>
      <c r="BE76" s="303">
        <v>2.2699999999999998E-2</v>
      </c>
      <c r="BF76" s="303">
        <v>2.2699999999999998E-2</v>
      </c>
      <c r="BG76" s="326">
        <v>0</v>
      </c>
      <c r="BH76" s="327"/>
      <c r="BI76" s="9"/>
      <c r="BJ76" s="529"/>
    </row>
    <row r="77" spans="1:62" x14ac:dyDescent="0.2">
      <c r="A77" s="314" t="s">
        <v>232</v>
      </c>
      <c r="B77" s="315" t="s">
        <v>233</v>
      </c>
      <c r="C77" s="316" t="s">
        <v>232</v>
      </c>
      <c r="D77" s="317" t="s">
        <v>233</v>
      </c>
      <c r="E77" s="318" t="s">
        <v>234</v>
      </c>
      <c r="F77" s="319" t="s">
        <v>222</v>
      </c>
      <c r="G77" s="320">
        <v>5</v>
      </c>
      <c r="H77" s="246"/>
      <c r="I77" s="321">
        <v>562121</v>
      </c>
      <c r="J77" s="321">
        <v>273828</v>
      </c>
      <c r="K77" s="321">
        <v>0</v>
      </c>
      <c r="L77" s="321">
        <v>0</v>
      </c>
      <c r="M77" s="321">
        <v>0</v>
      </c>
      <c r="N77" s="321">
        <v>562121</v>
      </c>
      <c r="O77" s="711">
        <v>273828</v>
      </c>
      <c r="P77" s="711">
        <v>288293</v>
      </c>
      <c r="Q77" s="712">
        <v>21.83</v>
      </c>
      <c r="R77" s="712">
        <v>0</v>
      </c>
      <c r="S77" s="282">
        <v>0</v>
      </c>
      <c r="T77" s="281">
        <v>0</v>
      </c>
      <c r="U77" s="322">
        <v>288293</v>
      </c>
      <c r="V77" s="323">
        <v>13206.28</v>
      </c>
      <c r="W77" s="289">
        <v>2097</v>
      </c>
      <c r="X77" s="290">
        <v>96.06</v>
      </c>
      <c r="Y77" s="291">
        <v>13110.220000000001</v>
      </c>
      <c r="Z77" s="324">
        <v>0</v>
      </c>
      <c r="AA77" s="292">
        <v>0</v>
      </c>
      <c r="AB77" s="293">
        <v>288293</v>
      </c>
      <c r="AC77" s="261">
        <v>13206.28</v>
      </c>
      <c r="AD77" s="294">
        <v>1.2922</v>
      </c>
      <c r="AE77" s="295">
        <v>1.2922</v>
      </c>
      <c r="AF77" s="296">
        <v>1.2922</v>
      </c>
      <c r="AG77" s="297">
        <v>0.45760000000000001</v>
      </c>
      <c r="AH77" s="1">
        <v>0.59130000000000005</v>
      </c>
      <c r="AI77" s="1">
        <v>1.3406</v>
      </c>
      <c r="AJ77" s="2">
        <v>1.0467</v>
      </c>
      <c r="AK77" s="298">
        <v>0.56489999999999996</v>
      </c>
      <c r="AL77" s="3">
        <v>1.2807999999999999</v>
      </c>
      <c r="AM77" s="325">
        <v>1.5095000000000001</v>
      </c>
      <c r="AN77" s="300">
        <v>1.0467</v>
      </c>
      <c r="AO77" s="300">
        <v>0</v>
      </c>
      <c r="AP77" s="301">
        <v>1.2807999999999999</v>
      </c>
      <c r="AQ77" s="29">
        <v>1.5095000000000001</v>
      </c>
      <c r="AR77" s="283">
        <v>1</v>
      </c>
      <c r="AS77" s="283">
        <v>1</v>
      </c>
      <c r="AT77" s="4">
        <v>1.0467</v>
      </c>
      <c r="AU77" s="4">
        <v>0</v>
      </c>
      <c r="AV77" s="5">
        <v>1.2807999999999999</v>
      </c>
      <c r="AW77" s="448">
        <v>0</v>
      </c>
      <c r="AX77" s="449">
        <v>0</v>
      </c>
      <c r="AY77" s="1">
        <v>1.3406</v>
      </c>
      <c r="AZ77" s="29">
        <v>0</v>
      </c>
      <c r="BA77" s="5">
        <v>0</v>
      </c>
      <c r="BB77" s="294">
        <v>1.06674</v>
      </c>
      <c r="BC77" s="707">
        <v>2.1299999999999999E-2</v>
      </c>
      <c r="BD77" s="707">
        <v>9.7000000000000003E-3</v>
      </c>
      <c r="BE77" s="303">
        <v>2.2100000000000002E-2</v>
      </c>
      <c r="BF77" s="303">
        <v>2.2100000000000002E-2</v>
      </c>
      <c r="BG77" s="326">
        <v>0</v>
      </c>
      <c r="BH77" s="327"/>
      <c r="BI77" s="9"/>
      <c r="BJ77" s="529"/>
    </row>
    <row r="78" spans="1:62" x14ac:dyDescent="0.2">
      <c r="A78" s="314" t="s">
        <v>235</v>
      </c>
      <c r="B78" s="315" t="s">
        <v>236</v>
      </c>
      <c r="C78" s="316" t="s">
        <v>235</v>
      </c>
      <c r="D78" s="317" t="s">
        <v>236</v>
      </c>
      <c r="E78" s="318" t="s">
        <v>237</v>
      </c>
      <c r="F78" s="319" t="s">
        <v>222</v>
      </c>
      <c r="G78" s="320">
        <v>5</v>
      </c>
      <c r="H78" s="246"/>
      <c r="I78" s="321">
        <v>0</v>
      </c>
      <c r="J78" s="321">
        <v>0</v>
      </c>
      <c r="K78" s="321">
        <v>0</v>
      </c>
      <c r="L78" s="321">
        <v>0</v>
      </c>
      <c r="M78" s="321">
        <v>0</v>
      </c>
      <c r="N78" s="321">
        <v>0</v>
      </c>
      <c r="O78" s="711">
        <v>0</v>
      </c>
      <c r="P78" s="711">
        <v>0</v>
      </c>
      <c r="Q78" s="712">
        <v>0</v>
      </c>
      <c r="R78" s="712">
        <v>0</v>
      </c>
      <c r="S78" s="282">
        <v>0</v>
      </c>
      <c r="T78" s="281">
        <v>0</v>
      </c>
      <c r="U78" s="322">
        <v>0</v>
      </c>
      <c r="V78" s="323">
        <v>0</v>
      </c>
      <c r="W78" s="289">
        <v>0</v>
      </c>
      <c r="X78" s="290">
        <v>0</v>
      </c>
      <c r="Y78" s="291">
        <v>0</v>
      </c>
      <c r="Z78" s="324">
        <v>0</v>
      </c>
      <c r="AA78" s="292">
        <v>0</v>
      </c>
      <c r="AB78" s="293">
        <v>0</v>
      </c>
      <c r="AC78" s="261">
        <v>0</v>
      </c>
      <c r="AD78" s="294">
        <v>1</v>
      </c>
      <c r="AE78" s="295">
        <v>1</v>
      </c>
      <c r="AF78" s="296">
        <v>1</v>
      </c>
      <c r="AG78" s="297">
        <v>0</v>
      </c>
      <c r="AH78" s="1">
        <v>0</v>
      </c>
      <c r="AI78" s="1">
        <v>1</v>
      </c>
      <c r="AJ78" s="2">
        <v>0.93629999999999991</v>
      </c>
      <c r="AK78" s="298">
        <v>1.0680000000000001</v>
      </c>
      <c r="AL78" s="3">
        <v>1.0680000000000001</v>
      </c>
      <c r="AM78" s="325">
        <v>1.6875</v>
      </c>
      <c r="AN78" s="300">
        <v>0.93629999999999991</v>
      </c>
      <c r="AO78" s="300">
        <v>0</v>
      </c>
      <c r="AP78" s="301">
        <v>1.0680000000000001</v>
      </c>
      <c r="AQ78" s="29">
        <v>1.6875</v>
      </c>
      <c r="AR78" s="283">
        <v>1</v>
      </c>
      <c r="AS78" s="283">
        <v>1</v>
      </c>
      <c r="AT78" s="4">
        <v>0.93629999999999991</v>
      </c>
      <c r="AU78" s="4">
        <v>0</v>
      </c>
      <c r="AV78" s="5">
        <v>1.0680000000000001</v>
      </c>
      <c r="AW78" s="448">
        <v>0</v>
      </c>
      <c r="AX78" s="449">
        <v>0</v>
      </c>
      <c r="AY78" s="1">
        <v>1</v>
      </c>
      <c r="AZ78" s="29">
        <v>0</v>
      </c>
      <c r="BA78" s="5">
        <v>0</v>
      </c>
      <c r="BB78" s="294">
        <v>1</v>
      </c>
      <c r="BC78" s="707">
        <v>0.02</v>
      </c>
      <c r="BD78" s="707">
        <v>0</v>
      </c>
      <c r="BE78" s="303">
        <v>0</v>
      </c>
      <c r="BF78" s="303">
        <v>0</v>
      </c>
      <c r="BG78" s="326">
        <v>1</v>
      </c>
      <c r="BH78" s="327"/>
      <c r="BI78" s="9"/>
      <c r="BJ78" s="529"/>
    </row>
    <row r="79" spans="1:62" x14ac:dyDescent="0.2">
      <c r="A79" s="33" t="s">
        <v>218</v>
      </c>
      <c r="B79" s="328" t="s">
        <v>219</v>
      </c>
      <c r="C79" s="329" t="s">
        <v>238</v>
      </c>
      <c r="D79" s="330" t="s">
        <v>239</v>
      </c>
      <c r="E79" s="331" t="s">
        <v>240</v>
      </c>
      <c r="F79" s="332" t="s">
        <v>222</v>
      </c>
      <c r="G79" s="333">
        <v>5</v>
      </c>
      <c r="H79" s="334"/>
      <c r="I79" s="335">
        <v>0</v>
      </c>
      <c r="J79" s="335">
        <v>0</v>
      </c>
      <c r="K79" s="335">
        <v>0</v>
      </c>
      <c r="L79" s="335">
        <v>0</v>
      </c>
      <c r="M79" s="335">
        <v>0</v>
      </c>
      <c r="N79" s="335">
        <v>0</v>
      </c>
      <c r="O79" s="714">
        <v>0</v>
      </c>
      <c r="P79" s="714">
        <v>0</v>
      </c>
      <c r="Q79" s="715">
        <v>0</v>
      </c>
      <c r="R79" s="715">
        <v>0</v>
      </c>
      <c r="S79" s="337">
        <v>0</v>
      </c>
      <c r="T79" s="336">
        <v>0</v>
      </c>
      <c r="U79" s="338">
        <v>0</v>
      </c>
      <c r="V79" s="339">
        <v>0</v>
      </c>
      <c r="W79" s="289">
        <v>0</v>
      </c>
      <c r="X79" s="290">
        <v>0</v>
      </c>
      <c r="Y79" s="291">
        <v>0</v>
      </c>
      <c r="Z79" s="324">
        <v>0</v>
      </c>
      <c r="AA79" s="292">
        <v>0</v>
      </c>
      <c r="AB79" s="293">
        <v>0</v>
      </c>
      <c r="AC79" s="340">
        <v>0</v>
      </c>
      <c r="AD79" s="341">
        <v>0</v>
      </c>
      <c r="AE79" s="295">
        <v>0</v>
      </c>
      <c r="AF79" s="342">
        <v>0</v>
      </c>
      <c r="AG79" s="343">
        <v>0.54830000000000001</v>
      </c>
      <c r="AH79" s="6">
        <v>0.75739999999999996</v>
      </c>
      <c r="AI79" s="6">
        <v>0</v>
      </c>
      <c r="AJ79" s="2">
        <v>0</v>
      </c>
      <c r="AK79" s="298">
        <v>0.80049999999999999</v>
      </c>
      <c r="AL79" s="3">
        <v>0</v>
      </c>
      <c r="AM79" s="325">
        <v>0</v>
      </c>
      <c r="AN79" s="300">
        <v>0</v>
      </c>
      <c r="AO79" s="300">
        <v>0</v>
      </c>
      <c r="AP79" s="301">
        <v>0</v>
      </c>
      <c r="AQ79" s="29">
        <v>0</v>
      </c>
      <c r="AR79" s="283">
        <v>0</v>
      </c>
      <c r="AS79" s="283">
        <v>0</v>
      </c>
      <c r="AT79" s="4">
        <v>0</v>
      </c>
      <c r="AU79" s="4">
        <v>0</v>
      </c>
      <c r="AV79" s="5">
        <v>0</v>
      </c>
      <c r="AW79" s="448">
        <v>0</v>
      </c>
      <c r="AX79" s="449">
        <v>0</v>
      </c>
      <c r="AY79" s="6">
        <v>0</v>
      </c>
      <c r="AZ79" s="29">
        <v>0</v>
      </c>
      <c r="BA79" s="5">
        <v>0</v>
      </c>
      <c r="BB79" s="341">
        <v>0</v>
      </c>
      <c r="BC79" s="716">
        <v>0</v>
      </c>
      <c r="BD79" s="716">
        <v>1.2500000000000001E-2</v>
      </c>
      <c r="BE79" s="303">
        <v>0</v>
      </c>
      <c r="BF79" s="303">
        <v>0</v>
      </c>
      <c r="BG79" s="326">
        <v>0</v>
      </c>
      <c r="BH79" s="327"/>
      <c r="BI79" s="9"/>
      <c r="BJ79" s="529"/>
    </row>
    <row r="80" spans="1:62" x14ac:dyDescent="0.2">
      <c r="A80" s="33" t="s">
        <v>223</v>
      </c>
      <c r="B80" s="328" t="s">
        <v>224</v>
      </c>
      <c r="C80" s="329" t="s">
        <v>238</v>
      </c>
      <c r="D80" s="330" t="s">
        <v>239</v>
      </c>
      <c r="E80" s="331" t="s">
        <v>241</v>
      </c>
      <c r="F80" s="332" t="s">
        <v>222</v>
      </c>
      <c r="G80" s="333">
        <v>5</v>
      </c>
      <c r="H80" s="334"/>
      <c r="I80" s="335">
        <v>0</v>
      </c>
      <c r="J80" s="335">
        <v>0</v>
      </c>
      <c r="K80" s="335">
        <v>0</v>
      </c>
      <c r="L80" s="335">
        <v>0</v>
      </c>
      <c r="M80" s="335">
        <v>0</v>
      </c>
      <c r="N80" s="335">
        <v>0</v>
      </c>
      <c r="O80" s="714">
        <v>0</v>
      </c>
      <c r="P80" s="714">
        <v>0</v>
      </c>
      <c r="Q80" s="715">
        <v>0</v>
      </c>
      <c r="R80" s="715">
        <v>0</v>
      </c>
      <c r="S80" s="337">
        <v>0</v>
      </c>
      <c r="T80" s="336">
        <v>0</v>
      </c>
      <c r="U80" s="338">
        <v>0</v>
      </c>
      <c r="V80" s="339">
        <v>0</v>
      </c>
      <c r="W80" s="289">
        <v>0</v>
      </c>
      <c r="X80" s="290">
        <v>0</v>
      </c>
      <c r="Y80" s="291">
        <v>0</v>
      </c>
      <c r="Z80" s="324">
        <v>0</v>
      </c>
      <c r="AA80" s="292">
        <v>0</v>
      </c>
      <c r="AB80" s="293">
        <v>0</v>
      </c>
      <c r="AC80" s="340">
        <v>0</v>
      </c>
      <c r="AD80" s="341">
        <v>0</v>
      </c>
      <c r="AE80" s="295">
        <v>0</v>
      </c>
      <c r="AF80" s="342">
        <v>0</v>
      </c>
      <c r="AG80" s="343">
        <v>0.42570000000000002</v>
      </c>
      <c r="AH80" s="6">
        <v>0.58809999999999996</v>
      </c>
      <c r="AI80" s="6">
        <v>0</v>
      </c>
      <c r="AJ80" s="2" t="s">
        <v>1126</v>
      </c>
      <c r="AK80" s="298" t="s">
        <v>1126</v>
      </c>
      <c r="AL80" s="3" t="s">
        <v>1126</v>
      </c>
      <c r="AM80" s="325" t="s">
        <v>1126</v>
      </c>
      <c r="AN80" s="300">
        <v>0</v>
      </c>
      <c r="AO80" s="300">
        <v>0</v>
      </c>
      <c r="AP80" s="301">
        <v>0</v>
      </c>
      <c r="AQ80" s="29">
        <v>0</v>
      </c>
      <c r="AR80" s="283">
        <v>1</v>
      </c>
      <c r="AS80" s="283">
        <v>1</v>
      </c>
      <c r="AT80" s="4">
        <v>0</v>
      </c>
      <c r="AU80" s="4">
        <v>0</v>
      </c>
      <c r="AV80" s="5">
        <v>0</v>
      </c>
      <c r="AW80" s="448" t="e">
        <v>#VALUE!</v>
      </c>
      <c r="AX80" s="449">
        <v>0</v>
      </c>
      <c r="AY80" s="6">
        <v>0</v>
      </c>
      <c r="AZ80" s="29">
        <v>0</v>
      </c>
      <c r="BA80" s="5">
        <v>0</v>
      </c>
      <c r="BB80" s="341">
        <v>0</v>
      </c>
      <c r="BC80" s="716">
        <v>0</v>
      </c>
      <c r="BD80" s="716">
        <v>9.7000000000000003E-3</v>
      </c>
      <c r="BE80" s="303">
        <v>0</v>
      </c>
      <c r="BF80" s="303">
        <v>0</v>
      </c>
      <c r="BG80" s="326">
        <v>0</v>
      </c>
      <c r="BH80" s="327"/>
      <c r="BI80" s="9"/>
      <c r="BJ80" s="529"/>
    </row>
    <row r="81" spans="1:62" x14ac:dyDescent="0.2">
      <c r="A81" s="33" t="s">
        <v>226</v>
      </c>
      <c r="B81" s="328" t="s">
        <v>227</v>
      </c>
      <c r="C81" s="329" t="s">
        <v>238</v>
      </c>
      <c r="D81" s="330" t="s">
        <v>239</v>
      </c>
      <c r="E81" s="331" t="s">
        <v>242</v>
      </c>
      <c r="F81" s="332" t="s">
        <v>222</v>
      </c>
      <c r="G81" s="333">
        <v>5</v>
      </c>
      <c r="H81" s="334"/>
      <c r="I81" s="335">
        <v>0</v>
      </c>
      <c r="J81" s="335">
        <v>0</v>
      </c>
      <c r="K81" s="335">
        <v>0</v>
      </c>
      <c r="L81" s="335">
        <v>0</v>
      </c>
      <c r="M81" s="335">
        <v>0</v>
      </c>
      <c r="N81" s="335">
        <v>0</v>
      </c>
      <c r="O81" s="714">
        <v>0</v>
      </c>
      <c r="P81" s="714">
        <v>0</v>
      </c>
      <c r="Q81" s="715">
        <v>0</v>
      </c>
      <c r="R81" s="715">
        <v>0</v>
      </c>
      <c r="S81" s="337">
        <v>0</v>
      </c>
      <c r="T81" s="336">
        <v>0</v>
      </c>
      <c r="U81" s="338">
        <v>0</v>
      </c>
      <c r="V81" s="339">
        <v>0</v>
      </c>
      <c r="W81" s="289">
        <v>0</v>
      </c>
      <c r="X81" s="290">
        <v>0</v>
      </c>
      <c r="Y81" s="291">
        <v>0</v>
      </c>
      <c r="Z81" s="324">
        <v>0</v>
      </c>
      <c r="AA81" s="292">
        <v>0</v>
      </c>
      <c r="AB81" s="293">
        <v>0</v>
      </c>
      <c r="AC81" s="340">
        <v>0</v>
      </c>
      <c r="AD81" s="341">
        <v>0</v>
      </c>
      <c r="AE81" s="295">
        <v>0</v>
      </c>
      <c r="AF81" s="342">
        <v>0</v>
      </c>
      <c r="AG81" s="343">
        <v>0.47449999999999998</v>
      </c>
      <c r="AH81" s="6">
        <v>0.65549999999999997</v>
      </c>
      <c r="AI81" s="6">
        <v>0</v>
      </c>
      <c r="AJ81" s="2">
        <v>0</v>
      </c>
      <c r="AK81" s="298">
        <v>0.61899999999999999</v>
      </c>
      <c r="AL81" s="3">
        <v>0</v>
      </c>
      <c r="AM81" s="325">
        <v>0</v>
      </c>
      <c r="AN81" s="300">
        <v>0</v>
      </c>
      <c r="AO81" s="300">
        <v>0</v>
      </c>
      <c r="AP81" s="301">
        <v>0</v>
      </c>
      <c r="AQ81" s="29">
        <v>0</v>
      </c>
      <c r="AR81" s="283">
        <v>0</v>
      </c>
      <c r="AS81" s="283">
        <v>0</v>
      </c>
      <c r="AT81" s="4">
        <v>0</v>
      </c>
      <c r="AU81" s="4">
        <v>0</v>
      </c>
      <c r="AV81" s="5">
        <v>0</v>
      </c>
      <c r="AW81" s="448">
        <v>0</v>
      </c>
      <c r="AX81" s="449">
        <v>0</v>
      </c>
      <c r="AY81" s="6">
        <v>0</v>
      </c>
      <c r="AZ81" s="29">
        <v>0</v>
      </c>
      <c r="BA81" s="5">
        <v>0</v>
      </c>
      <c r="BB81" s="341">
        <v>0</v>
      </c>
      <c r="BC81" s="716">
        <v>0</v>
      </c>
      <c r="BD81" s="716">
        <v>1.0800000000000001E-2</v>
      </c>
      <c r="BE81" s="303">
        <v>0</v>
      </c>
      <c r="BF81" s="303">
        <v>0</v>
      </c>
      <c r="BG81" s="326">
        <v>0</v>
      </c>
      <c r="BH81" s="327"/>
      <c r="BI81" s="9"/>
      <c r="BJ81" s="529"/>
    </row>
    <row r="82" spans="1:62" x14ac:dyDescent="0.2">
      <c r="A82" s="33" t="s">
        <v>229</v>
      </c>
      <c r="B82" s="328" t="s">
        <v>230</v>
      </c>
      <c r="C82" s="329" t="s">
        <v>238</v>
      </c>
      <c r="D82" s="330" t="s">
        <v>239</v>
      </c>
      <c r="E82" s="331" t="s">
        <v>243</v>
      </c>
      <c r="F82" s="332" t="s">
        <v>222</v>
      </c>
      <c r="G82" s="333">
        <v>5</v>
      </c>
      <c r="H82" s="334"/>
      <c r="I82" s="335">
        <v>0</v>
      </c>
      <c r="J82" s="335">
        <v>0</v>
      </c>
      <c r="K82" s="335">
        <v>0</v>
      </c>
      <c r="L82" s="335">
        <v>0</v>
      </c>
      <c r="M82" s="335">
        <v>0</v>
      </c>
      <c r="N82" s="335">
        <v>0</v>
      </c>
      <c r="O82" s="714">
        <v>0</v>
      </c>
      <c r="P82" s="714">
        <v>0</v>
      </c>
      <c r="Q82" s="715">
        <v>0</v>
      </c>
      <c r="R82" s="715">
        <v>0</v>
      </c>
      <c r="S82" s="337">
        <v>0</v>
      </c>
      <c r="T82" s="336">
        <v>0</v>
      </c>
      <c r="U82" s="338">
        <v>0</v>
      </c>
      <c r="V82" s="339">
        <v>0</v>
      </c>
      <c r="W82" s="289">
        <v>0</v>
      </c>
      <c r="X82" s="290">
        <v>0</v>
      </c>
      <c r="Y82" s="291">
        <v>0</v>
      </c>
      <c r="Z82" s="324">
        <v>0</v>
      </c>
      <c r="AA82" s="292">
        <v>0</v>
      </c>
      <c r="AB82" s="293">
        <v>0</v>
      </c>
      <c r="AC82" s="340">
        <v>0</v>
      </c>
      <c r="AD82" s="341">
        <v>0</v>
      </c>
      <c r="AE82" s="295">
        <v>0</v>
      </c>
      <c r="AF82" s="342">
        <v>0</v>
      </c>
      <c r="AG82" s="343">
        <v>0.45340000000000003</v>
      </c>
      <c r="AH82" s="6">
        <v>0.62629999999999997</v>
      </c>
      <c r="AI82" s="6">
        <v>0</v>
      </c>
      <c r="AJ82" s="2">
        <v>0</v>
      </c>
      <c r="AK82" s="298">
        <v>0.57930000000000004</v>
      </c>
      <c r="AL82" s="3">
        <v>0</v>
      </c>
      <c r="AM82" s="325">
        <v>0</v>
      </c>
      <c r="AN82" s="300">
        <v>0</v>
      </c>
      <c r="AO82" s="300">
        <v>0</v>
      </c>
      <c r="AP82" s="301">
        <v>0</v>
      </c>
      <c r="AQ82" s="29">
        <v>0</v>
      </c>
      <c r="AR82" s="283">
        <v>0</v>
      </c>
      <c r="AS82" s="283">
        <v>0</v>
      </c>
      <c r="AT82" s="4">
        <v>0</v>
      </c>
      <c r="AU82" s="4">
        <v>0</v>
      </c>
      <c r="AV82" s="5">
        <v>0</v>
      </c>
      <c r="AW82" s="448">
        <v>0</v>
      </c>
      <c r="AX82" s="449">
        <v>0</v>
      </c>
      <c r="AY82" s="6">
        <v>0</v>
      </c>
      <c r="AZ82" s="29">
        <v>0</v>
      </c>
      <c r="BA82" s="5">
        <v>0</v>
      </c>
      <c r="BB82" s="341">
        <v>0</v>
      </c>
      <c r="BC82" s="716">
        <v>0</v>
      </c>
      <c r="BD82" s="716">
        <v>1.03E-2</v>
      </c>
      <c r="BE82" s="303">
        <v>0</v>
      </c>
      <c r="BF82" s="303">
        <v>0</v>
      </c>
      <c r="BG82" s="326">
        <v>0</v>
      </c>
      <c r="BH82" s="327"/>
      <c r="BI82" s="9"/>
      <c r="BJ82" s="529"/>
    </row>
    <row r="83" spans="1:62" x14ac:dyDescent="0.2">
      <c r="A83" s="33" t="s">
        <v>232</v>
      </c>
      <c r="B83" s="328" t="s">
        <v>233</v>
      </c>
      <c r="C83" s="329" t="s">
        <v>238</v>
      </c>
      <c r="D83" s="330" t="s">
        <v>239</v>
      </c>
      <c r="E83" s="331" t="s">
        <v>244</v>
      </c>
      <c r="F83" s="332" t="s">
        <v>222</v>
      </c>
      <c r="G83" s="333">
        <v>5</v>
      </c>
      <c r="H83" s="334"/>
      <c r="I83" s="335">
        <v>0</v>
      </c>
      <c r="J83" s="335">
        <v>0</v>
      </c>
      <c r="K83" s="335">
        <v>0</v>
      </c>
      <c r="L83" s="335">
        <v>0</v>
      </c>
      <c r="M83" s="335">
        <v>0</v>
      </c>
      <c r="N83" s="335">
        <v>0</v>
      </c>
      <c r="O83" s="714">
        <v>0</v>
      </c>
      <c r="P83" s="714">
        <v>0</v>
      </c>
      <c r="Q83" s="715">
        <v>0</v>
      </c>
      <c r="R83" s="715">
        <v>0</v>
      </c>
      <c r="S83" s="337">
        <v>0</v>
      </c>
      <c r="T83" s="336">
        <v>0</v>
      </c>
      <c r="U83" s="338">
        <v>0</v>
      </c>
      <c r="V83" s="339">
        <v>0</v>
      </c>
      <c r="W83" s="289">
        <v>0</v>
      </c>
      <c r="X83" s="290">
        <v>0</v>
      </c>
      <c r="Y83" s="291">
        <v>0</v>
      </c>
      <c r="Z83" s="324">
        <v>0</v>
      </c>
      <c r="AA83" s="292">
        <v>0</v>
      </c>
      <c r="AB83" s="293">
        <v>0</v>
      </c>
      <c r="AC83" s="340">
        <v>0</v>
      </c>
      <c r="AD83" s="341">
        <v>0</v>
      </c>
      <c r="AE83" s="295">
        <v>0</v>
      </c>
      <c r="AF83" s="342">
        <v>0</v>
      </c>
      <c r="AG83" s="343">
        <v>0.54239999999999999</v>
      </c>
      <c r="AH83" s="6">
        <v>0.74929999999999997</v>
      </c>
      <c r="AI83" s="6">
        <v>0</v>
      </c>
      <c r="AJ83" s="2">
        <v>0</v>
      </c>
      <c r="AK83" s="298">
        <v>0.71589999999999998</v>
      </c>
      <c r="AL83" s="3">
        <v>0</v>
      </c>
      <c r="AM83" s="325">
        <v>0</v>
      </c>
      <c r="AN83" s="300">
        <v>0</v>
      </c>
      <c r="AO83" s="300">
        <v>0</v>
      </c>
      <c r="AP83" s="301">
        <v>0</v>
      </c>
      <c r="AQ83" s="29">
        <v>0</v>
      </c>
      <c r="AR83" s="283">
        <v>0</v>
      </c>
      <c r="AS83" s="283">
        <v>0</v>
      </c>
      <c r="AT83" s="4">
        <v>0</v>
      </c>
      <c r="AU83" s="4">
        <v>0</v>
      </c>
      <c r="AV83" s="5">
        <v>0</v>
      </c>
      <c r="AW83" s="448">
        <v>0</v>
      </c>
      <c r="AX83" s="449">
        <v>0</v>
      </c>
      <c r="AY83" s="6">
        <v>0</v>
      </c>
      <c r="AZ83" s="29">
        <v>0</v>
      </c>
      <c r="BA83" s="5">
        <v>0</v>
      </c>
      <c r="BB83" s="341">
        <v>0</v>
      </c>
      <c r="BC83" s="716">
        <v>0</v>
      </c>
      <c r="BD83" s="716">
        <v>1.24E-2</v>
      </c>
      <c r="BE83" s="303">
        <v>0</v>
      </c>
      <c r="BF83" s="303">
        <v>0</v>
      </c>
      <c r="BG83" s="326">
        <v>0</v>
      </c>
      <c r="BH83" s="327"/>
      <c r="BI83" s="9"/>
      <c r="BJ83" s="529"/>
    </row>
    <row r="84" spans="1:62" x14ac:dyDescent="0.2">
      <c r="A84" s="344" t="s">
        <v>238</v>
      </c>
      <c r="B84" s="345" t="s">
        <v>245</v>
      </c>
      <c r="C84" s="346" t="s">
        <v>238</v>
      </c>
      <c r="D84" s="347" t="s">
        <v>245</v>
      </c>
      <c r="E84" s="348" t="s">
        <v>246</v>
      </c>
      <c r="F84" s="349" t="s">
        <v>222</v>
      </c>
      <c r="G84" s="350">
        <v>5</v>
      </c>
      <c r="H84" s="334"/>
      <c r="I84" s="351">
        <v>25832800</v>
      </c>
      <c r="J84" s="351">
        <v>2301767</v>
      </c>
      <c r="K84" s="351">
        <v>0</v>
      </c>
      <c r="L84" s="351">
        <v>0</v>
      </c>
      <c r="M84" s="351">
        <v>0</v>
      </c>
      <c r="N84" s="351">
        <v>25832800</v>
      </c>
      <c r="O84" s="727">
        <v>2301767</v>
      </c>
      <c r="P84" s="727">
        <v>23531033</v>
      </c>
      <c r="Q84" s="728">
        <v>1666.7900000000002</v>
      </c>
      <c r="R84" s="728">
        <v>138.75</v>
      </c>
      <c r="S84" s="353">
        <v>1188671</v>
      </c>
      <c r="T84" s="352">
        <v>0</v>
      </c>
      <c r="U84" s="354">
        <v>23531033</v>
      </c>
      <c r="V84" s="355">
        <v>14117.58</v>
      </c>
      <c r="W84" s="289">
        <v>153829</v>
      </c>
      <c r="X84" s="290">
        <v>92.29</v>
      </c>
      <c r="Y84" s="291">
        <v>14025.289999999999</v>
      </c>
      <c r="Z84" s="324">
        <v>0</v>
      </c>
      <c r="AA84" s="292">
        <v>0</v>
      </c>
      <c r="AB84" s="293">
        <v>23531033</v>
      </c>
      <c r="AC84" s="356">
        <v>14117.58</v>
      </c>
      <c r="AD84" s="357">
        <v>1.38137</v>
      </c>
      <c r="AE84" s="358">
        <v>1.3814</v>
      </c>
      <c r="AF84" s="359">
        <v>1.3814</v>
      </c>
      <c r="AG84" s="360">
        <v>0</v>
      </c>
      <c r="AH84" s="361">
        <v>0</v>
      </c>
      <c r="AI84" s="361">
        <v>0</v>
      </c>
      <c r="AJ84" s="2">
        <v>0</v>
      </c>
      <c r="AK84" s="298">
        <v>0</v>
      </c>
      <c r="AL84" s="3">
        <v>0</v>
      </c>
      <c r="AM84" s="325">
        <v>0</v>
      </c>
      <c r="AN84" s="300">
        <v>0</v>
      </c>
      <c r="AO84" s="300">
        <v>0</v>
      </c>
      <c r="AP84" s="301">
        <v>0</v>
      </c>
      <c r="AQ84" s="29">
        <v>0</v>
      </c>
      <c r="AR84" s="283">
        <v>0</v>
      </c>
      <c r="AS84" s="283">
        <v>0</v>
      </c>
      <c r="AT84" s="4">
        <v>0</v>
      </c>
      <c r="AU84" s="4">
        <v>0</v>
      </c>
      <c r="AV84" s="5">
        <v>0</v>
      </c>
      <c r="AW84" s="448">
        <v>0</v>
      </c>
      <c r="AX84" s="449">
        <v>0</v>
      </c>
      <c r="AY84" s="361">
        <v>0</v>
      </c>
      <c r="AZ84" s="29">
        <v>0</v>
      </c>
      <c r="BA84" s="5">
        <v>0</v>
      </c>
      <c r="BB84" s="357">
        <v>1.14035</v>
      </c>
      <c r="BC84" s="729">
        <v>2.2800000000000001E-2</v>
      </c>
      <c r="BD84" s="729">
        <v>0</v>
      </c>
      <c r="BE84" s="303">
        <v>0</v>
      </c>
      <c r="BF84" s="303">
        <v>0</v>
      </c>
      <c r="BG84" s="326">
        <v>0</v>
      </c>
      <c r="BH84" s="327"/>
      <c r="BI84" s="9"/>
      <c r="BJ84" s="529"/>
    </row>
    <row r="85" spans="1:62" x14ac:dyDescent="0.2">
      <c r="A85" s="314" t="s">
        <v>247</v>
      </c>
      <c r="B85" s="315" t="s">
        <v>248</v>
      </c>
      <c r="C85" s="316" t="s">
        <v>247</v>
      </c>
      <c r="D85" s="317" t="s">
        <v>248</v>
      </c>
      <c r="E85" s="318" t="s">
        <v>249</v>
      </c>
      <c r="F85" s="319" t="s">
        <v>202</v>
      </c>
      <c r="G85" s="320">
        <v>6</v>
      </c>
      <c r="H85" s="246"/>
      <c r="I85" s="321">
        <v>0</v>
      </c>
      <c r="J85" s="321">
        <v>0</v>
      </c>
      <c r="K85" s="321">
        <v>0</v>
      </c>
      <c r="L85" s="321">
        <v>0</v>
      </c>
      <c r="M85" s="321">
        <v>0</v>
      </c>
      <c r="N85" s="321">
        <v>0</v>
      </c>
      <c r="O85" s="711">
        <v>0</v>
      </c>
      <c r="P85" s="711">
        <v>0</v>
      </c>
      <c r="Q85" s="712">
        <v>0</v>
      </c>
      <c r="R85" s="712">
        <v>0</v>
      </c>
      <c r="S85" s="282">
        <v>0</v>
      </c>
      <c r="T85" s="281">
        <v>0</v>
      </c>
      <c r="U85" s="322">
        <v>0</v>
      </c>
      <c r="V85" s="323">
        <v>0</v>
      </c>
      <c r="W85" s="289">
        <v>0</v>
      </c>
      <c r="X85" s="290">
        <v>0</v>
      </c>
      <c r="Y85" s="291">
        <v>0</v>
      </c>
      <c r="Z85" s="324">
        <v>0</v>
      </c>
      <c r="AA85" s="292">
        <v>0</v>
      </c>
      <c r="AB85" s="293">
        <v>0</v>
      </c>
      <c r="AC85" s="261">
        <v>0</v>
      </c>
      <c r="AD85" s="294">
        <v>0</v>
      </c>
      <c r="AE85" s="295">
        <v>0</v>
      </c>
      <c r="AF85" s="296">
        <v>0</v>
      </c>
      <c r="AG85" s="297">
        <v>0</v>
      </c>
      <c r="AH85" s="1">
        <v>0</v>
      </c>
      <c r="AI85" s="1">
        <v>1.554</v>
      </c>
      <c r="AJ85" s="2">
        <v>1.2521</v>
      </c>
      <c r="AK85" s="298">
        <v>0</v>
      </c>
      <c r="AL85" s="3">
        <v>1.2411000000000001</v>
      </c>
      <c r="AM85" s="325">
        <v>1.2619</v>
      </c>
      <c r="AN85" s="300">
        <v>1.2521</v>
      </c>
      <c r="AO85" s="300">
        <v>0</v>
      </c>
      <c r="AP85" s="301">
        <v>1.2411000000000001</v>
      </c>
      <c r="AQ85" s="29">
        <v>1.2619</v>
      </c>
      <c r="AR85" s="283">
        <v>1</v>
      </c>
      <c r="AS85" s="283">
        <v>1</v>
      </c>
      <c r="AT85" s="4">
        <v>1.2521</v>
      </c>
      <c r="AU85" s="4">
        <v>0</v>
      </c>
      <c r="AV85" s="5">
        <v>1.2411000000000001</v>
      </c>
      <c r="AW85" s="448">
        <v>0</v>
      </c>
      <c r="AX85" s="449">
        <v>1</v>
      </c>
      <c r="AY85" s="1">
        <v>1.554</v>
      </c>
      <c r="AZ85" s="29">
        <v>0</v>
      </c>
      <c r="BA85" s="5">
        <v>0</v>
      </c>
      <c r="BB85" s="294">
        <v>0</v>
      </c>
      <c r="BC85" s="707">
        <v>0</v>
      </c>
      <c r="BD85" s="707">
        <v>0</v>
      </c>
      <c r="BE85" s="303">
        <v>2.5700000000000001E-2</v>
      </c>
      <c r="BF85" s="303">
        <v>2.5700000000000001E-2</v>
      </c>
      <c r="BG85" s="326">
        <v>1</v>
      </c>
      <c r="BH85" s="327"/>
      <c r="BI85" s="9"/>
      <c r="BJ85" s="529"/>
    </row>
    <row r="86" spans="1:62" x14ac:dyDescent="0.2">
      <c r="A86" s="314" t="s">
        <v>250</v>
      </c>
      <c r="B86" s="315" t="s">
        <v>251</v>
      </c>
      <c r="C86" s="316" t="s">
        <v>250</v>
      </c>
      <c r="D86" s="317" t="s">
        <v>251</v>
      </c>
      <c r="E86" s="318" t="s">
        <v>252</v>
      </c>
      <c r="F86" s="319" t="s">
        <v>222</v>
      </c>
      <c r="G86" s="320">
        <v>6</v>
      </c>
      <c r="H86" s="246"/>
      <c r="I86" s="321">
        <v>0</v>
      </c>
      <c r="J86" s="321">
        <v>0</v>
      </c>
      <c r="K86" s="321">
        <v>0</v>
      </c>
      <c r="L86" s="321">
        <v>0</v>
      </c>
      <c r="M86" s="321">
        <v>0</v>
      </c>
      <c r="N86" s="321">
        <v>0</v>
      </c>
      <c r="O86" s="711">
        <v>0</v>
      </c>
      <c r="P86" s="711">
        <v>0</v>
      </c>
      <c r="Q86" s="712">
        <v>0</v>
      </c>
      <c r="R86" s="712">
        <v>0</v>
      </c>
      <c r="S86" s="282">
        <v>0</v>
      </c>
      <c r="T86" s="281">
        <v>0</v>
      </c>
      <c r="U86" s="322">
        <v>0</v>
      </c>
      <c r="V86" s="323">
        <v>0</v>
      </c>
      <c r="W86" s="289">
        <v>0</v>
      </c>
      <c r="X86" s="290">
        <v>0</v>
      </c>
      <c r="Y86" s="291">
        <v>0</v>
      </c>
      <c r="Z86" s="324">
        <v>0</v>
      </c>
      <c r="AA86" s="292">
        <v>0</v>
      </c>
      <c r="AB86" s="293">
        <v>0</v>
      </c>
      <c r="AC86" s="261">
        <v>0</v>
      </c>
      <c r="AD86" s="294">
        <v>0</v>
      </c>
      <c r="AE86" s="295">
        <v>0</v>
      </c>
      <c r="AF86" s="296">
        <v>0</v>
      </c>
      <c r="AG86" s="297">
        <v>0</v>
      </c>
      <c r="AH86" s="1">
        <v>0</v>
      </c>
      <c r="AI86" s="1">
        <v>1.6063000000000001</v>
      </c>
      <c r="AJ86" s="2">
        <v>1.08</v>
      </c>
      <c r="AK86" s="298">
        <v>0</v>
      </c>
      <c r="AL86" s="3">
        <v>1.4873000000000001</v>
      </c>
      <c r="AM86" s="325">
        <v>1.4630000000000001</v>
      </c>
      <c r="AN86" s="300">
        <v>1.08</v>
      </c>
      <c r="AO86" s="300">
        <v>0</v>
      </c>
      <c r="AP86" s="301">
        <v>1.4873000000000001</v>
      </c>
      <c r="AQ86" s="29">
        <v>1.4630000000000001</v>
      </c>
      <c r="AR86" s="283">
        <v>1</v>
      </c>
      <c r="AS86" s="283">
        <v>1</v>
      </c>
      <c r="AT86" s="4">
        <v>1.08</v>
      </c>
      <c r="AU86" s="4">
        <v>0</v>
      </c>
      <c r="AV86" s="5">
        <v>1.4873000000000001</v>
      </c>
      <c r="AW86" s="448">
        <v>0</v>
      </c>
      <c r="AX86" s="449">
        <v>1</v>
      </c>
      <c r="AY86" s="1">
        <v>1.6063000000000001</v>
      </c>
      <c r="AZ86" s="29">
        <v>0</v>
      </c>
      <c r="BA86" s="5">
        <v>0</v>
      </c>
      <c r="BB86" s="294">
        <v>0</v>
      </c>
      <c r="BC86" s="707">
        <v>0</v>
      </c>
      <c r="BD86" s="707">
        <v>0</v>
      </c>
      <c r="BE86" s="303">
        <v>2.5700000000000001E-2</v>
      </c>
      <c r="BF86" s="303">
        <v>2.7300000000000001E-2</v>
      </c>
      <c r="BG86" s="326">
        <v>1</v>
      </c>
      <c r="BH86" s="327"/>
      <c r="BI86" s="9"/>
      <c r="BJ86" s="529"/>
    </row>
    <row r="87" spans="1:62" x14ac:dyDescent="0.2">
      <c r="A87" s="314" t="s">
        <v>253</v>
      </c>
      <c r="B87" s="315" t="s">
        <v>254</v>
      </c>
      <c r="C87" s="316" t="s">
        <v>253</v>
      </c>
      <c r="D87" s="317" t="s">
        <v>254</v>
      </c>
      <c r="E87" s="318" t="s">
        <v>255</v>
      </c>
      <c r="F87" s="319" t="s">
        <v>222</v>
      </c>
      <c r="G87" s="320">
        <v>6</v>
      </c>
      <c r="H87" s="246"/>
      <c r="I87" s="321">
        <v>0</v>
      </c>
      <c r="J87" s="321">
        <v>0</v>
      </c>
      <c r="K87" s="321">
        <v>0</v>
      </c>
      <c r="L87" s="321">
        <v>0</v>
      </c>
      <c r="M87" s="321">
        <v>0</v>
      </c>
      <c r="N87" s="321">
        <v>0</v>
      </c>
      <c r="O87" s="711">
        <v>0</v>
      </c>
      <c r="P87" s="711">
        <v>0</v>
      </c>
      <c r="Q87" s="712">
        <v>0</v>
      </c>
      <c r="R87" s="712">
        <v>0</v>
      </c>
      <c r="S87" s="282">
        <v>0</v>
      </c>
      <c r="T87" s="281">
        <v>0</v>
      </c>
      <c r="U87" s="322">
        <v>0</v>
      </c>
      <c r="V87" s="323">
        <v>0</v>
      </c>
      <c r="W87" s="289">
        <v>0</v>
      </c>
      <c r="X87" s="290">
        <v>0</v>
      </c>
      <c r="Y87" s="291">
        <v>0</v>
      </c>
      <c r="Z87" s="324">
        <v>0</v>
      </c>
      <c r="AA87" s="292">
        <v>0</v>
      </c>
      <c r="AB87" s="293">
        <v>0</v>
      </c>
      <c r="AC87" s="261">
        <v>0</v>
      </c>
      <c r="AD87" s="294">
        <v>0</v>
      </c>
      <c r="AE87" s="295">
        <v>0</v>
      </c>
      <c r="AF87" s="296">
        <v>0</v>
      </c>
      <c r="AG87" s="297">
        <v>0</v>
      </c>
      <c r="AH87" s="1">
        <v>0</v>
      </c>
      <c r="AI87" s="382">
        <v>1.4775</v>
      </c>
      <c r="AJ87" s="2">
        <v>0.99340000000000006</v>
      </c>
      <c r="AK87" s="298">
        <v>0</v>
      </c>
      <c r="AL87" s="3">
        <v>1.4873000000000001</v>
      </c>
      <c r="AM87" s="325">
        <v>1.5905</v>
      </c>
      <c r="AN87" s="300">
        <v>0.99340000000000006</v>
      </c>
      <c r="AO87" s="300">
        <v>0</v>
      </c>
      <c r="AP87" s="301">
        <v>1.4873000000000001</v>
      </c>
      <c r="AQ87" s="29">
        <v>1.5905</v>
      </c>
      <c r="AR87" s="283">
        <v>1</v>
      </c>
      <c r="AS87" s="283">
        <v>1</v>
      </c>
      <c r="AT87" s="4">
        <v>0.99340000000000006</v>
      </c>
      <c r="AU87" s="4">
        <v>0</v>
      </c>
      <c r="AV87" s="5">
        <v>1.4873000000000001</v>
      </c>
      <c r="AW87" s="448">
        <v>0</v>
      </c>
      <c r="AX87" s="449">
        <v>1</v>
      </c>
      <c r="AY87" s="1">
        <v>1.4775</v>
      </c>
      <c r="AZ87" s="29">
        <v>0</v>
      </c>
      <c r="BA87" s="5">
        <v>0</v>
      </c>
      <c r="BB87" s="294">
        <v>0</v>
      </c>
      <c r="BC87" s="707">
        <v>0</v>
      </c>
      <c r="BD87" s="707">
        <v>0</v>
      </c>
      <c r="BE87" s="303">
        <v>2.5700000000000001E-2</v>
      </c>
      <c r="BF87" s="303">
        <v>2.4400000000000002E-2</v>
      </c>
      <c r="BG87" s="326">
        <v>1</v>
      </c>
      <c r="BH87" s="327"/>
      <c r="BI87" s="9"/>
      <c r="BJ87" s="529"/>
    </row>
    <row r="88" spans="1:62" x14ac:dyDescent="0.2">
      <c r="A88" s="314" t="s">
        <v>256</v>
      </c>
      <c r="B88" s="315" t="s">
        <v>257</v>
      </c>
      <c r="C88" s="316" t="s">
        <v>256</v>
      </c>
      <c r="D88" s="317" t="s">
        <v>257</v>
      </c>
      <c r="E88" s="318" t="s">
        <v>258</v>
      </c>
      <c r="F88" s="319" t="s">
        <v>259</v>
      </c>
      <c r="G88" s="320">
        <v>6</v>
      </c>
      <c r="H88" s="246"/>
      <c r="I88" s="321">
        <v>0</v>
      </c>
      <c r="J88" s="321">
        <v>0</v>
      </c>
      <c r="K88" s="321">
        <v>0</v>
      </c>
      <c r="L88" s="321">
        <v>0</v>
      </c>
      <c r="M88" s="321">
        <v>0</v>
      </c>
      <c r="N88" s="321">
        <v>0</v>
      </c>
      <c r="O88" s="711">
        <v>0</v>
      </c>
      <c r="P88" s="711">
        <v>0</v>
      </c>
      <c r="Q88" s="712">
        <v>0</v>
      </c>
      <c r="R88" s="712">
        <v>0</v>
      </c>
      <c r="S88" s="282">
        <v>0</v>
      </c>
      <c r="T88" s="281">
        <v>0</v>
      </c>
      <c r="U88" s="322">
        <v>0</v>
      </c>
      <c r="V88" s="323">
        <v>0</v>
      </c>
      <c r="W88" s="289">
        <v>0</v>
      </c>
      <c r="X88" s="290">
        <v>0</v>
      </c>
      <c r="Y88" s="291">
        <v>0</v>
      </c>
      <c r="Z88" s="324">
        <v>0</v>
      </c>
      <c r="AA88" s="292">
        <v>0</v>
      </c>
      <c r="AB88" s="293">
        <v>0</v>
      </c>
      <c r="AC88" s="261">
        <v>0</v>
      </c>
      <c r="AD88" s="294">
        <v>0</v>
      </c>
      <c r="AE88" s="295">
        <v>0</v>
      </c>
      <c r="AF88" s="296">
        <v>0</v>
      </c>
      <c r="AG88" s="297">
        <v>0</v>
      </c>
      <c r="AH88" s="1">
        <v>0</v>
      </c>
      <c r="AI88" s="382">
        <v>1.4775</v>
      </c>
      <c r="AJ88" s="2">
        <v>1.0236000000000001</v>
      </c>
      <c r="AK88" s="298">
        <v>0</v>
      </c>
      <c r="AL88" s="3">
        <v>1.4434</v>
      </c>
      <c r="AM88" s="325">
        <v>1.5436000000000001</v>
      </c>
      <c r="AN88" s="300">
        <v>1.0236000000000001</v>
      </c>
      <c r="AO88" s="300">
        <v>0</v>
      </c>
      <c r="AP88" s="301">
        <v>1.4434</v>
      </c>
      <c r="AQ88" s="29">
        <v>1.5436000000000001</v>
      </c>
      <c r="AR88" s="283">
        <v>1</v>
      </c>
      <c r="AS88" s="283">
        <v>1</v>
      </c>
      <c r="AT88" s="4">
        <v>1.0236000000000001</v>
      </c>
      <c r="AU88" s="4">
        <v>0</v>
      </c>
      <c r="AV88" s="5">
        <v>1.4434</v>
      </c>
      <c r="AW88" s="448">
        <v>0</v>
      </c>
      <c r="AX88" s="449">
        <v>1</v>
      </c>
      <c r="AY88" s="1">
        <v>1.4775</v>
      </c>
      <c r="AZ88" s="29">
        <v>0</v>
      </c>
      <c r="BA88" s="5">
        <v>0</v>
      </c>
      <c r="BB88" s="294">
        <v>0</v>
      </c>
      <c r="BC88" s="707">
        <v>0</v>
      </c>
      <c r="BD88" s="707">
        <v>0</v>
      </c>
      <c r="BE88" s="303">
        <v>2.5700000000000001E-2</v>
      </c>
      <c r="BF88" s="303">
        <v>2.4400000000000002E-2</v>
      </c>
      <c r="BG88" s="326">
        <v>1</v>
      </c>
      <c r="BH88" s="327"/>
      <c r="BI88" s="9"/>
      <c r="BJ88" s="529"/>
    </row>
    <row r="89" spans="1:62" x14ac:dyDescent="0.2">
      <c r="A89" s="314" t="s">
        <v>260</v>
      </c>
      <c r="B89" s="315" t="s">
        <v>261</v>
      </c>
      <c r="C89" s="316" t="s">
        <v>260</v>
      </c>
      <c r="D89" s="317" t="s">
        <v>261</v>
      </c>
      <c r="E89" s="318" t="s">
        <v>262</v>
      </c>
      <c r="F89" s="319" t="s">
        <v>222</v>
      </c>
      <c r="G89" s="320">
        <v>6</v>
      </c>
      <c r="H89" s="246"/>
      <c r="I89" s="321">
        <v>0</v>
      </c>
      <c r="J89" s="321">
        <v>0</v>
      </c>
      <c r="K89" s="321">
        <v>0</v>
      </c>
      <c r="L89" s="321">
        <v>0</v>
      </c>
      <c r="M89" s="321">
        <v>0</v>
      </c>
      <c r="N89" s="321">
        <v>0</v>
      </c>
      <c r="O89" s="711">
        <v>0</v>
      </c>
      <c r="P89" s="711">
        <v>0</v>
      </c>
      <c r="Q89" s="712">
        <v>0</v>
      </c>
      <c r="R89" s="712">
        <v>0</v>
      </c>
      <c r="S89" s="282">
        <v>0</v>
      </c>
      <c r="T89" s="281">
        <v>0</v>
      </c>
      <c r="U89" s="322">
        <v>0</v>
      </c>
      <c r="V89" s="323">
        <v>0</v>
      </c>
      <c r="W89" s="289">
        <v>0</v>
      </c>
      <c r="X89" s="290">
        <v>0</v>
      </c>
      <c r="Y89" s="291">
        <v>0</v>
      </c>
      <c r="Z89" s="324">
        <v>0</v>
      </c>
      <c r="AA89" s="292">
        <v>0</v>
      </c>
      <c r="AB89" s="293">
        <v>0</v>
      </c>
      <c r="AC89" s="261">
        <v>0</v>
      </c>
      <c r="AD89" s="294">
        <v>0</v>
      </c>
      <c r="AE89" s="295">
        <v>0</v>
      </c>
      <c r="AF89" s="296">
        <v>0</v>
      </c>
      <c r="AG89" s="297">
        <v>0</v>
      </c>
      <c r="AH89" s="1">
        <v>0</v>
      </c>
      <c r="AI89" s="1">
        <v>1.5790999999999999</v>
      </c>
      <c r="AJ89" s="2">
        <v>1.0353000000000001</v>
      </c>
      <c r="AK89" s="298">
        <v>0</v>
      </c>
      <c r="AL89" s="3">
        <v>1.5253000000000001</v>
      </c>
      <c r="AM89" s="325">
        <v>1.5261</v>
      </c>
      <c r="AN89" s="300">
        <v>1.0353000000000001</v>
      </c>
      <c r="AO89" s="300">
        <v>0</v>
      </c>
      <c r="AP89" s="301">
        <v>1.5253000000000001</v>
      </c>
      <c r="AQ89" s="29">
        <v>1.5261</v>
      </c>
      <c r="AR89" s="283">
        <v>1</v>
      </c>
      <c r="AS89" s="283">
        <v>1</v>
      </c>
      <c r="AT89" s="4">
        <v>1.0353000000000001</v>
      </c>
      <c r="AU89" s="4">
        <v>0</v>
      </c>
      <c r="AV89" s="5">
        <v>1.5253000000000001</v>
      </c>
      <c r="AW89" s="448">
        <v>0</v>
      </c>
      <c r="AX89" s="449">
        <v>1</v>
      </c>
      <c r="AY89" s="1">
        <v>1.5790999999999999</v>
      </c>
      <c r="AZ89" s="29">
        <v>0</v>
      </c>
      <c r="BA89" s="5">
        <v>0</v>
      </c>
      <c r="BB89" s="294">
        <v>0</v>
      </c>
      <c r="BC89" s="707">
        <v>0</v>
      </c>
      <c r="BD89" s="707">
        <v>0</v>
      </c>
      <c r="BE89" s="303">
        <v>2.5700000000000001E-2</v>
      </c>
      <c r="BF89" s="303">
        <v>2.6800000000000001E-2</v>
      </c>
      <c r="BG89" s="326">
        <v>1</v>
      </c>
      <c r="BH89" s="327"/>
      <c r="BI89" s="9"/>
      <c r="BJ89" s="529"/>
    </row>
    <row r="90" spans="1:62" x14ac:dyDescent="0.2">
      <c r="A90" s="314" t="s">
        <v>263</v>
      </c>
      <c r="B90" s="315" t="s">
        <v>264</v>
      </c>
      <c r="C90" s="316" t="s">
        <v>263</v>
      </c>
      <c r="D90" s="317" t="s">
        <v>264</v>
      </c>
      <c r="E90" s="318" t="s">
        <v>265</v>
      </c>
      <c r="F90" s="319" t="s">
        <v>202</v>
      </c>
      <c r="G90" s="320">
        <v>6</v>
      </c>
      <c r="H90" s="246"/>
      <c r="I90" s="321">
        <v>0</v>
      </c>
      <c r="J90" s="321">
        <v>0</v>
      </c>
      <c r="K90" s="321">
        <v>0</v>
      </c>
      <c r="L90" s="321">
        <v>0</v>
      </c>
      <c r="M90" s="321">
        <v>0</v>
      </c>
      <c r="N90" s="321">
        <v>0</v>
      </c>
      <c r="O90" s="711">
        <v>0</v>
      </c>
      <c r="P90" s="711">
        <v>0</v>
      </c>
      <c r="Q90" s="712">
        <v>0</v>
      </c>
      <c r="R90" s="712">
        <v>0</v>
      </c>
      <c r="S90" s="282">
        <v>0</v>
      </c>
      <c r="T90" s="281">
        <v>0</v>
      </c>
      <c r="U90" s="322">
        <v>0</v>
      </c>
      <c r="V90" s="323">
        <v>0</v>
      </c>
      <c r="W90" s="289">
        <v>0</v>
      </c>
      <c r="X90" s="290">
        <v>0</v>
      </c>
      <c r="Y90" s="291">
        <v>0</v>
      </c>
      <c r="Z90" s="324">
        <v>0</v>
      </c>
      <c r="AA90" s="292">
        <v>0</v>
      </c>
      <c r="AB90" s="293">
        <v>0</v>
      </c>
      <c r="AC90" s="261">
        <v>0</v>
      </c>
      <c r="AD90" s="294">
        <v>0</v>
      </c>
      <c r="AE90" s="295">
        <v>0</v>
      </c>
      <c r="AF90" s="296">
        <v>0</v>
      </c>
      <c r="AG90" s="297">
        <v>0</v>
      </c>
      <c r="AH90" s="1">
        <v>0</v>
      </c>
      <c r="AI90" s="1">
        <v>1.3996999999999999</v>
      </c>
      <c r="AJ90" s="2">
        <v>1.0590000000000002</v>
      </c>
      <c r="AK90" s="298">
        <v>0</v>
      </c>
      <c r="AL90" s="3">
        <v>1.3217000000000001</v>
      </c>
      <c r="AM90" s="325">
        <v>1.492</v>
      </c>
      <c r="AN90" s="300">
        <v>1.0590000000000002</v>
      </c>
      <c r="AO90" s="300">
        <v>0</v>
      </c>
      <c r="AP90" s="301">
        <v>1.3217000000000001</v>
      </c>
      <c r="AQ90" s="29">
        <v>1.492</v>
      </c>
      <c r="AR90" s="283">
        <v>1</v>
      </c>
      <c r="AS90" s="283">
        <v>1</v>
      </c>
      <c r="AT90" s="4">
        <v>1.0590000000000002</v>
      </c>
      <c r="AU90" s="4">
        <v>0</v>
      </c>
      <c r="AV90" s="5">
        <v>1.3217000000000001</v>
      </c>
      <c r="AW90" s="448">
        <v>0</v>
      </c>
      <c r="AX90" s="449">
        <v>1</v>
      </c>
      <c r="AY90" s="1">
        <v>1.3996999999999999</v>
      </c>
      <c r="AZ90" s="29">
        <v>0</v>
      </c>
      <c r="BA90" s="5">
        <v>0</v>
      </c>
      <c r="BB90" s="294">
        <v>0</v>
      </c>
      <c r="BC90" s="707">
        <v>0</v>
      </c>
      <c r="BD90" s="707">
        <v>0</v>
      </c>
      <c r="BE90" s="303">
        <v>2.5700000000000001E-2</v>
      </c>
      <c r="BF90" s="303">
        <v>2.3099999999999999E-2</v>
      </c>
      <c r="BG90" s="326">
        <v>1</v>
      </c>
      <c r="BH90" s="327"/>
      <c r="BI90" s="9"/>
      <c r="BJ90" s="529"/>
    </row>
    <row r="91" spans="1:62" x14ac:dyDescent="0.2">
      <c r="A91" s="314" t="s">
        <v>266</v>
      </c>
      <c r="B91" s="315" t="s">
        <v>267</v>
      </c>
      <c r="C91" s="316" t="s">
        <v>266</v>
      </c>
      <c r="D91" s="317" t="s">
        <v>267</v>
      </c>
      <c r="E91" s="318" t="s">
        <v>268</v>
      </c>
      <c r="F91" s="319" t="s">
        <v>202</v>
      </c>
      <c r="G91" s="320">
        <v>6</v>
      </c>
      <c r="H91" s="246"/>
      <c r="I91" s="321">
        <v>0</v>
      </c>
      <c r="J91" s="321">
        <v>0</v>
      </c>
      <c r="K91" s="321">
        <v>0</v>
      </c>
      <c r="L91" s="321">
        <v>0</v>
      </c>
      <c r="M91" s="321">
        <v>0</v>
      </c>
      <c r="N91" s="321">
        <v>0</v>
      </c>
      <c r="O91" s="711">
        <v>0</v>
      </c>
      <c r="P91" s="711">
        <v>0</v>
      </c>
      <c r="Q91" s="712">
        <v>0</v>
      </c>
      <c r="R91" s="712">
        <v>0</v>
      </c>
      <c r="S91" s="282">
        <v>0</v>
      </c>
      <c r="T91" s="281">
        <v>0</v>
      </c>
      <c r="U91" s="322">
        <v>0</v>
      </c>
      <c r="V91" s="323">
        <v>0</v>
      </c>
      <c r="W91" s="289">
        <v>0</v>
      </c>
      <c r="X91" s="290">
        <v>0</v>
      </c>
      <c r="Y91" s="291">
        <v>0</v>
      </c>
      <c r="Z91" s="324">
        <v>0</v>
      </c>
      <c r="AA91" s="292">
        <v>0</v>
      </c>
      <c r="AB91" s="293">
        <v>0</v>
      </c>
      <c r="AC91" s="261">
        <v>0</v>
      </c>
      <c r="AD91" s="294">
        <v>0</v>
      </c>
      <c r="AE91" s="295">
        <v>0</v>
      </c>
      <c r="AF91" s="296">
        <v>0</v>
      </c>
      <c r="AG91" s="297">
        <v>0</v>
      </c>
      <c r="AH91" s="1">
        <v>0</v>
      </c>
      <c r="AI91" s="1">
        <v>1.3416999999999999</v>
      </c>
      <c r="AJ91" s="2">
        <v>0.97709999999999997</v>
      </c>
      <c r="AK91" s="298">
        <v>0</v>
      </c>
      <c r="AL91" s="3">
        <v>1.3731</v>
      </c>
      <c r="AM91" s="325">
        <v>1.617</v>
      </c>
      <c r="AN91" s="300">
        <v>0.97709999999999997</v>
      </c>
      <c r="AO91" s="300">
        <v>0</v>
      </c>
      <c r="AP91" s="301">
        <v>1.3731</v>
      </c>
      <c r="AQ91" s="29">
        <v>1.617</v>
      </c>
      <c r="AR91" s="283">
        <v>1</v>
      </c>
      <c r="AS91" s="283">
        <v>1</v>
      </c>
      <c r="AT91" s="4">
        <v>0.97709999999999997</v>
      </c>
      <c r="AU91" s="4">
        <v>0</v>
      </c>
      <c r="AV91" s="5">
        <v>1.3731</v>
      </c>
      <c r="AW91" s="448">
        <v>0</v>
      </c>
      <c r="AX91" s="449">
        <v>1</v>
      </c>
      <c r="AY91" s="1">
        <v>1.3416999999999999</v>
      </c>
      <c r="AZ91" s="29">
        <v>0</v>
      </c>
      <c r="BA91" s="5">
        <v>0</v>
      </c>
      <c r="BB91" s="294">
        <v>0</v>
      </c>
      <c r="BC91" s="707">
        <v>0</v>
      </c>
      <c r="BD91" s="707">
        <v>0</v>
      </c>
      <c r="BE91" s="303">
        <v>2.2200000000000001E-2</v>
      </c>
      <c r="BF91" s="303">
        <v>2.23E-2</v>
      </c>
      <c r="BG91" s="326">
        <v>1</v>
      </c>
      <c r="BH91" s="327"/>
      <c r="BI91" s="9"/>
      <c r="BJ91" s="529"/>
    </row>
    <row r="92" spans="1:62" x14ac:dyDescent="0.2">
      <c r="A92" s="314" t="s">
        <v>269</v>
      </c>
      <c r="B92" s="315" t="s">
        <v>270</v>
      </c>
      <c r="C92" s="316" t="s">
        <v>269</v>
      </c>
      <c r="D92" s="317" t="s">
        <v>270</v>
      </c>
      <c r="E92" s="318" t="s">
        <v>271</v>
      </c>
      <c r="F92" s="319" t="s">
        <v>222</v>
      </c>
      <c r="G92" s="320">
        <v>6</v>
      </c>
      <c r="H92" s="246"/>
      <c r="I92" s="321">
        <v>0</v>
      </c>
      <c r="J92" s="321">
        <v>0</v>
      </c>
      <c r="K92" s="321">
        <v>0</v>
      </c>
      <c r="L92" s="321">
        <v>0</v>
      </c>
      <c r="M92" s="321">
        <v>0</v>
      </c>
      <c r="N92" s="321">
        <v>0</v>
      </c>
      <c r="O92" s="711">
        <v>0</v>
      </c>
      <c r="P92" s="711">
        <v>0</v>
      </c>
      <c r="Q92" s="712">
        <v>0</v>
      </c>
      <c r="R92" s="712">
        <v>0</v>
      </c>
      <c r="S92" s="282">
        <v>0</v>
      </c>
      <c r="T92" s="281">
        <v>0</v>
      </c>
      <c r="U92" s="322">
        <v>0</v>
      </c>
      <c r="V92" s="323">
        <v>0</v>
      </c>
      <c r="W92" s="289">
        <v>0</v>
      </c>
      <c r="X92" s="290">
        <v>0</v>
      </c>
      <c r="Y92" s="291">
        <v>0</v>
      </c>
      <c r="Z92" s="324">
        <v>0</v>
      </c>
      <c r="AA92" s="292">
        <v>0</v>
      </c>
      <c r="AB92" s="293">
        <v>0</v>
      </c>
      <c r="AC92" s="261">
        <v>0</v>
      </c>
      <c r="AD92" s="294">
        <v>0</v>
      </c>
      <c r="AE92" s="295">
        <v>0</v>
      </c>
      <c r="AF92" s="296">
        <v>0</v>
      </c>
      <c r="AG92" s="297">
        <v>0</v>
      </c>
      <c r="AH92" s="1">
        <v>0</v>
      </c>
      <c r="AI92" s="382">
        <v>1.4775</v>
      </c>
      <c r="AJ92" s="2">
        <v>1.0039</v>
      </c>
      <c r="AK92" s="298">
        <v>0</v>
      </c>
      <c r="AL92" s="3">
        <v>1.4718</v>
      </c>
      <c r="AM92" s="325">
        <v>1.5739000000000001</v>
      </c>
      <c r="AN92" s="300">
        <v>1.0039</v>
      </c>
      <c r="AO92" s="300">
        <v>0</v>
      </c>
      <c r="AP92" s="301">
        <v>1.4718</v>
      </c>
      <c r="AQ92" s="29">
        <v>1.5739000000000001</v>
      </c>
      <c r="AR92" s="283">
        <v>1</v>
      </c>
      <c r="AS92" s="283">
        <v>1</v>
      </c>
      <c r="AT92" s="4">
        <v>1.0039</v>
      </c>
      <c r="AU92" s="4">
        <v>0</v>
      </c>
      <c r="AV92" s="5">
        <v>1.4718</v>
      </c>
      <c r="AW92" s="448">
        <v>0</v>
      </c>
      <c r="AX92" s="449">
        <v>1</v>
      </c>
      <c r="AY92" s="1">
        <v>1.4775</v>
      </c>
      <c r="AZ92" s="29">
        <v>0</v>
      </c>
      <c r="BA92" s="5">
        <v>0</v>
      </c>
      <c r="BB92" s="294">
        <v>0</v>
      </c>
      <c r="BC92" s="707">
        <v>0</v>
      </c>
      <c r="BD92" s="707">
        <v>0</v>
      </c>
      <c r="BE92" s="303">
        <v>2.5700000000000001E-2</v>
      </c>
      <c r="BF92" s="303">
        <v>2.4400000000000002E-2</v>
      </c>
      <c r="BG92" s="326">
        <v>1</v>
      </c>
      <c r="BH92" s="327"/>
      <c r="BI92" s="9"/>
      <c r="BJ92" s="529"/>
    </row>
    <row r="93" spans="1:62" x14ac:dyDescent="0.2">
      <c r="A93" s="314" t="s">
        <v>272</v>
      </c>
      <c r="B93" s="315" t="s">
        <v>273</v>
      </c>
      <c r="C93" s="316" t="s">
        <v>272</v>
      </c>
      <c r="D93" s="317" t="s">
        <v>273</v>
      </c>
      <c r="E93" s="318" t="s">
        <v>274</v>
      </c>
      <c r="F93" s="319" t="s">
        <v>222</v>
      </c>
      <c r="G93" s="320">
        <v>6</v>
      </c>
      <c r="H93" s="246"/>
      <c r="I93" s="321">
        <v>0</v>
      </c>
      <c r="J93" s="321">
        <v>0</v>
      </c>
      <c r="K93" s="321">
        <v>0</v>
      </c>
      <c r="L93" s="321">
        <v>0</v>
      </c>
      <c r="M93" s="321">
        <v>0</v>
      </c>
      <c r="N93" s="321">
        <v>0</v>
      </c>
      <c r="O93" s="711">
        <v>0</v>
      </c>
      <c r="P93" s="711">
        <v>0</v>
      </c>
      <c r="Q93" s="712">
        <v>0</v>
      </c>
      <c r="R93" s="712">
        <v>0</v>
      </c>
      <c r="S93" s="282">
        <v>0</v>
      </c>
      <c r="T93" s="281">
        <v>0</v>
      </c>
      <c r="U93" s="322">
        <v>0</v>
      </c>
      <c r="V93" s="323">
        <v>0</v>
      </c>
      <c r="W93" s="289">
        <v>0</v>
      </c>
      <c r="X93" s="290">
        <v>0</v>
      </c>
      <c r="Y93" s="291">
        <v>0</v>
      </c>
      <c r="Z93" s="324">
        <v>0</v>
      </c>
      <c r="AA93" s="292">
        <v>0</v>
      </c>
      <c r="AB93" s="293">
        <v>0</v>
      </c>
      <c r="AC93" s="261">
        <v>0</v>
      </c>
      <c r="AD93" s="294">
        <v>0</v>
      </c>
      <c r="AE93" s="295">
        <v>0</v>
      </c>
      <c r="AF93" s="296">
        <v>0</v>
      </c>
      <c r="AG93" s="297">
        <v>0</v>
      </c>
      <c r="AH93" s="1">
        <v>0</v>
      </c>
      <c r="AI93" s="1">
        <v>1.3416999999999999</v>
      </c>
      <c r="AJ93" s="2">
        <v>1.1691</v>
      </c>
      <c r="AK93" s="298">
        <v>0</v>
      </c>
      <c r="AL93" s="3">
        <v>1.1476</v>
      </c>
      <c r="AM93" s="325">
        <v>1.3514999999999999</v>
      </c>
      <c r="AN93" s="300">
        <v>1.1691</v>
      </c>
      <c r="AO93" s="300">
        <v>0</v>
      </c>
      <c r="AP93" s="301">
        <v>1.1476</v>
      </c>
      <c r="AQ93" s="29">
        <v>1.3514999999999999</v>
      </c>
      <c r="AR93" s="283">
        <v>1</v>
      </c>
      <c r="AS93" s="283">
        <v>1</v>
      </c>
      <c r="AT93" s="4">
        <v>1.1691</v>
      </c>
      <c r="AU93" s="4">
        <v>0</v>
      </c>
      <c r="AV93" s="5">
        <v>1.1476</v>
      </c>
      <c r="AW93" s="448">
        <v>0</v>
      </c>
      <c r="AX93" s="449">
        <v>1</v>
      </c>
      <c r="AY93" s="1">
        <v>1.3416999999999999</v>
      </c>
      <c r="AZ93" s="29">
        <v>0</v>
      </c>
      <c r="BA93" s="5">
        <v>0</v>
      </c>
      <c r="BB93" s="294">
        <v>0</v>
      </c>
      <c r="BC93" s="707">
        <v>0</v>
      </c>
      <c r="BD93" s="707">
        <v>0</v>
      </c>
      <c r="BE93" s="303">
        <v>2.2200000000000001E-2</v>
      </c>
      <c r="BF93" s="303">
        <v>2.2599999999999999E-2</v>
      </c>
      <c r="BG93" s="326">
        <v>1</v>
      </c>
      <c r="BH93" s="327"/>
      <c r="BI93" s="9"/>
      <c r="BJ93" s="529"/>
    </row>
    <row r="94" spans="1:62" x14ac:dyDescent="0.2">
      <c r="A94" s="314" t="s">
        <v>275</v>
      </c>
      <c r="B94" s="315" t="s">
        <v>276</v>
      </c>
      <c r="C94" s="316" t="s">
        <v>275</v>
      </c>
      <c r="D94" s="317" t="s">
        <v>276</v>
      </c>
      <c r="E94" s="318" t="s">
        <v>277</v>
      </c>
      <c r="F94" s="319" t="s">
        <v>222</v>
      </c>
      <c r="G94" s="320">
        <v>6</v>
      </c>
      <c r="H94" s="246"/>
      <c r="I94" s="321">
        <v>0</v>
      </c>
      <c r="J94" s="321">
        <v>0</v>
      </c>
      <c r="K94" s="321">
        <v>0</v>
      </c>
      <c r="L94" s="321">
        <v>0</v>
      </c>
      <c r="M94" s="321">
        <v>0</v>
      </c>
      <c r="N94" s="321">
        <v>0</v>
      </c>
      <c r="O94" s="711">
        <v>0</v>
      </c>
      <c r="P94" s="711">
        <v>0</v>
      </c>
      <c r="Q94" s="712">
        <v>0</v>
      </c>
      <c r="R94" s="712">
        <v>0</v>
      </c>
      <c r="S94" s="282">
        <v>0</v>
      </c>
      <c r="T94" s="281">
        <v>0</v>
      </c>
      <c r="U94" s="322">
        <v>0</v>
      </c>
      <c r="V94" s="323">
        <v>0</v>
      </c>
      <c r="W94" s="289">
        <v>0</v>
      </c>
      <c r="X94" s="290">
        <v>0</v>
      </c>
      <c r="Y94" s="291">
        <v>0</v>
      </c>
      <c r="Z94" s="324">
        <v>0</v>
      </c>
      <c r="AA94" s="292">
        <v>0</v>
      </c>
      <c r="AB94" s="293">
        <v>0</v>
      </c>
      <c r="AC94" s="261">
        <v>0</v>
      </c>
      <c r="AD94" s="294">
        <v>0</v>
      </c>
      <c r="AE94" s="295">
        <v>0</v>
      </c>
      <c r="AF94" s="296">
        <v>0</v>
      </c>
      <c r="AG94" s="297">
        <v>0</v>
      </c>
      <c r="AH94" s="1">
        <v>0</v>
      </c>
      <c r="AI94" s="1">
        <v>1.05</v>
      </c>
      <c r="AJ94" s="2">
        <v>1.0565</v>
      </c>
      <c r="AK94" s="298">
        <v>0</v>
      </c>
      <c r="AL94" s="3">
        <v>0.99380000000000002</v>
      </c>
      <c r="AM94" s="325">
        <v>1.4955000000000001</v>
      </c>
      <c r="AN94" s="300">
        <v>1.0565</v>
      </c>
      <c r="AO94" s="300">
        <v>0</v>
      </c>
      <c r="AP94" s="301">
        <v>0.99380000000000002</v>
      </c>
      <c r="AQ94" s="29">
        <v>1.4955000000000001</v>
      </c>
      <c r="AR94" s="283">
        <v>1</v>
      </c>
      <c r="AS94" s="283">
        <v>1</v>
      </c>
      <c r="AT94" s="4">
        <v>1.0565</v>
      </c>
      <c r="AU94" s="4">
        <v>0</v>
      </c>
      <c r="AV94" s="5">
        <v>0.99380000000000002</v>
      </c>
      <c r="AW94" s="448">
        <v>0</v>
      </c>
      <c r="AX94" s="449">
        <v>1</v>
      </c>
      <c r="AY94" s="1">
        <v>1.05</v>
      </c>
      <c r="AZ94" s="29">
        <v>0</v>
      </c>
      <c r="BA94" s="5">
        <v>0</v>
      </c>
      <c r="BB94" s="294">
        <v>0</v>
      </c>
      <c r="BC94" s="707">
        <v>0</v>
      </c>
      <c r="BD94" s="707">
        <v>0</v>
      </c>
      <c r="BE94" s="303">
        <v>2.5700000000000001E-2</v>
      </c>
      <c r="BF94" s="303">
        <v>1.9E-2</v>
      </c>
      <c r="BG94" s="326">
        <v>1</v>
      </c>
      <c r="BH94" s="327"/>
      <c r="BI94" s="9"/>
      <c r="BJ94" s="529"/>
    </row>
    <row r="95" spans="1:62" x14ac:dyDescent="0.2">
      <c r="A95" s="314" t="s">
        <v>278</v>
      </c>
      <c r="B95" s="315" t="s">
        <v>279</v>
      </c>
      <c r="C95" s="316" t="s">
        <v>278</v>
      </c>
      <c r="D95" s="317" t="s">
        <v>279</v>
      </c>
      <c r="E95" s="318" t="s">
        <v>280</v>
      </c>
      <c r="F95" s="319" t="s">
        <v>281</v>
      </c>
      <c r="G95" s="320">
        <v>6</v>
      </c>
      <c r="H95" s="246"/>
      <c r="I95" s="321">
        <v>0</v>
      </c>
      <c r="J95" s="321">
        <v>0</v>
      </c>
      <c r="K95" s="321">
        <v>0</v>
      </c>
      <c r="L95" s="321">
        <v>0</v>
      </c>
      <c r="M95" s="321">
        <v>0</v>
      </c>
      <c r="N95" s="321">
        <v>0</v>
      </c>
      <c r="O95" s="711">
        <v>0</v>
      </c>
      <c r="P95" s="711">
        <v>0</v>
      </c>
      <c r="Q95" s="712">
        <v>0</v>
      </c>
      <c r="R95" s="712">
        <v>0</v>
      </c>
      <c r="S95" s="282">
        <v>0</v>
      </c>
      <c r="T95" s="281">
        <v>0</v>
      </c>
      <c r="U95" s="322">
        <v>0</v>
      </c>
      <c r="V95" s="323">
        <v>0</v>
      </c>
      <c r="W95" s="289">
        <v>0</v>
      </c>
      <c r="X95" s="290">
        <v>0</v>
      </c>
      <c r="Y95" s="291">
        <v>0</v>
      </c>
      <c r="Z95" s="324">
        <v>0</v>
      </c>
      <c r="AA95" s="292">
        <v>0</v>
      </c>
      <c r="AB95" s="293">
        <v>0</v>
      </c>
      <c r="AC95" s="261">
        <v>0</v>
      </c>
      <c r="AD95" s="294">
        <v>0</v>
      </c>
      <c r="AE95" s="295">
        <v>0</v>
      </c>
      <c r="AF95" s="296">
        <v>0</v>
      </c>
      <c r="AG95" s="297">
        <v>0</v>
      </c>
      <c r="AH95" s="1">
        <v>0</v>
      </c>
      <c r="AI95" s="382">
        <v>1.4775</v>
      </c>
      <c r="AJ95" s="2">
        <v>0.93310000000000004</v>
      </c>
      <c r="AK95" s="298">
        <v>0</v>
      </c>
      <c r="AL95" s="3">
        <v>1.5833999999999999</v>
      </c>
      <c r="AM95" s="325">
        <v>1.6933</v>
      </c>
      <c r="AN95" s="300">
        <v>0.93310000000000004</v>
      </c>
      <c r="AO95" s="300">
        <v>0</v>
      </c>
      <c r="AP95" s="301">
        <v>1.5833999999999999</v>
      </c>
      <c r="AQ95" s="29">
        <v>1.6933</v>
      </c>
      <c r="AR95" s="283">
        <v>1</v>
      </c>
      <c r="AS95" s="283">
        <v>1</v>
      </c>
      <c r="AT95" s="4">
        <v>0.93310000000000004</v>
      </c>
      <c r="AU95" s="4">
        <v>0</v>
      </c>
      <c r="AV95" s="5">
        <v>1.5833999999999999</v>
      </c>
      <c r="AW95" s="448">
        <v>0</v>
      </c>
      <c r="AX95" s="449">
        <v>1</v>
      </c>
      <c r="AY95" s="1">
        <v>1.4775</v>
      </c>
      <c r="AZ95" s="29">
        <v>0</v>
      </c>
      <c r="BA95" s="5">
        <v>0</v>
      </c>
      <c r="BB95" s="294">
        <v>0</v>
      </c>
      <c r="BC95" s="707">
        <v>0</v>
      </c>
      <c r="BD95" s="707">
        <v>0</v>
      </c>
      <c r="BE95" s="303">
        <v>2.5700000000000001E-2</v>
      </c>
      <c r="BF95" s="303">
        <v>2.4400000000000002E-2</v>
      </c>
      <c r="BG95" s="326">
        <v>1</v>
      </c>
      <c r="BH95" s="327"/>
      <c r="BI95" s="9"/>
      <c r="BJ95" s="529"/>
    </row>
    <row r="96" spans="1:62" x14ac:dyDescent="0.2">
      <c r="A96" s="314" t="s">
        <v>282</v>
      </c>
      <c r="B96" s="315" t="s">
        <v>283</v>
      </c>
      <c r="C96" s="316" t="s">
        <v>282</v>
      </c>
      <c r="D96" s="317" t="s">
        <v>283</v>
      </c>
      <c r="E96" s="318" t="s">
        <v>284</v>
      </c>
      <c r="F96" s="319" t="s">
        <v>222</v>
      </c>
      <c r="G96" s="320">
        <v>6</v>
      </c>
      <c r="H96" s="246"/>
      <c r="I96" s="321">
        <v>3849520</v>
      </c>
      <c r="J96" s="321">
        <v>159000</v>
      </c>
      <c r="K96" s="321">
        <v>0</v>
      </c>
      <c r="L96" s="321">
        <v>0</v>
      </c>
      <c r="M96" s="321">
        <v>0</v>
      </c>
      <c r="N96" s="321">
        <v>3849520</v>
      </c>
      <c r="O96" s="711">
        <v>159000</v>
      </c>
      <c r="P96" s="711">
        <v>3690520</v>
      </c>
      <c r="Q96" s="712">
        <v>175.59</v>
      </c>
      <c r="R96" s="712">
        <v>0.28000000000000003</v>
      </c>
      <c r="S96" s="282">
        <v>2399</v>
      </c>
      <c r="T96" s="281">
        <v>0</v>
      </c>
      <c r="U96" s="322">
        <v>3690520</v>
      </c>
      <c r="V96" s="323">
        <v>21017.83</v>
      </c>
      <c r="W96" s="289">
        <v>17928</v>
      </c>
      <c r="X96" s="290">
        <v>102.1</v>
      </c>
      <c r="Y96" s="291">
        <v>20915.730000000003</v>
      </c>
      <c r="Z96" s="324" t="s">
        <v>15</v>
      </c>
      <c r="AA96" s="292" t="s">
        <v>15</v>
      </c>
      <c r="AB96" s="293">
        <v>3690520</v>
      </c>
      <c r="AC96" s="261">
        <v>21017.83</v>
      </c>
      <c r="AD96" s="294">
        <v>2.05654</v>
      </c>
      <c r="AE96" s="295">
        <v>2.0565000000000002</v>
      </c>
      <c r="AF96" s="296">
        <v>2.0565000000000002</v>
      </c>
      <c r="AG96" s="297">
        <v>1</v>
      </c>
      <c r="AH96" s="1">
        <v>2.0565000000000002</v>
      </c>
      <c r="AI96" s="1">
        <v>2.0565000000000002</v>
      </c>
      <c r="AJ96" s="2">
        <v>0.96889999999999998</v>
      </c>
      <c r="AK96" s="298">
        <v>2.1225000000000001</v>
      </c>
      <c r="AL96" s="3">
        <v>2.1225000000000001</v>
      </c>
      <c r="AM96" s="325">
        <v>1.6307</v>
      </c>
      <c r="AN96" s="300">
        <v>0.96889999999999998</v>
      </c>
      <c r="AO96" s="300">
        <v>0</v>
      </c>
      <c r="AP96" s="301">
        <v>2.1225000000000001</v>
      </c>
      <c r="AQ96" s="29">
        <v>1.6307</v>
      </c>
      <c r="AR96" s="283">
        <v>1</v>
      </c>
      <c r="AS96" s="283">
        <v>1</v>
      </c>
      <c r="AT96" s="4">
        <v>0.96889999999999998</v>
      </c>
      <c r="AU96" s="4">
        <v>0</v>
      </c>
      <c r="AV96" s="5">
        <v>2.1225000000000001</v>
      </c>
      <c r="AW96" s="448">
        <v>0</v>
      </c>
      <c r="AX96" s="449">
        <v>0</v>
      </c>
      <c r="AY96" s="1">
        <v>2.0565000000000002</v>
      </c>
      <c r="AZ96" s="29">
        <v>0</v>
      </c>
      <c r="BA96" s="5">
        <v>0</v>
      </c>
      <c r="BB96" s="294">
        <v>1.6977199999999999</v>
      </c>
      <c r="BC96" s="707">
        <v>3.4000000000000002E-2</v>
      </c>
      <c r="BD96" s="707">
        <v>3.4000000000000002E-2</v>
      </c>
      <c r="BE96" s="303">
        <v>3.4000000000000002E-2</v>
      </c>
      <c r="BF96" s="303">
        <v>3.4000000000000002E-2</v>
      </c>
      <c r="BG96" s="326">
        <v>0</v>
      </c>
      <c r="BH96" s="327"/>
      <c r="BI96" s="9"/>
      <c r="BJ96" s="529"/>
    </row>
    <row r="97" spans="1:62" x14ac:dyDescent="0.2">
      <c r="A97" s="33" t="s">
        <v>247</v>
      </c>
      <c r="B97" s="328" t="s">
        <v>248</v>
      </c>
      <c r="C97" s="329" t="s">
        <v>1445</v>
      </c>
      <c r="D97" s="330" t="s">
        <v>1446</v>
      </c>
      <c r="E97" s="331" t="s">
        <v>1561</v>
      </c>
      <c r="F97" s="332" t="s">
        <v>202</v>
      </c>
      <c r="G97" s="730">
        <v>6</v>
      </c>
      <c r="H97" s="334"/>
      <c r="I97" s="335">
        <v>0</v>
      </c>
      <c r="J97" s="335">
        <v>0</v>
      </c>
      <c r="K97" s="335">
        <v>0</v>
      </c>
      <c r="L97" s="335">
        <v>0</v>
      </c>
      <c r="M97" s="335">
        <v>0</v>
      </c>
      <c r="N97" s="335">
        <v>0</v>
      </c>
      <c r="O97" s="714">
        <v>0</v>
      </c>
      <c r="P97" s="714">
        <v>0</v>
      </c>
      <c r="Q97" s="715">
        <v>0</v>
      </c>
      <c r="R97" s="715">
        <v>0</v>
      </c>
      <c r="S97" s="337">
        <v>0</v>
      </c>
      <c r="T97" s="336">
        <v>0</v>
      </c>
      <c r="U97" s="338">
        <v>0</v>
      </c>
      <c r="V97" s="339">
        <v>0</v>
      </c>
      <c r="W97" s="289">
        <v>0</v>
      </c>
      <c r="X97" s="290">
        <v>0</v>
      </c>
      <c r="Y97" s="291">
        <v>0</v>
      </c>
      <c r="Z97" s="324">
        <v>0</v>
      </c>
      <c r="AA97" s="292">
        <v>0</v>
      </c>
      <c r="AB97" s="293">
        <v>0</v>
      </c>
      <c r="AC97" s="340">
        <v>0</v>
      </c>
      <c r="AD97" s="341">
        <v>0</v>
      </c>
      <c r="AE97" s="295">
        <v>0</v>
      </c>
      <c r="AF97" s="342">
        <v>0</v>
      </c>
      <c r="AG97" s="343">
        <v>1</v>
      </c>
      <c r="AH97" s="6">
        <v>1.554</v>
      </c>
      <c r="AI97" s="6">
        <v>0</v>
      </c>
      <c r="AJ97" s="2">
        <v>0</v>
      </c>
      <c r="AK97" s="298">
        <v>1.2411000000000001</v>
      </c>
      <c r="AL97" s="3">
        <v>0</v>
      </c>
      <c r="AM97" s="325">
        <v>0</v>
      </c>
      <c r="AN97" s="300">
        <v>0</v>
      </c>
      <c r="AO97" s="300">
        <v>0</v>
      </c>
      <c r="AP97" s="301">
        <v>0</v>
      </c>
      <c r="AQ97" s="29">
        <v>0</v>
      </c>
      <c r="AR97" s="283">
        <v>0</v>
      </c>
      <c r="AS97" s="283">
        <v>0</v>
      </c>
      <c r="AT97" s="4">
        <v>0</v>
      </c>
      <c r="AU97" s="4">
        <v>0</v>
      </c>
      <c r="AV97" s="5">
        <v>0</v>
      </c>
      <c r="AW97" s="448">
        <v>0</v>
      </c>
      <c r="AX97" s="449">
        <v>0</v>
      </c>
      <c r="AY97" s="6">
        <v>0</v>
      </c>
      <c r="AZ97" s="29">
        <v>0</v>
      </c>
      <c r="BA97" s="5">
        <v>0</v>
      </c>
      <c r="BB97" s="341">
        <v>0</v>
      </c>
      <c r="BC97" s="716">
        <v>0</v>
      </c>
      <c r="BD97" s="716">
        <v>2.5700000000000001E-2</v>
      </c>
      <c r="BE97" s="303">
        <v>0</v>
      </c>
      <c r="BF97" s="303">
        <v>0</v>
      </c>
      <c r="BG97" s="326">
        <v>0</v>
      </c>
      <c r="BH97" s="327"/>
      <c r="BI97" s="9"/>
      <c r="BJ97" s="529"/>
    </row>
    <row r="98" spans="1:62" x14ac:dyDescent="0.2">
      <c r="A98" s="33" t="s">
        <v>250</v>
      </c>
      <c r="B98" s="328" t="s">
        <v>251</v>
      </c>
      <c r="C98" s="329" t="s">
        <v>1445</v>
      </c>
      <c r="D98" s="330" t="s">
        <v>1446</v>
      </c>
      <c r="E98" s="331" t="s">
        <v>1562</v>
      </c>
      <c r="F98" s="332" t="s">
        <v>222</v>
      </c>
      <c r="G98" s="730">
        <v>6</v>
      </c>
      <c r="H98" s="334"/>
      <c r="I98" s="335">
        <v>0</v>
      </c>
      <c r="J98" s="335">
        <v>0</v>
      </c>
      <c r="K98" s="335">
        <v>0</v>
      </c>
      <c r="L98" s="335">
        <v>0</v>
      </c>
      <c r="M98" s="335">
        <v>0</v>
      </c>
      <c r="N98" s="335">
        <v>0</v>
      </c>
      <c r="O98" s="714">
        <v>0</v>
      </c>
      <c r="P98" s="714">
        <v>0</v>
      </c>
      <c r="Q98" s="715">
        <v>0</v>
      </c>
      <c r="R98" s="715">
        <v>0</v>
      </c>
      <c r="S98" s="337">
        <v>0</v>
      </c>
      <c r="T98" s="336">
        <v>0</v>
      </c>
      <c r="U98" s="338">
        <v>0</v>
      </c>
      <c r="V98" s="339">
        <v>0</v>
      </c>
      <c r="W98" s="289">
        <v>0</v>
      </c>
      <c r="X98" s="290">
        <v>0</v>
      </c>
      <c r="Y98" s="291">
        <v>0</v>
      </c>
      <c r="Z98" s="324">
        <v>0</v>
      </c>
      <c r="AA98" s="292">
        <v>0</v>
      </c>
      <c r="AB98" s="293">
        <v>0</v>
      </c>
      <c r="AC98" s="340">
        <v>0</v>
      </c>
      <c r="AD98" s="341">
        <v>0</v>
      </c>
      <c r="AE98" s="295">
        <v>0</v>
      </c>
      <c r="AF98" s="342">
        <v>0</v>
      </c>
      <c r="AG98" s="343">
        <v>1</v>
      </c>
      <c r="AH98" s="6">
        <v>1.554</v>
      </c>
      <c r="AI98" s="6">
        <v>0</v>
      </c>
      <c r="AJ98" s="2">
        <v>0</v>
      </c>
      <c r="AK98" s="298">
        <v>1.4389000000000001</v>
      </c>
      <c r="AL98" s="3">
        <v>0</v>
      </c>
      <c r="AM98" s="325">
        <v>0</v>
      </c>
      <c r="AN98" s="300">
        <v>0</v>
      </c>
      <c r="AO98" s="300">
        <v>0</v>
      </c>
      <c r="AP98" s="301">
        <v>0</v>
      </c>
      <c r="AQ98" s="29">
        <v>0</v>
      </c>
      <c r="AR98" s="283">
        <v>0</v>
      </c>
      <c r="AS98" s="283">
        <v>0</v>
      </c>
      <c r="AT98" s="4">
        <v>0</v>
      </c>
      <c r="AU98" s="4">
        <v>0</v>
      </c>
      <c r="AV98" s="5">
        <v>0</v>
      </c>
      <c r="AW98" s="448">
        <v>0</v>
      </c>
      <c r="AX98" s="449">
        <v>0</v>
      </c>
      <c r="AY98" s="6">
        <v>0</v>
      </c>
      <c r="AZ98" s="29">
        <v>0</v>
      </c>
      <c r="BA98" s="5">
        <v>0</v>
      </c>
      <c r="BB98" s="341">
        <v>0</v>
      </c>
      <c r="BC98" s="716">
        <v>0</v>
      </c>
      <c r="BD98" s="716">
        <v>2.5700000000000001E-2</v>
      </c>
      <c r="BE98" s="303">
        <v>0</v>
      </c>
      <c r="BF98" s="303">
        <v>0</v>
      </c>
      <c r="BG98" s="326">
        <v>0</v>
      </c>
      <c r="BH98" s="327"/>
      <c r="BI98" s="9"/>
      <c r="BJ98" s="529"/>
    </row>
    <row r="99" spans="1:62" x14ac:dyDescent="0.2">
      <c r="A99" s="33" t="s">
        <v>253</v>
      </c>
      <c r="B99" s="328" t="s">
        <v>254</v>
      </c>
      <c r="C99" s="329" t="s">
        <v>1445</v>
      </c>
      <c r="D99" s="330" t="s">
        <v>1446</v>
      </c>
      <c r="E99" s="331" t="s">
        <v>1563</v>
      </c>
      <c r="F99" s="332" t="s">
        <v>222</v>
      </c>
      <c r="G99" s="333">
        <v>6</v>
      </c>
      <c r="H99" s="334"/>
      <c r="I99" s="335">
        <v>0</v>
      </c>
      <c r="J99" s="335">
        <v>0</v>
      </c>
      <c r="K99" s="335">
        <v>0</v>
      </c>
      <c r="L99" s="335">
        <v>0</v>
      </c>
      <c r="M99" s="335">
        <v>0</v>
      </c>
      <c r="N99" s="335">
        <v>0</v>
      </c>
      <c r="O99" s="714">
        <v>0</v>
      </c>
      <c r="P99" s="714">
        <v>0</v>
      </c>
      <c r="Q99" s="715">
        <v>0</v>
      </c>
      <c r="R99" s="715">
        <v>0</v>
      </c>
      <c r="S99" s="337">
        <v>0</v>
      </c>
      <c r="T99" s="336">
        <v>0</v>
      </c>
      <c r="U99" s="338">
        <v>0</v>
      </c>
      <c r="V99" s="339">
        <v>0</v>
      </c>
      <c r="W99" s="289">
        <v>0</v>
      </c>
      <c r="X99" s="290">
        <v>0</v>
      </c>
      <c r="Y99" s="291">
        <v>0</v>
      </c>
      <c r="Z99" s="324">
        <v>0</v>
      </c>
      <c r="AA99" s="292">
        <v>0</v>
      </c>
      <c r="AB99" s="293">
        <v>0</v>
      </c>
      <c r="AC99" s="340">
        <v>0</v>
      </c>
      <c r="AD99" s="341">
        <v>0</v>
      </c>
      <c r="AE99" s="295">
        <v>0</v>
      </c>
      <c r="AF99" s="342">
        <v>0</v>
      </c>
      <c r="AG99" s="343">
        <v>1</v>
      </c>
      <c r="AH99" s="6">
        <v>1.554</v>
      </c>
      <c r="AI99" s="6">
        <v>0</v>
      </c>
      <c r="AJ99" s="2">
        <v>0</v>
      </c>
      <c r="AK99" s="298">
        <v>1.5643</v>
      </c>
      <c r="AL99" s="3">
        <v>0</v>
      </c>
      <c r="AM99" s="325">
        <v>0</v>
      </c>
      <c r="AN99" s="300">
        <v>0</v>
      </c>
      <c r="AO99" s="300">
        <v>0</v>
      </c>
      <c r="AP99" s="301">
        <v>0</v>
      </c>
      <c r="AQ99" s="29">
        <v>0</v>
      </c>
      <c r="AR99" s="283">
        <v>0</v>
      </c>
      <c r="AS99" s="283">
        <v>0</v>
      </c>
      <c r="AT99" s="4">
        <v>0</v>
      </c>
      <c r="AU99" s="4">
        <v>0</v>
      </c>
      <c r="AV99" s="5">
        <v>0</v>
      </c>
      <c r="AW99" s="448">
        <v>0</v>
      </c>
      <c r="AX99" s="449">
        <v>0</v>
      </c>
      <c r="AY99" s="6">
        <v>0</v>
      </c>
      <c r="AZ99" s="29">
        <v>0</v>
      </c>
      <c r="BA99" s="5">
        <v>0</v>
      </c>
      <c r="BB99" s="341">
        <v>0</v>
      </c>
      <c r="BC99" s="716">
        <v>0</v>
      </c>
      <c r="BD99" s="716">
        <v>2.5700000000000001E-2</v>
      </c>
      <c r="BE99" s="303">
        <v>0</v>
      </c>
      <c r="BF99" s="303">
        <v>0</v>
      </c>
      <c r="BG99" s="326">
        <v>0</v>
      </c>
      <c r="BH99" s="327"/>
      <c r="BI99" s="9"/>
      <c r="BJ99" s="529"/>
    </row>
    <row r="100" spans="1:62" x14ac:dyDescent="0.2">
      <c r="A100" s="33" t="s">
        <v>256</v>
      </c>
      <c r="B100" s="328" t="s">
        <v>257</v>
      </c>
      <c r="C100" s="329" t="s">
        <v>1445</v>
      </c>
      <c r="D100" s="330" t="s">
        <v>1446</v>
      </c>
      <c r="E100" s="331" t="s">
        <v>1564</v>
      </c>
      <c r="F100" s="332" t="s">
        <v>259</v>
      </c>
      <c r="G100" s="713">
        <v>6</v>
      </c>
      <c r="H100" s="334"/>
      <c r="I100" s="335">
        <v>0</v>
      </c>
      <c r="J100" s="335">
        <v>0</v>
      </c>
      <c r="K100" s="335">
        <v>0</v>
      </c>
      <c r="L100" s="335">
        <v>0</v>
      </c>
      <c r="M100" s="335">
        <v>0</v>
      </c>
      <c r="N100" s="335">
        <v>0</v>
      </c>
      <c r="O100" s="714">
        <v>0</v>
      </c>
      <c r="P100" s="714">
        <v>0</v>
      </c>
      <c r="Q100" s="715">
        <v>0</v>
      </c>
      <c r="R100" s="715">
        <v>0</v>
      </c>
      <c r="S100" s="337">
        <v>0</v>
      </c>
      <c r="T100" s="336">
        <v>0</v>
      </c>
      <c r="U100" s="338">
        <v>0</v>
      </c>
      <c r="V100" s="339">
        <v>0</v>
      </c>
      <c r="W100" s="289">
        <v>0</v>
      </c>
      <c r="X100" s="290">
        <v>0</v>
      </c>
      <c r="Y100" s="291">
        <v>0</v>
      </c>
      <c r="Z100" s="324">
        <v>0</v>
      </c>
      <c r="AA100" s="292">
        <v>0</v>
      </c>
      <c r="AB100" s="293">
        <v>0</v>
      </c>
      <c r="AC100" s="340">
        <v>0</v>
      </c>
      <c r="AD100" s="341">
        <v>0</v>
      </c>
      <c r="AE100" s="295">
        <v>0</v>
      </c>
      <c r="AF100" s="342">
        <v>0</v>
      </c>
      <c r="AG100" s="343">
        <v>1</v>
      </c>
      <c r="AH100" s="6">
        <v>1.554</v>
      </c>
      <c r="AI100" s="6">
        <v>0</v>
      </c>
      <c r="AJ100" s="2">
        <v>0</v>
      </c>
      <c r="AK100" s="298">
        <v>1.5182</v>
      </c>
      <c r="AL100" s="3">
        <v>0</v>
      </c>
      <c r="AM100" s="325">
        <v>0</v>
      </c>
      <c r="AN100" s="300">
        <v>0</v>
      </c>
      <c r="AO100" s="300">
        <v>0</v>
      </c>
      <c r="AP100" s="301">
        <v>0</v>
      </c>
      <c r="AQ100" s="29">
        <v>0</v>
      </c>
      <c r="AR100" s="283">
        <v>0</v>
      </c>
      <c r="AS100" s="283">
        <v>0</v>
      </c>
      <c r="AT100" s="4">
        <v>0</v>
      </c>
      <c r="AU100" s="4">
        <v>0</v>
      </c>
      <c r="AV100" s="5">
        <v>0</v>
      </c>
      <c r="AW100" s="448">
        <v>0</v>
      </c>
      <c r="AX100" s="449">
        <v>0</v>
      </c>
      <c r="AY100" s="6">
        <v>0</v>
      </c>
      <c r="AZ100" s="29">
        <v>0</v>
      </c>
      <c r="BA100" s="5">
        <v>0</v>
      </c>
      <c r="BB100" s="341">
        <v>0</v>
      </c>
      <c r="BC100" s="716">
        <v>0</v>
      </c>
      <c r="BD100" s="716">
        <v>2.5700000000000001E-2</v>
      </c>
      <c r="BE100" s="303">
        <v>0</v>
      </c>
      <c r="BF100" s="303">
        <v>0</v>
      </c>
      <c r="BG100" s="326">
        <v>0</v>
      </c>
      <c r="BH100" s="327"/>
      <c r="BI100" s="9"/>
      <c r="BJ100" s="529"/>
    </row>
    <row r="101" spans="1:62" x14ac:dyDescent="0.2">
      <c r="A101" s="33" t="s">
        <v>260</v>
      </c>
      <c r="B101" s="328" t="s">
        <v>261</v>
      </c>
      <c r="C101" s="329" t="s">
        <v>1445</v>
      </c>
      <c r="D101" s="330" t="s">
        <v>1446</v>
      </c>
      <c r="E101" s="331" t="s">
        <v>1565</v>
      </c>
      <c r="F101" s="332" t="s">
        <v>222</v>
      </c>
      <c r="G101" s="713">
        <v>6</v>
      </c>
      <c r="H101" s="334"/>
      <c r="I101" s="335">
        <v>0</v>
      </c>
      <c r="J101" s="335">
        <v>0</v>
      </c>
      <c r="K101" s="335">
        <v>0</v>
      </c>
      <c r="L101" s="335">
        <v>0</v>
      </c>
      <c r="M101" s="335">
        <v>0</v>
      </c>
      <c r="N101" s="335">
        <v>0</v>
      </c>
      <c r="O101" s="714">
        <v>0</v>
      </c>
      <c r="P101" s="714">
        <v>0</v>
      </c>
      <c r="Q101" s="715">
        <v>0</v>
      </c>
      <c r="R101" s="715">
        <v>0</v>
      </c>
      <c r="S101" s="337">
        <v>0</v>
      </c>
      <c r="T101" s="336">
        <v>0</v>
      </c>
      <c r="U101" s="338">
        <v>0</v>
      </c>
      <c r="V101" s="339">
        <v>0</v>
      </c>
      <c r="W101" s="289">
        <v>0</v>
      </c>
      <c r="X101" s="290">
        <v>0</v>
      </c>
      <c r="Y101" s="291">
        <v>0</v>
      </c>
      <c r="Z101" s="324">
        <v>0</v>
      </c>
      <c r="AA101" s="292">
        <v>0</v>
      </c>
      <c r="AB101" s="293">
        <v>0</v>
      </c>
      <c r="AC101" s="340">
        <v>0</v>
      </c>
      <c r="AD101" s="341">
        <v>0</v>
      </c>
      <c r="AE101" s="295">
        <v>0</v>
      </c>
      <c r="AF101" s="342">
        <v>0</v>
      </c>
      <c r="AG101" s="343">
        <v>1</v>
      </c>
      <c r="AH101" s="6">
        <v>1.554</v>
      </c>
      <c r="AI101" s="6">
        <v>0</v>
      </c>
      <c r="AJ101" s="2">
        <v>0</v>
      </c>
      <c r="AK101" s="298">
        <v>1.5009999999999999</v>
      </c>
      <c r="AL101" s="3">
        <v>0</v>
      </c>
      <c r="AM101" s="325">
        <v>0</v>
      </c>
      <c r="AN101" s="300">
        <v>0</v>
      </c>
      <c r="AO101" s="300">
        <v>0</v>
      </c>
      <c r="AP101" s="301">
        <v>0</v>
      </c>
      <c r="AQ101" s="29">
        <v>0</v>
      </c>
      <c r="AR101" s="283">
        <v>0</v>
      </c>
      <c r="AS101" s="283">
        <v>0</v>
      </c>
      <c r="AT101" s="4">
        <v>0</v>
      </c>
      <c r="AU101" s="4">
        <v>0</v>
      </c>
      <c r="AV101" s="5">
        <v>0</v>
      </c>
      <c r="AW101" s="448">
        <v>0</v>
      </c>
      <c r="AX101" s="449">
        <v>0</v>
      </c>
      <c r="AY101" s="6">
        <v>0</v>
      </c>
      <c r="AZ101" s="29">
        <v>0</v>
      </c>
      <c r="BA101" s="5">
        <v>0</v>
      </c>
      <c r="BB101" s="341">
        <v>0</v>
      </c>
      <c r="BC101" s="716">
        <v>0</v>
      </c>
      <c r="BD101" s="716">
        <v>2.5700000000000001E-2</v>
      </c>
      <c r="BE101" s="303">
        <v>0</v>
      </c>
      <c r="BF101" s="303">
        <v>0</v>
      </c>
      <c r="BG101" s="326">
        <v>0</v>
      </c>
      <c r="BH101" s="327"/>
      <c r="BI101" s="9"/>
      <c r="BJ101" s="529"/>
    </row>
    <row r="102" spans="1:62" x14ac:dyDescent="0.2">
      <c r="A102" s="33" t="s">
        <v>263</v>
      </c>
      <c r="B102" s="328" t="s">
        <v>264</v>
      </c>
      <c r="C102" s="329" t="s">
        <v>1445</v>
      </c>
      <c r="D102" s="330" t="s">
        <v>1446</v>
      </c>
      <c r="E102" s="331" t="s">
        <v>1566</v>
      </c>
      <c r="F102" s="332" t="s">
        <v>202</v>
      </c>
      <c r="G102" s="713">
        <v>6</v>
      </c>
      <c r="H102" s="334"/>
      <c r="I102" s="335">
        <v>0</v>
      </c>
      <c r="J102" s="335">
        <v>0</v>
      </c>
      <c r="K102" s="335">
        <v>0</v>
      </c>
      <c r="L102" s="335">
        <v>0</v>
      </c>
      <c r="M102" s="335">
        <v>0</v>
      </c>
      <c r="N102" s="335">
        <v>0</v>
      </c>
      <c r="O102" s="714">
        <v>0</v>
      </c>
      <c r="P102" s="714">
        <v>0</v>
      </c>
      <c r="Q102" s="715">
        <v>0</v>
      </c>
      <c r="R102" s="715">
        <v>0</v>
      </c>
      <c r="S102" s="337">
        <v>0</v>
      </c>
      <c r="T102" s="336">
        <v>0</v>
      </c>
      <c r="U102" s="338">
        <v>0</v>
      </c>
      <c r="V102" s="339">
        <v>0</v>
      </c>
      <c r="W102" s="289">
        <v>0</v>
      </c>
      <c r="X102" s="290">
        <v>0</v>
      </c>
      <c r="Y102" s="291">
        <v>0</v>
      </c>
      <c r="Z102" s="324">
        <v>0</v>
      </c>
      <c r="AA102" s="292">
        <v>0</v>
      </c>
      <c r="AB102" s="293">
        <v>0</v>
      </c>
      <c r="AC102" s="340">
        <v>0</v>
      </c>
      <c r="AD102" s="341">
        <v>0</v>
      </c>
      <c r="AE102" s="295">
        <v>0</v>
      </c>
      <c r="AF102" s="342">
        <v>0</v>
      </c>
      <c r="AG102" s="343">
        <v>1</v>
      </c>
      <c r="AH102" s="6">
        <v>1.554</v>
      </c>
      <c r="AI102" s="6">
        <v>0</v>
      </c>
      <c r="AJ102" s="2">
        <v>0</v>
      </c>
      <c r="AK102" s="298">
        <v>1.4674</v>
      </c>
      <c r="AL102" s="3">
        <v>0</v>
      </c>
      <c r="AM102" s="325">
        <v>0</v>
      </c>
      <c r="AN102" s="300">
        <v>0</v>
      </c>
      <c r="AO102" s="300">
        <v>0</v>
      </c>
      <c r="AP102" s="301">
        <v>0</v>
      </c>
      <c r="AQ102" s="29">
        <v>0</v>
      </c>
      <c r="AR102" s="283">
        <v>0</v>
      </c>
      <c r="AS102" s="283">
        <v>0</v>
      </c>
      <c r="AT102" s="4">
        <v>0</v>
      </c>
      <c r="AU102" s="4">
        <v>0</v>
      </c>
      <c r="AV102" s="5">
        <v>0</v>
      </c>
      <c r="AW102" s="448">
        <v>0</v>
      </c>
      <c r="AX102" s="449">
        <v>0</v>
      </c>
      <c r="AY102" s="6">
        <v>0</v>
      </c>
      <c r="AZ102" s="29">
        <v>0</v>
      </c>
      <c r="BA102" s="5">
        <v>0</v>
      </c>
      <c r="BB102" s="341">
        <v>0</v>
      </c>
      <c r="BC102" s="716">
        <v>0</v>
      </c>
      <c r="BD102" s="716">
        <v>2.5700000000000001E-2</v>
      </c>
      <c r="BE102" s="303">
        <v>0</v>
      </c>
      <c r="BF102" s="303">
        <v>0</v>
      </c>
      <c r="BG102" s="326">
        <v>0</v>
      </c>
      <c r="BH102" s="327"/>
      <c r="BI102" s="9"/>
      <c r="BJ102" s="529"/>
    </row>
    <row r="103" spans="1:62" x14ac:dyDescent="0.2">
      <c r="A103" s="33" t="s">
        <v>269</v>
      </c>
      <c r="B103" s="328" t="s">
        <v>270</v>
      </c>
      <c r="C103" s="329" t="s">
        <v>1445</v>
      </c>
      <c r="D103" s="330" t="s">
        <v>1446</v>
      </c>
      <c r="E103" s="331" t="s">
        <v>1567</v>
      </c>
      <c r="F103" s="332" t="s">
        <v>222</v>
      </c>
      <c r="G103" s="713">
        <v>6</v>
      </c>
      <c r="H103" s="334"/>
      <c r="I103" s="335">
        <v>0</v>
      </c>
      <c r="J103" s="335">
        <v>0</v>
      </c>
      <c r="K103" s="335">
        <v>0</v>
      </c>
      <c r="L103" s="335">
        <v>0</v>
      </c>
      <c r="M103" s="335">
        <v>0</v>
      </c>
      <c r="N103" s="335">
        <v>0</v>
      </c>
      <c r="O103" s="714">
        <v>0</v>
      </c>
      <c r="P103" s="714">
        <v>0</v>
      </c>
      <c r="Q103" s="715">
        <v>0</v>
      </c>
      <c r="R103" s="715">
        <v>0</v>
      </c>
      <c r="S103" s="337">
        <v>0</v>
      </c>
      <c r="T103" s="336">
        <v>0</v>
      </c>
      <c r="U103" s="338">
        <v>0</v>
      </c>
      <c r="V103" s="339">
        <v>0</v>
      </c>
      <c r="W103" s="289">
        <v>0</v>
      </c>
      <c r="X103" s="290">
        <v>0</v>
      </c>
      <c r="Y103" s="291">
        <v>0</v>
      </c>
      <c r="Z103" s="324">
        <v>0</v>
      </c>
      <c r="AA103" s="292">
        <v>0</v>
      </c>
      <c r="AB103" s="293">
        <v>0</v>
      </c>
      <c r="AC103" s="340">
        <v>0</v>
      </c>
      <c r="AD103" s="341">
        <v>0</v>
      </c>
      <c r="AE103" s="295">
        <v>0</v>
      </c>
      <c r="AF103" s="342">
        <v>0</v>
      </c>
      <c r="AG103" s="343">
        <v>1</v>
      </c>
      <c r="AH103" s="6">
        <v>1.554</v>
      </c>
      <c r="AI103" s="6">
        <v>0</v>
      </c>
      <c r="AJ103" s="2">
        <v>0</v>
      </c>
      <c r="AK103" s="298">
        <v>1.548</v>
      </c>
      <c r="AL103" s="3">
        <v>0</v>
      </c>
      <c r="AM103" s="325">
        <v>0</v>
      </c>
      <c r="AN103" s="300">
        <v>0</v>
      </c>
      <c r="AO103" s="300">
        <v>0</v>
      </c>
      <c r="AP103" s="301">
        <v>0</v>
      </c>
      <c r="AQ103" s="29">
        <v>0</v>
      </c>
      <c r="AR103" s="283">
        <v>0</v>
      </c>
      <c r="AS103" s="283">
        <v>0</v>
      </c>
      <c r="AT103" s="4">
        <v>0</v>
      </c>
      <c r="AU103" s="4">
        <v>0</v>
      </c>
      <c r="AV103" s="5">
        <v>0</v>
      </c>
      <c r="AW103" s="448">
        <v>0</v>
      </c>
      <c r="AX103" s="449">
        <v>0</v>
      </c>
      <c r="AY103" s="6">
        <v>0</v>
      </c>
      <c r="AZ103" s="29">
        <v>0</v>
      </c>
      <c r="BA103" s="5">
        <v>0</v>
      </c>
      <c r="BB103" s="341">
        <v>0</v>
      </c>
      <c r="BC103" s="716">
        <v>0</v>
      </c>
      <c r="BD103" s="716">
        <v>2.5700000000000001E-2</v>
      </c>
      <c r="BE103" s="303">
        <v>0</v>
      </c>
      <c r="BF103" s="303">
        <v>0</v>
      </c>
      <c r="BG103" s="326">
        <v>0</v>
      </c>
      <c r="BH103" s="327"/>
      <c r="BI103" s="9"/>
      <c r="BJ103" s="529"/>
    </row>
    <row r="104" spans="1:62" x14ac:dyDescent="0.2">
      <c r="A104" s="33" t="s">
        <v>275</v>
      </c>
      <c r="B104" s="328" t="s">
        <v>276</v>
      </c>
      <c r="C104" s="329" t="s">
        <v>1445</v>
      </c>
      <c r="D104" s="330" t="s">
        <v>1446</v>
      </c>
      <c r="E104" s="331" t="s">
        <v>1568</v>
      </c>
      <c r="F104" s="332" t="s">
        <v>222</v>
      </c>
      <c r="G104" s="713">
        <v>6</v>
      </c>
      <c r="H104" s="334"/>
      <c r="I104" s="335">
        <v>0</v>
      </c>
      <c r="J104" s="335">
        <v>0</v>
      </c>
      <c r="K104" s="335">
        <v>0</v>
      </c>
      <c r="L104" s="335">
        <v>0</v>
      </c>
      <c r="M104" s="335">
        <v>0</v>
      </c>
      <c r="N104" s="335">
        <v>0</v>
      </c>
      <c r="O104" s="714">
        <v>0</v>
      </c>
      <c r="P104" s="714">
        <v>0</v>
      </c>
      <c r="Q104" s="715">
        <v>0</v>
      </c>
      <c r="R104" s="715">
        <v>0</v>
      </c>
      <c r="S104" s="337">
        <v>0</v>
      </c>
      <c r="T104" s="336">
        <v>0</v>
      </c>
      <c r="U104" s="338">
        <v>0</v>
      </c>
      <c r="V104" s="339">
        <v>0</v>
      </c>
      <c r="W104" s="289">
        <v>0</v>
      </c>
      <c r="X104" s="290">
        <v>0</v>
      </c>
      <c r="Y104" s="291">
        <v>0</v>
      </c>
      <c r="Z104" s="324">
        <v>0</v>
      </c>
      <c r="AA104" s="292">
        <v>0</v>
      </c>
      <c r="AB104" s="293">
        <v>0</v>
      </c>
      <c r="AC104" s="340">
        <v>0</v>
      </c>
      <c r="AD104" s="341">
        <v>0</v>
      </c>
      <c r="AE104" s="295">
        <v>0</v>
      </c>
      <c r="AF104" s="342">
        <v>0</v>
      </c>
      <c r="AG104" s="343">
        <v>1</v>
      </c>
      <c r="AH104" s="6">
        <v>1.554</v>
      </c>
      <c r="AI104" s="6">
        <v>0</v>
      </c>
      <c r="AJ104" s="2">
        <v>0</v>
      </c>
      <c r="AK104" s="298">
        <v>1.4709000000000001</v>
      </c>
      <c r="AL104" s="3">
        <v>0</v>
      </c>
      <c r="AM104" s="325">
        <v>0</v>
      </c>
      <c r="AN104" s="300">
        <v>0</v>
      </c>
      <c r="AO104" s="300">
        <v>0</v>
      </c>
      <c r="AP104" s="301">
        <v>0</v>
      </c>
      <c r="AQ104" s="29">
        <v>0</v>
      </c>
      <c r="AR104" s="283">
        <v>0</v>
      </c>
      <c r="AS104" s="283">
        <v>0</v>
      </c>
      <c r="AT104" s="4">
        <v>0</v>
      </c>
      <c r="AU104" s="4">
        <v>0</v>
      </c>
      <c r="AV104" s="5">
        <v>0</v>
      </c>
      <c r="AW104" s="448">
        <v>0</v>
      </c>
      <c r="AX104" s="449">
        <v>0</v>
      </c>
      <c r="AY104" s="6">
        <v>0</v>
      </c>
      <c r="AZ104" s="29">
        <v>0</v>
      </c>
      <c r="BA104" s="5">
        <v>0</v>
      </c>
      <c r="BB104" s="341">
        <v>0</v>
      </c>
      <c r="BC104" s="716">
        <v>0</v>
      </c>
      <c r="BD104" s="716">
        <v>2.5700000000000001E-2</v>
      </c>
      <c r="BE104" s="303">
        <v>0</v>
      </c>
      <c r="BF104" s="303">
        <v>0</v>
      </c>
      <c r="BG104" s="326">
        <v>0</v>
      </c>
      <c r="BH104" s="327"/>
      <c r="BI104" s="9"/>
      <c r="BJ104" s="529"/>
    </row>
    <row r="105" spans="1:62" x14ac:dyDescent="0.2">
      <c r="A105" s="33" t="s">
        <v>278</v>
      </c>
      <c r="B105" s="328" t="s">
        <v>279</v>
      </c>
      <c r="C105" s="329" t="s">
        <v>1445</v>
      </c>
      <c r="D105" s="330" t="s">
        <v>1446</v>
      </c>
      <c r="E105" s="331" t="s">
        <v>1569</v>
      </c>
      <c r="F105" s="332" t="s">
        <v>281</v>
      </c>
      <c r="G105" s="713">
        <v>6</v>
      </c>
      <c r="H105" s="334"/>
      <c r="I105" s="335">
        <v>0</v>
      </c>
      <c r="J105" s="335">
        <v>0</v>
      </c>
      <c r="K105" s="335">
        <v>0</v>
      </c>
      <c r="L105" s="335">
        <v>0</v>
      </c>
      <c r="M105" s="335">
        <v>0</v>
      </c>
      <c r="N105" s="335">
        <v>0</v>
      </c>
      <c r="O105" s="714">
        <v>0</v>
      </c>
      <c r="P105" s="714">
        <v>0</v>
      </c>
      <c r="Q105" s="715">
        <v>0</v>
      </c>
      <c r="R105" s="715">
        <v>0</v>
      </c>
      <c r="S105" s="337">
        <v>0</v>
      </c>
      <c r="T105" s="336">
        <v>0</v>
      </c>
      <c r="U105" s="338">
        <v>0</v>
      </c>
      <c r="V105" s="339">
        <v>0</v>
      </c>
      <c r="W105" s="289">
        <v>0</v>
      </c>
      <c r="X105" s="290">
        <v>0</v>
      </c>
      <c r="Y105" s="291">
        <v>0</v>
      </c>
      <c r="Z105" s="324">
        <v>0</v>
      </c>
      <c r="AA105" s="292">
        <v>0</v>
      </c>
      <c r="AB105" s="293">
        <v>0</v>
      </c>
      <c r="AC105" s="340">
        <v>0</v>
      </c>
      <c r="AD105" s="341">
        <v>0</v>
      </c>
      <c r="AE105" s="295">
        <v>0</v>
      </c>
      <c r="AF105" s="342">
        <v>0</v>
      </c>
      <c r="AG105" s="343">
        <v>1</v>
      </c>
      <c r="AH105" s="6">
        <v>1.554</v>
      </c>
      <c r="AI105" s="6">
        <v>0</v>
      </c>
      <c r="AJ105" s="2">
        <v>0</v>
      </c>
      <c r="AK105" s="298">
        <v>1.6654</v>
      </c>
      <c r="AL105" s="3">
        <v>0</v>
      </c>
      <c r="AM105" s="325">
        <v>0</v>
      </c>
      <c r="AN105" s="300">
        <v>0</v>
      </c>
      <c r="AO105" s="300">
        <v>0</v>
      </c>
      <c r="AP105" s="301">
        <v>0</v>
      </c>
      <c r="AQ105" s="29">
        <v>0</v>
      </c>
      <c r="AR105" s="283">
        <v>0</v>
      </c>
      <c r="AS105" s="283">
        <v>0</v>
      </c>
      <c r="AT105" s="4">
        <v>0</v>
      </c>
      <c r="AU105" s="4">
        <v>0</v>
      </c>
      <c r="AV105" s="5">
        <v>0</v>
      </c>
      <c r="AW105" s="448">
        <v>0</v>
      </c>
      <c r="AX105" s="449">
        <v>0</v>
      </c>
      <c r="AY105" s="6">
        <v>0</v>
      </c>
      <c r="AZ105" s="29">
        <v>0</v>
      </c>
      <c r="BA105" s="5">
        <v>0</v>
      </c>
      <c r="BB105" s="341">
        <v>0</v>
      </c>
      <c r="BC105" s="716">
        <v>0</v>
      </c>
      <c r="BD105" s="716">
        <v>2.5700000000000001E-2</v>
      </c>
      <c r="BE105" s="303">
        <v>0</v>
      </c>
      <c r="BF105" s="303">
        <v>0</v>
      </c>
      <c r="BG105" s="326">
        <v>0</v>
      </c>
      <c r="BH105" s="327"/>
      <c r="BI105" s="9"/>
      <c r="BJ105" s="529"/>
    </row>
    <row r="106" spans="1:62" x14ac:dyDescent="0.2">
      <c r="A106" s="383" t="s">
        <v>1445</v>
      </c>
      <c r="B106" s="384" t="s">
        <v>1446</v>
      </c>
      <c r="C106" s="404" t="s">
        <v>1445</v>
      </c>
      <c r="D106" s="405" t="s">
        <v>1570</v>
      </c>
      <c r="E106" s="387" t="s">
        <v>1571</v>
      </c>
      <c r="F106" s="388" t="s">
        <v>222</v>
      </c>
      <c r="G106" s="389">
        <v>6</v>
      </c>
      <c r="H106" s="334"/>
      <c r="I106" s="390">
        <v>31964710</v>
      </c>
      <c r="J106" s="390">
        <v>2389374</v>
      </c>
      <c r="K106" s="390">
        <v>0</v>
      </c>
      <c r="L106" s="390">
        <v>0</v>
      </c>
      <c r="M106" s="390">
        <v>0</v>
      </c>
      <c r="N106" s="390">
        <v>31964710</v>
      </c>
      <c r="O106" s="717">
        <v>2389374</v>
      </c>
      <c r="P106" s="717">
        <v>29575336</v>
      </c>
      <c r="Q106" s="718">
        <v>1771.0000000000002</v>
      </c>
      <c r="R106" s="718">
        <v>11.22</v>
      </c>
      <c r="S106" s="392">
        <v>96122</v>
      </c>
      <c r="T106" s="391">
        <v>0</v>
      </c>
      <c r="U106" s="393">
        <v>29575336</v>
      </c>
      <c r="V106" s="394">
        <v>16699.79</v>
      </c>
      <c r="W106" s="289">
        <v>349198</v>
      </c>
      <c r="X106" s="290">
        <v>197.18</v>
      </c>
      <c r="Y106" s="291">
        <v>16502.61</v>
      </c>
      <c r="Z106" s="324">
        <v>0</v>
      </c>
      <c r="AA106" s="292">
        <v>0</v>
      </c>
      <c r="AB106" s="293">
        <v>29575336</v>
      </c>
      <c r="AC106" s="395">
        <v>16699.79</v>
      </c>
      <c r="AD106" s="396">
        <v>1.6340300000000001</v>
      </c>
      <c r="AE106" s="397">
        <v>1.6339999999999999</v>
      </c>
      <c r="AF106" s="398">
        <v>1.5539999999999998</v>
      </c>
      <c r="AG106" s="399">
        <v>0</v>
      </c>
      <c r="AH106" s="400">
        <v>0</v>
      </c>
      <c r="AI106" s="400">
        <v>0</v>
      </c>
      <c r="AJ106" s="2">
        <v>0</v>
      </c>
      <c r="AK106" s="298">
        <v>0</v>
      </c>
      <c r="AL106" s="3">
        <v>0</v>
      </c>
      <c r="AM106" s="325">
        <v>0</v>
      </c>
      <c r="AN106" s="300">
        <v>0</v>
      </c>
      <c r="AO106" s="300">
        <v>0</v>
      </c>
      <c r="AP106" s="301">
        <v>0</v>
      </c>
      <c r="AQ106" s="29">
        <v>0</v>
      </c>
      <c r="AR106" s="283">
        <v>0</v>
      </c>
      <c r="AS106" s="283">
        <v>0</v>
      </c>
      <c r="AT106" s="4">
        <v>0</v>
      </c>
      <c r="AU106" s="4">
        <v>0</v>
      </c>
      <c r="AV106" s="5">
        <v>0</v>
      </c>
      <c r="AW106" s="448">
        <v>0</v>
      </c>
      <c r="AX106" s="449">
        <v>0</v>
      </c>
      <c r="AY106" s="400">
        <v>0</v>
      </c>
      <c r="AZ106" s="29">
        <v>0</v>
      </c>
      <c r="BA106" s="5">
        <v>0</v>
      </c>
      <c r="BB106" s="396">
        <v>1.34893</v>
      </c>
      <c r="BC106" s="719">
        <v>2.5700000000000001E-2</v>
      </c>
      <c r="BD106" s="719">
        <v>0</v>
      </c>
      <c r="BE106" s="303">
        <v>0</v>
      </c>
      <c r="BF106" s="303">
        <v>0</v>
      </c>
      <c r="BG106" s="326">
        <v>0</v>
      </c>
      <c r="BH106" s="327"/>
      <c r="BI106" s="9"/>
      <c r="BJ106" s="529"/>
    </row>
    <row r="107" spans="1:62" x14ac:dyDescent="0.2">
      <c r="A107" s="33" t="s">
        <v>266</v>
      </c>
      <c r="B107" s="328" t="s">
        <v>267</v>
      </c>
      <c r="C107" s="329" t="s">
        <v>1447</v>
      </c>
      <c r="D107" s="330" t="s">
        <v>1513</v>
      </c>
      <c r="E107" s="331" t="s">
        <v>1572</v>
      </c>
      <c r="F107" s="332" t="s">
        <v>202</v>
      </c>
      <c r="G107" s="333">
        <v>6</v>
      </c>
      <c r="H107" s="334"/>
      <c r="I107" s="335">
        <v>0</v>
      </c>
      <c r="J107" s="335">
        <v>0</v>
      </c>
      <c r="K107" s="335">
        <v>0</v>
      </c>
      <c r="L107" s="335">
        <v>0</v>
      </c>
      <c r="M107" s="335">
        <v>0</v>
      </c>
      <c r="N107" s="335">
        <v>0</v>
      </c>
      <c r="O107" s="714">
        <v>0</v>
      </c>
      <c r="P107" s="714">
        <v>0</v>
      </c>
      <c r="Q107" s="715">
        <v>0</v>
      </c>
      <c r="R107" s="715">
        <v>0</v>
      </c>
      <c r="S107" s="337">
        <v>0</v>
      </c>
      <c r="T107" s="336">
        <v>0</v>
      </c>
      <c r="U107" s="338">
        <v>0</v>
      </c>
      <c r="V107" s="339">
        <v>0</v>
      </c>
      <c r="W107" s="289">
        <v>0</v>
      </c>
      <c r="X107" s="290">
        <v>0</v>
      </c>
      <c r="Y107" s="291">
        <v>0</v>
      </c>
      <c r="Z107" s="324">
        <v>0</v>
      </c>
      <c r="AA107" s="292">
        <v>0</v>
      </c>
      <c r="AB107" s="293">
        <v>0</v>
      </c>
      <c r="AC107" s="340">
        <v>0</v>
      </c>
      <c r="AD107" s="341">
        <v>0</v>
      </c>
      <c r="AE107" s="295">
        <v>0</v>
      </c>
      <c r="AF107" s="342">
        <v>0</v>
      </c>
      <c r="AG107" s="343">
        <v>1</v>
      </c>
      <c r="AH107" s="6">
        <v>1.3416999999999999</v>
      </c>
      <c r="AI107" s="6">
        <v>0</v>
      </c>
      <c r="AJ107" s="2">
        <v>0</v>
      </c>
      <c r="AK107" s="298">
        <v>1.3731</v>
      </c>
      <c r="AL107" s="3">
        <v>0</v>
      </c>
      <c r="AM107" s="325">
        <v>0</v>
      </c>
      <c r="AN107" s="300">
        <v>0</v>
      </c>
      <c r="AO107" s="300">
        <v>0</v>
      </c>
      <c r="AP107" s="301">
        <v>0</v>
      </c>
      <c r="AQ107" s="29">
        <v>0</v>
      </c>
      <c r="AR107" s="283">
        <v>0</v>
      </c>
      <c r="AS107" s="283">
        <v>0</v>
      </c>
      <c r="AT107" s="4">
        <v>0</v>
      </c>
      <c r="AU107" s="4">
        <v>0</v>
      </c>
      <c r="AV107" s="5">
        <v>0</v>
      </c>
      <c r="AW107" s="448">
        <v>0</v>
      </c>
      <c r="AX107" s="449">
        <v>0</v>
      </c>
      <c r="AY107" s="6">
        <v>0</v>
      </c>
      <c r="AZ107" s="29">
        <v>0</v>
      </c>
      <c r="BA107" s="5">
        <v>0</v>
      </c>
      <c r="BB107" s="341">
        <v>0</v>
      </c>
      <c r="BC107" s="716">
        <v>0</v>
      </c>
      <c r="BD107" s="716">
        <v>2.2200000000000001E-2</v>
      </c>
      <c r="BE107" s="303">
        <v>0</v>
      </c>
      <c r="BF107" s="303">
        <v>0</v>
      </c>
      <c r="BG107" s="326">
        <v>0</v>
      </c>
      <c r="BH107" s="327"/>
      <c r="BI107" s="9"/>
      <c r="BJ107" s="529"/>
    </row>
    <row r="108" spans="1:62" x14ac:dyDescent="0.2">
      <c r="A108" s="33" t="s">
        <v>272</v>
      </c>
      <c r="B108" s="328" t="s">
        <v>273</v>
      </c>
      <c r="C108" s="329" t="s">
        <v>1447</v>
      </c>
      <c r="D108" s="330" t="s">
        <v>1513</v>
      </c>
      <c r="E108" s="331" t="s">
        <v>1573</v>
      </c>
      <c r="F108" s="332" t="s">
        <v>222</v>
      </c>
      <c r="G108" s="333">
        <v>6</v>
      </c>
      <c r="H108" s="334"/>
      <c r="I108" s="335">
        <v>0</v>
      </c>
      <c r="J108" s="335">
        <v>0</v>
      </c>
      <c r="K108" s="335">
        <v>0</v>
      </c>
      <c r="L108" s="335">
        <v>0</v>
      </c>
      <c r="M108" s="335">
        <v>0</v>
      </c>
      <c r="N108" s="335">
        <v>0</v>
      </c>
      <c r="O108" s="714">
        <v>0</v>
      </c>
      <c r="P108" s="714">
        <v>0</v>
      </c>
      <c r="Q108" s="715">
        <v>0</v>
      </c>
      <c r="R108" s="715">
        <v>0</v>
      </c>
      <c r="S108" s="337">
        <v>0</v>
      </c>
      <c r="T108" s="336">
        <v>0</v>
      </c>
      <c r="U108" s="338">
        <v>0</v>
      </c>
      <c r="V108" s="339">
        <v>0</v>
      </c>
      <c r="W108" s="289">
        <v>0</v>
      </c>
      <c r="X108" s="290">
        <v>0</v>
      </c>
      <c r="Y108" s="291">
        <v>0</v>
      </c>
      <c r="Z108" s="324">
        <v>0</v>
      </c>
      <c r="AA108" s="292">
        <v>0</v>
      </c>
      <c r="AB108" s="293">
        <v>0</v>
      </c>
      <c r="AC108" s="340">
        <v>0</v>
      </c>
      <c r="AD108" s="341">
        <v>0</v>
      </c>
      <c r="AE108" s="295">
        <v>0</v>
      </c>
      <c r="AF108" s="342">
        <v>0</v>
      </c>
      <c r="AG108" s="343">
        <v>1</v>
      </c>
      <c r="AH108" s="6">
        <v>1.3416999999999999</v>
      </c>
      <c r="AI108" s="6">
        <v>0</v>
      </c>
      <c r="AJ108" s="2">
        <v>0</v>
      </c>
      <c r="AK108" s="298">
        <v>1.1476</v>
      </c>
      <c r="AL108" s="3">
        <v>0</v>
      </c>
      <c r="AM108" s="325">
        <v>0</v>
      </c>
      <c r="AN108" s="300">
        <v>0</v>
      </c>
      <c r="AO108" s="300">
        <v>0</v>
      </c>
      <c r="AP108" s="301">
        <v>0</v>
      </c>
      <c r="AQ108" s="29">
        <v>0</v>
      </c>
      <c r="AR108" s="283">
        <v>0</v>
      </c>
      <c r="AS108" s="283">
        <v>0</v>
      </c>
      <c r="AT108" s="4">
        <v>0</v>
      </c>
      <c r="AU108" s="4">
        <v>0</v>
      </c>
      <c r="AV108" s="5">
        <v>0</v>
      </c>
      <c r="AW108" s="448">
        <v>0</v>
      </c>
      <c r="AX108" s="449">
        <v>0</v>
      </c>
      <c r="AY108" s="6">
        <v>0</v>
      </c>
      <c r="AZ108" s="29">
        <v>0</v>
      </c>
      <c r="BA108" s="5">
        <v>0</v>
      </c>
      <c r="BB108" s="341">
        <v>0</v>
      </c>
      <c r="BC108" s="716">
        <v>0</v>
      </c>
      <c r="BD108" s="716">
        <v>2.2200000000000001E-2</v>
      </c>
      <c r="BE108" s="303">
        <v>0</v>
      </c>
      <c r="BF108" s="303">
        <v>0</v>
      </c>
      <c r="BG108" s="326">
        <v>0</v>
      </c>
      <c r="BH108" s="327"/>
      <c r="BI108" s="9"/>
      <c r="BJ108" s="529"/>
    </row>
    <row r="109" spans="1:62" x14ac:dyDescent="0.2">
      <c r="A109" s="383" t="s">
        <v>1447</v>
      </c>
      <c r="B109" s="384" t="s">
        <v>1513</v>
      </c>
      <c r="C109" s="404" t="s">
        <v>1447</v>
      </c>
      <c r="D109" s="405" t="s">
        <v>1513</v>
      </c>
      <c r="E109" s="387" t="s">
        <v>1574</v>
      </c>
      <c r="F109" s="388" t="s">
        <v>202</v>
      </c>
      <c r="G109" s="389">
        <v>6</v>
      </c>
      <c r="H109" s="334"/>
      <c r="I109" s="390">
        <v>5288655</v>
      </c>
      <c r="J109" s="390">
        <v>417152</v>
      </c>
      <c r="K109" s="390">
        <v>0</v>
      </c>
      <c r="L109" s="390">
        <v>0</v>
      </c>
      <c r="M109" s="390">
        <v>0</v>
      </c>
      <c r="N109" s="390">
        <v>5288655</v>
      </c>
      <c r="O109" s="717">
        <v>417152</v>
      </c>
      <c r="P109" s="717">
        <v>4871503</v>
      </c>
      <c r="Q109" s="718">
        <v>335.27</v>
      </c>
      <c r="R109" s="718">
        <v>0.11</v>
      </c>
      <c r="S109" s="392">
        <v>942</v>
      </c>
      <c r="T109" s="391">
        <v>0</v>
      </c>
      <c r="U109" s="393">
        <v>4871503</v>
      </c>
      <c r="V109" s="394">
        <v>14530.09</v>
      </c>
      <c r="W109" s="289">
        <v>30006</v>
      </c>
      <c r="X109" s="290">
        <v>89.5</v>
      </c>
      <c r="Y109" s="291">
        <v>14440.59</v>
      </c>
      <c r="Z109" s="324">
        <v>0</v>
      </c>
      <c r="AA109" s="292">
        <v>0</v>
      </c>
      <c r="AB109" s="293">
        <v>4871503</v>
      </c>
      <c r="AC109" s="395">
        <v>14530.09</v>
      </c>
      <c r="AD109" s="396">
        <v>1.4217299999999999</v>
      </c>
      <c r="AE109" s="397">
        <v>1.4217</v>
      </c>
      <c r="AF109" s="398">
        <v>1.3416999999999999</v>
      </c>
      <c r="AG109" s="399">
        <v>0</v>
      </c>
      <c r="AH109" s="400">
        <v>0</v>
      </c>
      <c r="AI109" s="400">
        <v>0</v>
      </c>
      <c r="AJ109" s="2">
        <v>0</v>
      </c>
      <c r="AK109" s="298">
        <v>0</v>
      </c>
      <c r="AL109" s="3">
        <v>0</v>
      </c>
      <c r="AM109" s="325">
        <v>0</v>
      </c>
      <c r="AN109" s="300">
        <v>0</v>
      </c>
      <c r="AO109" s="300">
        <v>0</v>
      </c>
      <c r="AP109" s="301">
        <v>0</v>
      </c>
      <c r="AQ109" s="29">
        <v>0</v>
      </c>
      <c r="AR109" s="283">
        <v>0</v>
      </c>
      <c r="AS109" s="283">
        <v>0</v>
      </c>
      <c r="AT109" s="4">
        <v>0</v>
      </c>
      <c r="AU109" s="4">
        <v>0</v>
      </c>
      <c r="AV109" s="5">
        <v>0</v>
      </c>
      <c r="AW109" s="448">
        <v>0</v>
      </c>
      <c r="AX109" s="449">
        <v>0</v>
      </c>
      <c r="AY109" s="400">
        <v>0</v>
      </c>
      <c r="AZ109" s="29">
        <v>0</v>
      </c>
      <c r="BA109" s="5">
        <v>0</v>
      </c>
      <c r="BB109" s="396">
        <v>1.17367</v>
      </c>
      <c r="BC109" s="719">
        <v>2.2200000000000001E-2</v>
      </c>
      <c r="BD109" s="719">
        <v>0</v>
      </c>
      <c r="BE109" s="303">
        <v>0</v>
      </c>
      <c r="BF109" s="303">
        <v>0</v>
      </c>
      <c r="BG109" s="326">
        <v>0</v>
      </c>
      <c r="BH109" s="327"/>
      <c r="BI109" s="9"/>
      <c r="BJ109" s="529"/>
    </row>
    <row r="110" spans="1:62" x14ac:dyDescent="0.2">
      <c r="A110" s="314" t="s">
        <v>292</v>
      </c>
      <c r="B110" s="315" t="s">
        <v>293</v>
      </c>
      <c r="C110" s="316" t="s">
        <v>292</v>
      </c>
      <c r="D110" s="317" t="s">
        <v>293</v>
      </c>
      <c r="E110" s="318" t="s">
        <v>294</v>
      </c>
      <c r="F110" s="319" t="s">
        <v>295</v>
      </c>
      <c r="G110" s="320">
        <v>7</v>
      </c>
      <c r="H110" s="246"/>
      <c r="I110" s="321">
        <v>40569927</v>
      </c>
      <c r="J110" s="321">
        <v>7796366</v>
      </c>
      <c r="K110" s="321">
        <v>0</v>
      </c>
      <c r="L110" s="321">
        <v>0</v>
      </c>
      <c r="M110" s="321">
        <v>0</v>
      </c>
      <c r="N110" s="321">
        <v>40569927</v>
      </c>
      <c r="O110" s="711">
        <v>7796366</v>
      </c>
      <c r="P110" s="711">
        <v>32773561</v>
      </c>
      <c r="Q110" s="712">
        <v>2261.35</v>
      </c>
      <c r="R110" s="712">
        <v>54.160000000000004</v>
      </c>
      <c r="S110" s="282">
        <v>463989</v>
      </c>
      <c r="T110" s="281">
        <v>0</v>
      </c>
      <c r="U110" s="322">
        <v>32773561</v>
      </c>
      <c r="V110" s="323">
        <v>14492.92</v>
      </c>
      <c r="W110" s="289">
        <v>77980</v>
      </c>
      <c r="X110" s="290">
        <v>34.479999999999997</v>
      </c>
      <c r="Y110" s="291">
        <v>14458.44</v>
      </c>
      <c r="Z110" s="324">
        <v>0</v>
      </c>
      <c r="AA110" s="292">
        <v>0</v>
      </c>
      <c r="AB110" s="293">
        <v>32773561</v>
      </c>
      <c r="AC110" s="261">
        <v>14492.92</v>
      </c>
      <c r="AD110" s="294">
        <v>1.4180900000000001</v>
      </c>
      <c r="AE110" s="295">
        <v>1.4180999999999999</v>
      </c>
      <c r="AF110" s="296">
        <v>1.4180999999999999</v>
      </c>
      <c r="AG110" s="297">
        <v>1</v>
      </c>
      <c r="AH110" s="1">
        <v>1.4180999999999999</v>
      </c>
      <c r="AI110" s="1">
        <v>1.4180999999999999</v>
      </c>
      <c r="AJ110" s="2">
        <v>0.92669999999999997</v>
      </c>
      <c r="AK110" s="298">
        <v>1.5303</v>
      </c>
      <c r="AL110" s="3">
        <v>1.5303</v>
      </c>
      <c r="AM110" s="325">
        <v>1.7050000000000001</v>
      </c>
      <c r="AN110" s="300">
        <v>0.92669999999999997</v>
      </c>
      <c r="AO110" s="300">
        <v>0</v>
      </c>
      <c r="AP110" s="301">
        <v>1.5303</v>
      </c>
      <c r="AQ110" s="29">
        <v>1.7050000000000001</v>
      </c>
      <c r="AR110" s="283">
        <v>1</v>
      </c>
      <c r="AS110" s="283">
        <v>1</v>
      </c>
      <c r="AT110" s="4">
        <v>0.92669999999999997</v>
      </c>
      <c r="AU110" s="4">
        <v>0</v>
      </c>
      <c r="AV110" s="5">
        <v>1.5303</v>
      </c>
      <c r="AW110" s="448">
        <v>0</v>
      </c>
      <c r="AX110" s="449">
        <v>0</v>
      </c>
      <c r="AY110" s="1">
        <v>1.4180999999999999</v>
      </c>
      <c r="AZ110" s="29">
        <v>0</v>
      </c>
      <c r="BA110" s="5">
        <v>0</v>
      </c>
      <c r="BB110" s="294">
        <v>1.1706700000000001</v>
      </c>
      <c r="BC110" s="707">
        <v>2.3400000000000001E-2</v>
      </c>
      <c r="BD110" s="707">
        <v>2.3400000000000001E-2</v>
      </c>
      <c r="BE110" s="303">
        <v>2.3400000000000001E-2</v>
      </c>
      <c r="BF110" s="303">
        <v>2.3400000000000001E-2</v>
      </c>
      <c r="BG110" s="326">
        <v>0</v>
      </c>
      <c r="BH110" s="327"/>
      <c r="BI110" s="9"/>
      <c r="BJ110" s="529"/>
    </row>
    <row r="111" spans="1:62" x14ac:dyDescent="0.2">
      <c r="A111" s="708" t="s">
        <v>321</v>
      </c>
      <c r="B111" s="709" t="s">
        <v>322</v>
      </c>
      <c r="C111" s="316" t="s">
        <v>321</v>
      </c>
      <c r="D111" s="317" t="s">
        <v>322</v>
      </c>
      <c r="E111" s="318" t="s">
        <v>323</v>
      </c>
      <c r="F111" s="319" t="s">
        <v>299</v>
      </c>
      <c r="G111" s="320">
        <v>9</v>
      </c>
      <c r="H111" s="246"/>
      <c r="I111" s="321">
        <v>0</v>
      </c>
      <c r="J111" s="321">
        <v>0</v>
      </c>
      <c r="K111" s="321">
        <v>0</v>
      </c>
      <c r="L111" s="321">
        <v>0</v>
      </c>
      <c r="M111" s="321">
        <v>0</v>
      </c>
      <c r="N111" s="321">
        <v>0</v>
      </c>
      <c r="O111" s="711">
        <v>0</v>
      </c>
      <c r="P111" s="711">
        <v>0</v>
      </c>
      <c r="Q111" s="712">
        <v>0</v>
      </c>
      <c r="R111" s="712">
        <v>0</v>
      </c>
      <c r="S111" s="282">
        <v>0</v>
      </c>
      <c r="T111" s="281">
        <v>0</v>
      </c>
      <c r="U111" s="322">
        <v>0</v>
      </c>
      <c r="V111" s="323">
        <v>0</v>
      </c>
      <c r="W111" s="289">
        <v>0</v>
      </c>
      <c r="X111" s="290">
        <v>0</v>
      </c>
      <c r="Y111" s="291">
        <v>0</v>
      </c>
      <c r="Z111" s="324">
        <v>0</v>
      </c>
      <c r="AA111" s="292">
        <v>0</v>
      </c>
      <c r="AB111" s="293">
        <v>0</v>
      </c>
      <c r="AC111" s="261">
        <v>0</v>
      </c>
      <c r="AD111" s="294">
        <v>0</v>
      </c>
      <c r="AE111" s="295">
        <v>0</v>
      </c>
      <c r="AF111" s="296">
        <v>0</v>
      </c>
      <c r="AG111" s="297">
        <v>0</v>
      </c>
      <c r="AH111" s="1">
        <v>0</v>
      </c>
      <c r="AI111" s="1">
        <v>1.5305</v>
      </c>
      <c r="AJ111" s="2">
        <v>1.1052</v>
      </c>
      <c r="AK111" s="298">
        <v>0</v>
      </c>
      <c r="AL111" s="3">
        <v>1.3848</v>
      </c>
      <c r="AM111" s="325">
        <v>1.4296</v>
      </c>
      <c r="AN111" s="300">
        <v>1.1052</v>
      </c>
      <c r="AO111" s="300">
        <v>0</v>
      </c>
      <c r="AP111" s="301">
        <v>1.3848</v>
      </c>
      <c r="AQ111" s="29">
        <v>1.4296</v>
      </c>
      <c r="AR111" s="283">
        <v>1</v>
      </c>
      <c r="AS111" s="283">
        <v>1</v>
      </c>
      <c r="AT111" s="4">
        <v>1.1052</v>
      </c>
      <c r="AU111" s="4">
        <v>0</v>
      </c>
      <c r="AV111" s="5">
        <v>1.3848</v>
      </c>
      <c r="AW111" s="448">
        <v>0</v>
      </c>
      <c r="AX111" s="449">
        <v>1</v>
      </c>
      <c r="AY111" s="1">
        <v>1.5305</v>
      </c>
      <c r="AZ111" s="29">
        <v>0</v>
      </c>
      <c r="BA111" s="5">
        <v>0</v>
      </c>
      <c r="BB111" s="294">
        <v>0</v>
      </c>
      <c r="BC111" s="707">
        <v>0</v>
      </c>
      <c r="BD111" s="707">
        <v>0</v>
      </c>
      <c r="BE111" s="303">
        <v>2.53E-2</v>
      </c>
      <c r="BF111" s="303">
        <v>2.5899999999999999E-2</v>
      </c>
      <c r="BG111" s="326">
        <v>1</v>
      </c>
      <c r="BH111" s="327"/>
      <c r="BI111" s="9"/>
      <c r="BJ111" s="529"/>
    </row>
    <row r="112" spans="1:62" x14ac:dyDescent="0.2">
      <c r="A112" s="708" t="s">
        <v>324</v>
      </c>
      <c r="B112" s="709" t="s">
        <v>325</v>
      </c>
      <c r="C112" s="316" t="s">
        <v>324</v>
      </c>
      <c r="D112" s="317" t="s">
        <v>325</v>
      </c>
      <c r="E112" s="318" t="s">
        <v>326</v>
      </c>
      <c r="F112" s="319" t="s">
        <v>299</v>
      </c>
      <c r="G112" s="320">
        <v>9</v>
      </c>
      <c r="H112" s="246"/>
      <c r="I112" s="321">
        <v>5760347</v>
      </c>
      <c r="J112" s="321">
        <v>690076</v>
      </c>
      <c r="K112" s="321">
        <v>0</v>
      </c>
      <c r="L112" s="321">
        <v>0</v>
      </c>
      <c r="M112" s="321">
        <v>0</v>
      </c>
      <c r="N112" s="321">
        <v>5760347</v>
      </c>
      <c r="O112" s="711">
        <v>690076</v>
      </c>
      <c r="P112" s="711">
        <v>5070271</v>
      </c>
      <c r="Q112" s="712">
        <v>322.52</v>
      </c>
      <c r="R112" s="712">
        <v>0</v>
      </c>
      <c r="S112" s="282">
        <v>0</v>
      </c>
      <c r="T112" s="281">
        <v>0</v>
      </c>
      <c r="U112" s="322">
        <v>5070271</v>
      </c>
      <c r="V112" s="323">
        <v>15720.8</v>
      </c>
      <c r="W112" s="289">
        <v>21303</v>
      </c>
      <c r="X112" s="290">
        <v>66.05</v>
      </c>
      <c r="Y112" s="291">
        <v>15654.75</v>
      </c>
      <c r="Z112" s="324">
        <v>0</v>
      </c>
      <c r="AA112" s="292">
        <v>0</v>
      </c>
      <c r="AB112" s="293">
        <v>5070271</v>
      </c>
      <c r="AC112" s="261">
        <v>15720.8</v>
      </c>
      <c r="AD112" s="294">
        <v>1.5382400000000001</v>
      </c>
      <c r="AE112" s="295">
        <v>1.5382</v>
      </c>
      <c r="AF112" s="296">
        <v>1.5382</v>
      </c>
      <c r="AG112" s="297">
        <v>1</v>
      </c>
      <c r="AH112" s="1">
        <v>1.5382</v>
      </c>
      <c r="AI112" s="1">
        <v>1.5382</v>
      </c>
      <c r="AJ112" s="2">
        <v>1.0315000000000001</v>
      </c>
      <c r="AK112" s="298">
        <v>1.4912000000000001</v>
      </c>
      <c r="AL112" s="3">
        <v>1.4912000000000001</v>
      </c>
      <c r="AM112" s="325">
        <v>1.5317000000000001</v>
      </c>
      <c r="AN112" s="300">
        <v>1.0315000000000001</v>
      </c>
      <c r="AO112" s="300">
        <v>0</v>
      </c>
      <c r="AP112" s="301">
        <v>1.4912000000000001</v>
      </c>
      <c r="AQ112" s="29">
        <v>1.5318000000000001</v>
      </c>
      <c r="AR112" s="283">
        <v>1</v>
      </c>
      <c r="AS112" s="283">
        <v>1</v>
      </c>
      <c r="AT112" s="4">
        <v>1.0315000000000001</v>
      </c>
      <c r="AU112" s="4">
        <v>0</v>
      </c>
      <c r="AV112" s="5">
        <v>1.4912000000000001</v>
      </c>
      <c r="AW112" s="448">
        <v>0</v>
      </c>
      <c r="AX112" s="449">
        <v>0</v>
      </c>
      <c r="AY112" s="1">
        <v>1.5382</v>
      </c>
      <c r="AZ112" s="29">
        <v>0</v>
      </c>
      <c r="BA112" s="5">
        <v>0</v>
      </c>
      <c r="BB112" s="294">
        <v>1.2698499999999999</v>
      </c>
      <c r="BC112" s="707">
        <v>2.5399999999999999E-2</v>
      </c>
      <c r="BD112" s="707">
        <v>2.5399999999999999E-2</v>
      </c>
      <c r="BE112" s="303">
        <v>2.5399999999999999E-2</v>
      </c>
      <c r="BF112" s="303">
        <v>2.5399999999999999E-2</v>
      </c>
      <c r="BG112" s="326">
        <v>0</v>
      </c>
      <c r="BH112" s="327"/>
      <c r="BI112" s="9"/>
      <c r="BJ112" s="529"/>
    </row>
    <row r="113" spans="1:62" x14ac:dyDescent="0.2">
      <c r="A113" s="708" t="s">
        <v>327</v>
      </c>
      <c r="B113" s="709" t="s">
        <v>328</v>
      </c>
      <c r="C113" s="316" t="s">
        <v>327</v>
      </c>
      <c r="D113" s="317" t="s">
        <v>328</v>
      </c>
      <c r="E113" s="318" t="s">
        <v>329</v>
      </c>
      <c r="F113" s="319" t="s">
        <v>299</v>
      </c>
      <c r="G113" s="320">
        <v>9</v>
      </c>
      <c r="H113" s="246"/>
      <c r="I113" s="321">
        <v>1923682</v>
      </c>
      <c r="J113" s="321">
        <v>165199</v>
      </c>
      <c r="K113" s="321">
        <v>0</v>
      </c>
      <c r="L113" s="321">
        <v>0</v>
      </c>
      <c r="M113" s="321">
        <v>0</v>
      </c>
      <c r="N113" s="321">
        <v>1923682</v>
      </c>
      <c r="O113" s="711">
        <v>165199</v>
      </c>
      <c r="P113" s="711">
        <v>1758483</v>
      </c>
      <c r="Q113" s="712">
        <v>98.56</v>
      </c>
      <c r="R113" s="712">
        <v>0.32</v>
      </c>
      <c r="S113" s="282">
        <v>2741</v>
      </c>
      <c r="T113" s="281">
        <v>0</v>
      </c>
      <c r="U113" s="322">
        <v>1758483</v>
      </c>
      <c r="V113" s="323">
        <v>17841.75</v>
      </c>
      <c r="W113" s="289">
        <v>3132</v>
      </c>
      <c r="X113" s="290">
        <v>31.78</v>
      </c>
      <c r="Y113" s="291">
        <v>17809.97</v>
      </c>
      <c r="Z113" s="324">
        <v>0</v>
      </c>
      <c r="AA113" s="292">
        <v>0</v>
      </c>
      <c r="AB113" s="293">
        <v>1758483</v>
      </c>
      <c r="AC113" s="261">
        <v>17841.75</v>
      </c>
      <c r="AD113" s="294">
        <v>1.74577</v>
      </c>
      <c r="AE113" s="295">
        <v>1.7458</v>
      </c>
      <c r="AF113" s="296">
        <v>1.7458</v>
      </c>
      <c r="AG113" s="297">
        <v>1</v>
      </c>
      <c r="AH113" s="1">
        <v>1.7458</v>
      </c>
      <c r="AI113" s="1">
        <v>1.7458</v>
      </c>
      <c r="AJ113" s="2">
        <v>1.1645000000000001</v>
      </c>
      <c r="AK113" s="298">
        <v>1.4992000000000001</v>
      </c>
      <c r="AL113" s="3">
        <v>1.4992000000000001</v>
      </c>
      <c r="AM113" s="325">
        <v>1.3568</v>
      </c>
      <c r="AN113" s="300">
        <v>1.1645000000000001</v>
      </c>
      <c r="AO113" s="300">
        <v>0</v>
      </c>
      <c r="AP113" s="301">
        <v>1.4992000000000001</v>
      </c>
      <c r="AQ113" s="29">
        <v>1.3568</v>
      </c>
      <c r="AR113" s="283">
        <v>1</v>
      </c>
      <c r="AS113" s="283">
        <v>1</v>
      </c>
      <c r="AT113" s="4">
        <v>1.1645000000000001</v>
      </c>
      <c r="AU113" s="4">
        <v>0</v>
      </c>
      <c r="AV113" s="5">
        <v>1.4992000000000001</v>
      </c>
      <c r="AW113" s="448">
        <v>0</v>
      </c>
      <c r="AX113" s="449">
        <v>0</v>
      </c>
      <c r="AY113" s="1">
        <v>1.7458</v>
      </c>
      <c r="AZ113" s="29">
        <v>0</v>
      </c>
      <c r="BA113" s="5">
        <v>0</v>
      </c>
      <c r="BB113" s="294">
        <v>1.4411799999999999</v>
      </c>
      <c r="BC113" s="707">
        <v>2.8799999999999999E-2</v>
      </c>
      <c r="BD113" s="707">
        <v>2.8799999999999999E-2</v>
      </c>
      <c r="BE113" s="303">
        <v>2.8799999999999999E-2</v>
      </c>
      <c r="BF113" s="303">
        <v>2.8799999999999999E-2</v>
      </c>
      <c r="BG113" s="326">
        <v>0</v>
      </c>
      <c r="BH113" s="327"/>
      <c r="BI113" s="9"/>
      <c r="BJ113" s="529"/>
    </row>
    <row r="114" spans="1:62" x14ac:dyDescent="0.2">
      <c r="A114" s="708" t="s">
        <v>330</v>
      </c>
      <c r="B114" s="709" t="s">
        <v>331</v>
      </c>
      <c r="C114" s="316" t="s">
        <v>330</v>
      </c>
      <c r="D114" s="317" t="s">
        <v>331</v>
      </c>
      <c r="E114" s="318" t="s">
        <v>332</v>
      </c>
      <c r="F114" s="319" t="s">
        <v>299</v>
      </c>
      <c r="G114" s="320">
        <v>9</v>
      </c>
      <c r="H114" s="246"/>
      <c r="I114" s="321">
        <v>0</v>
      </c>
      <c r="J114" s="321">
        <v>0</v>
      </c>
      <c r="K114" s="321">
        <v>0</v>
      </c>
      <c r="L114" s="321">
        <v>0</v>
      </c>
      <c r="M114" s="321">
        <v>0</v>
      </c>
      <c r="N114" s="321">
        <v>0</v>
      </c>
      <c r="O114" s="711">
        <v>0</v>
      </c>
      <c r="P114" s="711">
        <v>0</v>
      </c>
      <c r="Q114" s="712">
        <v>0</v>
      </c>
      <c r="R114" s="712">
        <v>0</v>
      </c>
      <c r="S114" s="282">
        <v>0</v>
      </c>
      <c r="T114" s="281">
        <v>0</v>
      </c>
      <c r="U114" s="322">
        <v>0</v>
      </c>
      <c r="V114" s="323">
        <v>0</v>
      </c>
      <c r="W114" s="289">
        <v>0</v>
      </c>
      <c r="X114" s="290">
        <v>0</v>
      </c>
      <c r="Y114" s="291">
        <v>0</v>
      </c>
      <c r="Z114" s="324">
        <v>0</v>
      </c>
      <c r="AA114" s="292">
        <v>0</v>
      </c>
      <c r="AB114" s="293">
        <v>0</v>
      </c>
      <c r="AC114" s="261">
        <v>0</v>
      </c>
      <c r="AD114" s="294">
        <v>0</v>
      </c>
      <c r="AE114" s="295">
        <v>0</v>
      </c>
      <c r="AF114" s="296">
        <v>0</v>
      </c>
      <c r="AG114" s="297">
        <v>0</v>
      </c>
      <c r="AH114" s="1">
        <v>0</v>
      </c>
      <c r="AI114" s="1">
        <v>1.3893</v>
      </c>
      <c r="AJ114" s="2">
        <v>1.0171999999999999</v>
      </c>
      <c r="AK114" s="298">
        <v>0</v>
      </c>
      <c r="AL114" s="3">
        <v>1.3657999999999999</v>
      </c>
      <c r="AM114" s="325">
        <v>1.5532999999999999</v>
      </c>
      <c r="AN114" s="300">
        <v>1.0171999999999999</v>
      </c>
      <c r="AO114" s="300">
        <v>0</v>
      </c>
      <c r="AP114" s="301">
        <v>1.3657999999999999</v>
      </c>
      <c r="AQ114" s="29">
        <v>1.5532999999999999</v>
      </c>
      <c r="AR114" s="283">
        <v>1</v>
      </c>
      <c r="AS114" s="283">
        <v>1</v>
      </c>
      <c r="AT114" s="4">
        <v>1.0171999999999999</v>
      </c>
      <c r="AU114" s="4">
        <v>0</v>
      </c>
      <c r="AV114" s="5">
        <v>1.3657999999999999</v>
      </c>
      <c r="AW114" s="448">
        <v>0</v>
      </c>
      <c r="AX114" s="449">
        <v>1</v>
      </c>
      <c r="AY114" s="1">
        <v>1.3893</v>
      </c>
      <c r="AZ114" s="29">
        <v>0</v>
      </c>
      <c r="BA114" s="5">
        <v>0</v>
      </c>
      <c r="BB114" s="294">
        <v>0</v>
      </c>
      <c r="BC114" s="707">
        <v>0</v>
      </c>
      <c r="BD114" s="707">
        <v>0</v>
      </c>
      <c r="BE114" s="303">
        <v>2.53E-2</v>
      </c>
      <c r="BF114" s="303">
        <v>2.29E-2</v>
      </c>
      <c r="BG114" s="326">
        <v>1</v>
      </c>
      <c r="BH114" s="327"/>
      <c r="BI114" s="9"/>
      <c r="BJ114" s="529"/>
    </row>
    <row r="115" spans="1:62" x14ac:dyDescent="0.2">
      <c r="A115" s="708" t="s">
        <v>423</v>
      </c>
      <c r="B115" s="709" t="s">
        <v>424</v>
      </c>
      <c r="C115" s="316" t="s">
        <v>423</v>
      </c>
      <c r="D115" s="317" t="s">
        <v>424</v>
      </c>
      <c r="E115" s="318" t="s">
        <v>425</v>
      </c>
      <c r="F115" s="319" t="s">
        <v>299</v>
      </c>
      <c r="G115" s="510">
        <v>9</v>
      </c>
      <c r="H115" s="246"/>
      <c r="I115" s="321">
        <v>0</v>
      </c>
      <c r="J115" s="321">
        <v>0</v>
      </c>
      <c r="K115" s="321">
        <v>0</v>
      </c>
      <c r="L115" s="321">
        <v>0</v>
      </c>
      <c r="M115" s="321">
        <v>0</v>
      </c>
      <c r="N115" s="321">
        <v>0</v>
      </c>
      <c r="O115" s="711">
        <v>0</v>
      </c>
      <c r="P115" s="711">
        <v>0</v>
      </c>
      <c r="Q115" s="712">
        <v>0</v>
      </c>
      <c r="R115" s="712">
        <v>0</v>
      </c>
      <c r="S115" s="282">
        <v>0</v>
      </c>
      <c r="T115" s="281">
        <v>0</v>
      </c>
      <c r="U115" s="322">
        <v>0</v>
      </c>
      <c r="V115" s="323">
        <v>0</v>
      </c>
      <c r="W115" s="289">
        <v>0</v>
      </c>
      <c r="X115" s="290">
        <v>0</v>
      </c>
      <c r="Y115" s="291">
        <v>0</v>
      </c>
      <c r="Z115" s="324">
        <v>0</v>
      </c>
      <c r="AA115" s="292">
        <v>0</v>
      </c>
      <c r="AB115" s="293">
        <v>0</v>
      </c>
      <c r="AC115" s="261">
        <v>0</v>
      </c>
      <c r="AD115" s="294">
        <v>0</v>
      </c>
      <c r="AE115" s="295">
        <v>0</v>
      </c>
      <c r="AF115" s="296">
        <v>0</v>
      </c>
      <c r="AG115" s="297">
        <v>0</v>
      </c>
      <c r="AH115" s="1">
        <v>0</v>
      </c>
      <c r="AI115" s="1">
        <v>1.5304</v>
      </c>
      <c r="AJ115" s="2">
        <v>0.98209999999999997</v>
      </c>
      <c r="AK115" s="298">
        <v>0</v>
      </c>
      <c r="AL115" s="3">
        <v>1.5583</v>
      </c>
      <c r="AM115" s="325">
        <v>1.6088</v>
      </c>
      <c r="AN115" s="300">
        <v>0.98209999999999997</v>
      </c>
      <c r="AO115" s="300">
        <v>0</v>
      </c>
      <c r="AP115" s="301">
        <v>1.5583</v>
      </c>
      <c r="AQ115" s="29">
        <v>1.6088</v>
      </c>
      <c r="AR115" s="283">
        <v>1</v>
      </c>
      <c r="AS115" s="283">
        <v>1</v>
      </c>
      <c r="AT115" s="4">
        <v>0.98209999999999997</v>
      </c>
      <c r="AU115" s="4">
        <v>0</v>
      </c>
      <c r="AV115" s="5">
        <v>1.5583</v>
      </c>
      <c r="AW115" s="448">
        <v>0</v>
      </c>
      <c r="AX115" s="449">
        <v>1</v>
      </c>
      <c r="AY115" s="1">
        <v>1.5304</v>
      </c>
      <c r="AZ115" s="29">
        <v>0</v>
      </c>
      <c r="BA115" s="5">
        <v>0</v>
      </c>
      <c r="BB115" s="294">
        <v>0</v>
      </c>
      <c r="BC115" s="707">
        <v>0</v>
      </c>
      <c r="BD115" s="707">
        <v>0</v>
      </c>
      <c r="BE115" s="303">
        <v>2.53E-2</v>
      </c>
      <c r="BF115" s="303">
        <v>2.53E-2</v>
      </c>
      <c r="BG115" s="326">
        <v>1</v>
      </c>
      <c r="BH115" s="327"/>
      <c r="BI115" s="9"/>
      <c r="BJ115" s="529"/>
    </row>
    <row r="116" spans="1:62" x14ac:dyDescent="0.2">
      <c r="A116" s="33" t="s">
        <v>321</v>
      </c>
      <c r="B116" s="328" t="s">
        <v>322</v>
      </c>
      <c r="C116" s="329" t="s">
        <v>1449</v>
      </c>
      <c r="D116" s="330" t="s">
        <v>1575</v>
      </c>
      <c r="E116" s="331" t="s">
        <v>1576</v>
      </c>
      <c r="F116" s="332" t="s">
        <v>299</v>
      </c>
      <c r="G116" s="333">
        <v>9</v>
      </c>
      <c r="H116" s="334"/>
      <c r="I116" s="335">
        <v>0</v>
      </c>
      <c r="J116" s="335">
        <v>0</v>
      </c>
      <c r="K116" s="335">
        <v>0</v>
      </c>
      <c r="L116" s="335">
        <v>0</v>
      </c>
      <c r="M116" s="335">
        <v>0</v>
      </c>
      <c r="N116" s="335">
        <v>0</v>
      </c>
      <c r="O116" s="714">
        <v>0</v>
      </c>
      <c r="P116" s="714">
        <v>0</v>
      </c>
      <c r="Q116" s="715">
        <v>0</v>
      </c>
      <c r="R116" s="715">
        <v>0</v>
      </c>
      <c r="S116" s="337">
        <v>0</v>
      </c>
      <c r="T116" s="336">
        <v>0</v>
      </c>
      <c r="U116" s="338">
        <v>0</v>
      </c>
      <c r="V116" s="339">
        <v>0</v>
      </c>
      <c r="W116" s="289">
        <v>0</v>
      </c>
      <c r="X116" s="290">
        <v>0</v>
      </c>
      <c r="Y116" s="291">
        <v>0</v>
      </c>
      <c r="Z116" s="324">
        <v>0</v>
      </c>
      <c r="AA116" s="292">
        <v>0</v>
      </c>
      <c r="AB116" s="293">
        <v>0</v>
      </c>
      <c r="AC116" s="340">
        <v>0</v>
      </c>
      <c r="AD116" s="341">
        <v>0</v>
      </c>
      <c r="AE116" s="295">
        <v>0</v>
      </c>
      <c r="AF116" s="342">
        <v>0</v>
      </c>
      <c r="AG116" s="343">
        <v>1</v>
      </c>
      <c r="AH116" s="6">
        <v>1.5304</v>
      </c>
      <c r="AI116" s="6">
        <v>0</v>
      </c>
      <c r="AJ116" s="2">
        <v>0</v>
      </c>
      <c r="AK116" s="298">
        <v>1.3847</v>
      </c>
      <c r="AL116" s="3">
        <v>0</v>
      </c>
      <c r="AM116" s="325">
        <v>0</v>
      </c>
      <c r="AN116" s="300">
        <v>0</v>
      </c>
      <c r="AO116" s="300">
        <v>0</v>
      </c>
      <c r="AP116" s="301">
        <v>0</v>
      </c>
      <c r="AQ116" s="29">
        <v>0</v>
      </c>
      <c r="AR116" s="283">
        <v>0</v>
      </c>
      <c r="AS116" s="283">
        <v>0</v>
      </c>
      <c r="AT116" s="4">
        <v>0</v>
      </c>
      <c r="AU116" s="4">
        <v>0</v>
      </c>
      <c r="AV116" s="5">
        <v>0</v>
      </c>
      <c r="AW116" s="448">
        <v>0</v>
      </c>
      <c r="AX116" s="449">
        <v>0</v>
      </c>
      <c r="AY116" s="6">
        <v>0</v>
      </c>
      <c r="AZ116" s="29">
        <v>0</v>
      </c>
      <c r="BA116" s="5">
        <v>0</v>
      </c>
      <c r="BB116" s="341">
        <v>0</v>
      </c>
      <c r="BC116" s="716">
        <v>0</v>
      </c>
      <c r="BD116" s="716">
        <v>2.53E-2</v>
      </c>
      <c r="BE116" s="303">
        <v>0</v>
      </c>
      <c r="BF116" s="303">
        <v>0</v>
      </c>
      <c r="BG116" s="326">
        <v>0</v>
      </c>
      <c r="BH116" s="327"/>
      <c r="BI116" s="9"/>
      <c r="BJ116" s="529"/>
    </row>
    <row r="117" spans="1:62" x14ac:dyDescent="0.2">
      <c r="A117" s="33" t="s">
        <v>330</v>
      </c>
      <c r="B117" s="328" t="s">
        <v>331</v>
      </c>
      <c r="C117" s="329" t="s">
        <v>1449</v>
      </c>
      <c r="D117" s="330" t="s">
        <v>1575</v>
      </c>
      <c r="E117" s="331" t="s">
        <v>1577</v>
      </c>
      <c r="F117" s="332" t="s">
        <v>299</v>
      </c>
      <c r="G117" s="333">
        <v>9</v>
      </c>
      <c r="H117" s="334"/>
      <c r="I117" s="335">
        <v>0</v>
      </c>
      <c r="J117" s="335">
        <v>0</v>
      </c>
      <c r="K117" s="335">
        <v>0</v>
      </c>
      <c r="L117" s="335">
        <v>0</v>
      </c>
      <c r="M117" s="335">
        <v>0</v>
      </c>
      <c r="N117" s="335">
        <v>0</v>
      </c>
      <c r="O117" s="714">
        <v>0</v>
      </c>
      <c r="P117" s="714">
        <v>0</v>
      </c>
      <c r="Q117" s="715">
        <v>0</v>
      </c>
      <c r="R117" s="715">
        <v>0</v>
      </c>
      <c r="S117" s="337">
        <v>0</v>
      </c>
      <c r="T117" s="336">
        <v>0</v>
      </c>
      <c r="U117" s="338">
        <v>0</v>
      </c>
      <c r="V117" s="339">
        <v>0</v>
      </c>
      <c r="W117" s="289">
        <v>0</v>
      </c>
      <c r="X117" s="290">
        <v>0</v>
      </c>
      <c r="Y117" s="291">
        <v>0</v>
      </c>
      <c r="Z117" s="324">
        <v>0</v>
      </c>
      <c r="AA117" s="292">
        <v>0</v>
      </c>
      <c r="AB117" s="293">
        <v>0</v>
      </c>
      <c r="AC117" s="340">
        <v>0</v>
      </c>
      <c r="AD117" s="341">
        <v>0</v>
      </c>
      <c r="AE117" s="295">
        <v>0</v>
      </c>
      <c r="AF117" s="342">
        <v>0</v>
      </c>
      <c r="AG117" s="343">
        <v>1</v>
      </c>
      <c r="AH117" s="6">
        <v>1.5304</v>
      </c>
      <c r="AI117" s="6">
        <v>0</v>
      </c>
      <c r="AJ117" s="2">
        <v>0</v>
      </c>
      <c r="AK117" s="298">
        <v>1.5044999999999999</v>
      </c>
      <c r="AL117" s="3">
        <v>0</v>
      </c>
      <c r="AM117" s="325">
        <v>0</v>
      </c>
      <c r="AN117" s="300">
        <v>0</v>
      </c>
      <c r="AO117" s="300">
        <v>0</v>
      </c>
      <c r="AP117" s="301">
        <v>0</v>
      </c>
      <c r="AQ117" s="29">
        <v>0</v>
      </c>
      <c r="AR117" s="283">
        <v>0</v>
      </c>
      <c r="AS117" s="283">
        <v>0</v>
      </c>
      <c r="AT117" s="4">
        <v>0</v>
      </c>
      <c r="AU117" s="4">
        <v>0</v>
      </c>
      <c r="AV117" s="5">
        <v>0</v>
      </c>
      <c r="AW117" s="448">
        <v>0</v>
      </c>
      <c r="AX117" s="449">
        <v>0</v>
      </c>
      <c r="AY117" s="6">
        <v>0</v>
      </c>
      <c r="AZ117" s="29">
        <v>0</v>
      </c>
      <c r="BA117" s="5">
        <v>0</v>
      </c>
      <c r="BB117" s="341">
        <v>0</v>
      </c>
      <c r="BC117" s="716">
        <v>0</v>
      </c>
      <c r="BD117" s="716">
        <v>2.53E-2</v>
      </c>
      <c r="BE117" s="303">
        <v>0</v>
      </c>
      <c r="BF117" s="303">
        <v>0</v>
      </c>
      <c r="BG117" s="326">
        <v>0</v>
      </c>
      <c r="BH117" s="327"/>
      <c r="BI117" s="9"/>
      <c r="BJ117" s="529"/>
    </row>
    <row r="118" spans="1:62" x14ac:dyDescent="0.2">
      <c r="A118" s="33" t="s">
        <v>423</v>
      </c>
      <c r="B118" s="328" t="s">
        <v>424</v>
      </c>
      <c r="C118" s="329" t="s">
        <v>1449</v>
      </c>
      <c r="D118" s="330" t="s">
        <v>1575</v>
      </c>
      <c r="E118" s="331" t="s">
        <v>1578</v>
      </c>
      <c r="F118" s="332" t="s">
        <v>299</v>
      </c>
      <c r="G118" s="510">
        <v>9</v>
      </c>
      <c r="H118" s="334"/>
      <c r="I118" s="335">
        <v>0</v>
      </c>
      <c r="J118" s="335">
        <v>0</v>
      </c>
      <c r="K118" s="335">
        <v>0</v>
      </c>
      <c r="L118" s="335">
        <v>0</v>
      </c>
      <c r="M118" s="335">
        <v>0</v>
      </c>
      <c r="N118" s="335">
        <v>0</v>
      </c>
      <c r="O118" s="714">
        <v>0</v>
      </c>
      <c r="P118" s="714">
        <v>0</v>
      </c>
      <c r="Q118" s="715">
        <v>0</v>
      </c>
      <c r="R118" s="715">
        <v>0</v>
      </c>
      <c r="S118" s="337">
        <v>0</v>
      </c>
      <c r="T118" s="336">
        <v>0</v>
      </c>
      <c r="U118" s="338">
        <v>0</v>
      </c>
      <c r="V118" s="339">
        <v>0</v>
      </c>
      <c r="W118" s="289">
        <v>0</v>
      </c>
      <c r="X118" s="290">
        <v>0</v>
      </c>
      <c r="Y118" s="291">
        <v>0</v>
      </c>
      <c r="Z118" s="324">
        <v>0</v>
      </c>
      <c r="AA118" s="292">
        <v>0</v>
      </c>
      <c r="AB118" s="293">
        <v>0</v>
      </c>
      <c r="AC118" s="340">
        <v>0</v>
      </c>
      <c r="AD118" s="341">
        <v>0</v>
      </c>
      <c r="AE118" s="295">
        <v>0</v>
      </c>
      <c r="AF118" s="342">
        <v>0</v>
      </c>
      <c r="AG118" s="343">
        <v>1</v>
      </c>
      <c r="AH118" s="6">
        <v>1.5304</v>
      </c>
      <c r="AI118" s="6">
        <v>0</v>
      </c>
      <c r="AJ118" s="2">
        <v>0</v>
      </c>
      <c r="AK118" s="298">
        <v>1.5583</v>
      </c>
      <c r="AL118" s="3">
        <v>0</v>
      </c>
      <c r="AM118" s="325">
        <v>0</v>
      </c>
      <c r="AN118" s="300">
        <v>0</v>
      </c>
      <c r="AO118" s="300">
        <v>0</v>
      </c>
      <c r="AP118" s="301">
        <v>0</v>
      </c>
      <c r="AQ118" s="29">
        <v>0</v>
      </c>
      <c r="AR118" s="283">
        <v>0</v>
      </c>
      <c r="AS118" s="283">
        <v>0</v>
      </c>
      <c r="AT118" s="4">
        <v>0</v>
      </c>
      <c r="AU118" s="4">
        <v>0</v>
      </c>
      <c r="AV118" s="5">
        <v>0</v>
      </c>
      <c r="AW118" s="448">
        <v>0</v>
      </c>
      <c r="AX118" s="449">
        <v>0</v>
      </c>
      <c r="AY118" s="6">
        <v>0</v>
      </c>
      <c r="AZ118" s="29">
        <v>0</v>
      </c>
      <c r="BA118" s="5">
        <v>0</v>
      </c>
      <c r="BB118" s="341">
        <v>0</v>
      </c>
      <c r="BC118" s="716">
        <v>0</v>
      </c>
      <c r="BD118" s="716">
        <v>2.53E-2</v>
      </c>
      <c r="BE118" s="303">
        <v>0</v>
      </c>
      <c r="BF118" s="303">
        <v>0</v>
      </c>
      <c r="BG118" s="326">
        <v>0</v>
      </c>
      <c r="BH118" s="327"/>
      <c r="BI118" s="9"/>
      <c r="BJ118" s="529"/>
    </row>
    <row r="119" spans="1:62" x14ac:dyDescent="0.2">
      <c r="A119" s="383" t="s">
        <v>1449</v>
      </c>
      <c r="B119" s="384" t="s">
        <v>1450</v>
      </c>
      <c r="C119" s="404" t="s">
        <v>1449</v>
      </c>
      <c r="D119" s="405" t="s">
        <v>1575</v>
      </c>
      <c r="E119" s="387" t="s">
        <v>1579</v>
      </c>
      <c r="F119" s="388" t="s">
        <v>299</v>
      </c>
      <c r="G119" s="389">
        <v>9</v>
      </c>
      <c r="H119" s="334"/>
      <c r="I119" s="390">
        <v>11178115</v>
      </c>
      <c r="J119" s="390">
        <v>482515</v>
      </c>
      <c r="K119" s="390">
        <v>0</v>
      </c>
      <c r="L119" s="390">
        <v>0</v>
      </c>
      <c r="M119" s="390">
        <v>0</v>
      </c>
      <c r="N119" s="390">
        <v>11178115</v>
      </c>
      <c r="O119" s="717">
        <v>482515</v>
      </c>
      <c r="P119" s="717">
        <v>10695600</v>
      </c>
      <c r="Q119" s="718">
        <v>649.85</v>
      </c>
      <c r="R119" s="718">
        <v>4.82</v>
      </c>
      <c r="S119" s="392">
        <v>41293</v>
      </c>
      <c r="T119" s="391">
        <v>0</v>
      </c>
      <c r="U119" s="393">
        <v>10695600</v>
      </c>
      <c r="V119" s="394">
        <v>16458.57</v>
      </c>
      <c r="W119" s="289">
        <v>42236</v>
      </c>
      <c r="X119" s="290">
        <v>64.989999999999995</v>
      </c>
      <c r="Y119" s="291">
        <v>16393.579999999998</v>
      </c>
      <c r="Z119" s="324">
        <v>0</v>
      </c>
      <c r="AA119" s="292">
        <v>0</v>
      </c>
      <c r="AB119" s="293">
        <v>10695600</v>
      </c>
      <c r="AC119" s="395">
        <v>16458.57</v>
      </c>
      <c r="AD119" s="396">
        <v>1.61043</v>
      </c>
      <c r="AE119" s="397">
        <v>1.6104000000000001</v>
      </c>
      <c r="AF119" s="398">
        <v>1.5304</v>
      </c>
      <c r="AG119" s="399">
        <v>0</v>
      </c>
      <c r="AH119" s="400">
        <v>0</v>
      </c>
      <c r="AI119" s="400">
        <v>0</v>
      </c>
      <c r="AJ119" s="2">
        <v>0</v>
      </c>
      <c r="AK119" s="298">
        <v>0</v>
      </c>
      <c r="AL119" s="3">
        <v>0</v>
      </c>
      <c r="AM119" s="325">
        <v>0</v>
      </c>
      <c r="AN119" s="300">
        <v>0</v>
      </c>
      <c r="AO119" s="300">
        <v>0</v>
      </c>
      <c r="AP119" s="301">
        <v>0</v>
      </c>
      <c r="AQ119" s="29">
        <v>0</v>
      </c>
      <c r="AR119" s="283">
        <v>0</v>
      </c>
      <c r="AS119" s="283">
        <v>0</v>
      </c>
      <c r="AT119" s="4">
        <v>0</v>
      </c>
      <c r="AU119" s="4">
        <v>0</v>
      </c>
      <c r="AV119" s="5">
        <v>0</v>
      </c>
      <c r="AW119" s="448">
        <v>0</v>
      </c>
      <c r="AX119" s="449">
        <v>0</v>
      </c>
      <c r="AY119" s="400">
        <v>0</v>
      </c>
      <c r="AZ119" s="29">
        <v>0</v>
      </c>
      <c r="BA119" s="5">
        <v>0</v>
      </c>
      <c r="BB119" s="396">
        <v>1.32945</v>
      </c>
      <c r="BC119" s="719">
        <v>2.53E-2</v>
      </c>
      <c r="BD119" s="719">
        <v>0</v>
      </c>
      <c r="BE119" s="303">
        <v>0</v>
      </c>
      <c r="BF119" s="303">
        <v>0</v>
      </c>
      <c r="BG119" s="326">
        <v>0</v>
      </c>
      <c r="BH119" s="327"/>
      <c r="BI119" s="9"/>
      <c r="BJ119" s="529"/>
    </row>
    <row r="120" spans="1:62" x14ac:dyDescent="0.2">
      <c r="A120" s="314" t="s">
        <v>333</v>
      </c>
      <c r="B120" s="315" t="s">
        <v>334</v>
      </c>
      <c r="C120" s="316" t="s">
        <v>333</v>
      </c>
      <c r="D120" s="317" t="s">
        <v>334</v>
      </c>
      <c r="E120" s="318" t="s">
        <v>335</v>
      </c>
      <c r="F120" s="319" t="s">
        <v>295</v>
      </c>
      <c r="G120" s="320">
        <v>10</v>
      </c>
      <c r="H120" s="246"/>
      <c r="I120" s="321">
        <v>29423539</v>
      </c>
      <c r="J120" s="321">
        <v>5779045</v>
      </c>
      <c r="K120" s="321">
        <v>0</v>
      </c>
      <c r="L120" s="321">
        <v>0</v>
      </c>
      <c r="M120" s="321">
        <v>0</v>
      </c>
      <c r="N120" s="321">
        <v>29423539</v>
      </c>
      <c r="O120" s="711">
        <v>5779045</v>
      </c>
      <c r="P120" s="711">
        <v>23644494</v>
      </c>
      <c r="Q120" s="712">
        <v>1645.81</v>
      </c>
      <c r="R120" s="712">
        <v>33.47</v>
      </c>
      <c r="S120" s="282">
        <v>286737</v>
      </c>
      <c r="T120" s="281">
        <v>0</v>
      </c>
      <c r="U120" s="322">
        <v>23644494</v>
      </c>
      <c r="V120" s="323">
        <v>14366.48</v>
      </c>
      <c r="W120" s="289">
        <v>327993</v>
      </c>
      <c r="X120" s="290">
        <v>199.29</v>
      </c>
      <c r="Y120" s="291">
        <v>14167.189999999999</v>
      </c>
      <c r="Z120" s="324">
        <v>0</v>
      </c>
      <c r="AA120" s="292">
        <v>0</v>
      </c>
      <c r="AB120" s="293">
        <v>23644494</v>
      </c>
      <c r="AC120" s="261">
        <v>14366.48</v>
      </c>
      <c r="AD120" s="294">
        <v>1.4057200000000001</v>
      </c>
      <c r="AE120" s="295">
        <v>1.4056999999999999</v>
      </c>
      <c r="AF120" s="296">
        <v>1.4056999999999999</v>
      </c>
      <c r="AG120" s="297">
        <v>1</v>
      </c>
      <c r="AH120" s="1">
        <v>1.4056999999999999</v>
      </c>
      <c r="AI120" s="1">
        <v>1.4056999999999999</v>
      </c>
      <c r="AJ120" s="2">
        <v>0.98080000000000001</v>
      </c>
      <c r="AK120" s="298">
        <v>1.4332</v>
      </c>
      <c r="AL120" s="3">
        <v>1.4332</v>
      </c>
      <c r="AM120" s="325">
        <v>1.6109</v>
      </c>
      <c r="AN120" s="300">
        <v>0.98080000000000001</v>
      </c>
      <c r="AO120" s="300">
        <v>0</v>
      </c>
      <c r="AP120" s="301">
        <v>1.4332</v>
      </c>
      <c r="AQ120" s="29">
        <v>1.6109</v>
      </c>
      <c r="AR120" s="283">
        <v>1</v>
      </c>
      <c r="AS120" s="283">
        <v>1</v>
      </c>
      <c r="AT120" s="4">
        <v>0.98080000000000001</v>
      </c>
      <c r="AU120" s="4">
        <v>0</v>
      </c>
      <c r="AV120" s="5">
        <v>1.4332</v>
      </c>
      <c r="AW120" s="448">
        <v>0</v>
      </c>
      <c r="AX120" s="449">
        <v>0</v>
      </c>
      <c r="AY120" s="1">
        <v>1.4056999999999999</v>
      </c>
      <c r="AZ120" s="29">
        <v>0</v>
      </c>
      <c r="BA120" s="5">
        <v>0</v>
      </c>
      <c r="BB120" s="294">
        <v>1.16046</v>
      </c>
      <c r="BC120" s="707">
        <v>2.3199999999999998E-2</v>
      </c>
      <c r="BD120" s="707">
        <v>2.3199999999999998E-2</v>
      </c>
      <c r="BE120" s="303">
        <v>2.3199999999999998E-2</v>
      </c>
      <c r="BF120" s="303">
        <v>2.3199999999999998E-2</v>
      </c>
      <c r="BG120" s="326">
        <v>0</v>
      </c>
      <c r="BH120" s="327"/>
      <c r="BI120" s="9"/>
      <c r="BJ120" s="529"/>
    </row>
    <row r="121" spans="1:62" x14ac:dyDescent="0.2">
      <c r="A121" s="314" t="s">
        <v>336</v>
      </c>
      <c r="B121" s="315" t="s">
        <v>337</v>
      </c>
      <c r="C121" s="316" t="s">
        <v>336</v>
      </c>
      <c r="D121" s="317" t="s">
        <v>337</v>
      </c>
      <c r="E121" s="318" t="s">
        <v>338</v>
      </c>
      <c r="F121" s="319" t="s">
        <v>299</v>
      </c>
      <c r="G121" s="320">
        <v>11</v>
      </c>
      <c r="H121" s="246"/>
      <c r="I121" s="321">
        <v>20918938</v>
      </c>
      <c r="J121" s="321">
        <v>5328811</v>
      </c>
      <c r="K121" s="321">
        <v>0</v>
      </c>
      <c r="L121" s="321">
        <v>0</v>
      </c>
      <c r="M121" s="321">
        <v>0</v>
      </c>
      <c r="N121" s="321">
        <v>20918938</v>
      </c>
      <c r="O121" s="711">
        <v>5328811</v>
      </c>
      <c r="P121" s="711">
        <v>15590127</v>
      </c>
      <c r="Q121" s="712">
        <v>1159.0899999999999</v>
      </c>
      <c r="R121" s="712">
        <v>0</v>
      </c>
      <c r="S121" s="282">
        <v>0</v>
      </c>
      <c r="T121" s="281">
        <v>0</v>
      </c>
      <c r="U121" s="322">
        <v>15590127</v>
      </c>
      <c r="V121" s="323">
        <v>13450.32</v>
      </c>
      <c r="W121" s="289">
        <v>105392</v>
      </c>
      <c r="X121" s="290">
        <v>90.93</v>
      </c>
      <c r="Y121" s="291">
        <v>13359.39</v>
      </c>
      <c r="Z121" s="324">
        <v>0</v>
      </c>
      <c r="AA121" s="292">
        <v>0</v>
      </c>
      <c r="AB121" s="293">
        <v>15590127</v>
      </c>
      <c r="AC121" s="261">
        <v>13450.32</v>
      </c>
      <c r="AD121" s="294">
        <v>1.3160799999999999</v>
      </c>
      <c r="AE121" s="295">
        <v>1.3161</v>
      </c>
      <c r="AF121" s="296">
        <v>1.3161</v>
      </c>
      <c r="AG121" s="297">
        <v>1</v>
      </c>
      <c r="AH121" s="1">
        <v>1.3161</v>
      </c>
      <c r="AI121" s="1">
        <v>1.3161</v>
      </c>
      <c r="AJ121" s="2">
        <v>1.0883</v>
      </c>
      <c r="AK121" s="298">
        <v>1.2093</v>
      </c>
      <c r="AL121" s="3">
        <v>1.2093</v>
      </c>
      <c r="AM121" s="325">
        <v>1.4518</v>
      </c>
      <c r="AN121" s="300">
        <v>1.0883</v>
      </c>
      <c r="AO121" s="300">
        <v>0</v>
      </c>
      <c r="AP121" s="301">
        <v>1.2093</v>
      </c>
      <c r="AQ121" s="29">
        <v>1.4518</v>
      </c>
      <c r="AR121" s="283">
        <v>1</v>
      </c>
      <c r="AS121" s="283">
        <v>1</v>
      </c>
      <c r="AT121" s="4">
        <v>1.0883</v>
      </c>
      <c r="AU121" s="4">
        <v>0</v>
      </c>
      <c r="AV121" s="5">
        <v>1.2093</v>
      </c>
      <c r="AW121" s="448">
        <v>0</v>
      </c>
      <c r="AX121" s="449">
        <v>0</v>
      </c>
      <c r="AY121" s="1">
        <v>1.3161</v>
      </c>
      <c r="AZ121" s="29">
        <v>0</v>
      </c>
      <c r="BA121" s="5">
        <v>0</v>
      </c>
      <c r="BB121" s="294">
        <v>1.08646</v>
      </c>
      <c r="BC121" s="707">
        <v>2.1700000000000001E-2</v>
      </c>
      <c r="BD121" s="707">
        <v>2.1700000000000001E-2</v>
      </c>
      <c r="BE121" s="303">
        <v>2.1700000000000001E-2</v>
      </c>
      <c r="BF121" s="303">
        <v>2.1700000000000001E-2</v>
      </c>
      <c r="BG121" s="326">
        <v>0</v>
      </c>
      <c r="BH121" s="327"/>
      <c r="BI121" s="9"/>
      <c r="BJ121" s="529"/>
    </row>
    <row r="122" spans="1:62" x14ac:dyDescent="0.2">
      <c r="A122" s="314" t="s">
        <v>339</v>
      </c>
      <c r="B122" s="315" t="s">
        <v>340</v>
      </c>
      <c r="C122" s="316" t="s">
        <v>339</v>
      </c>
      <c r="D122" s="317" t="s">
        <v>340</v>
      </c>
      <c r="E122" s="318" t="s">
        <v>341</v>
      </c>
      <c r="F122" s="319" t="s">
        <v>295</v>
      </c>
      <c r="G122" s="320">
        <v>12</v>
      </c>
      <c r="H122" s="246"/>
      <c r="I122" s="321">
        <v>0</v>
      </c>
      <c r="J122" s="321">
        <v>0</v>
      </c>
      <c r="K122" s="321">
        <v>0</v>
      </c>
      <c r="L122" s="321">
        <v>0</v>
      </c>
      <c r="M122" s="321">
        <v>0</v>
      </c>
      <c r="N122" s="321">
        <v>0</v>
      </c>
      <c r="O122" s="711">
        <v>0</v>
      </c>
      <c r="P122" s="711">
        <v>0</v>
      </c>
      <c r="Q122" s="712">
        <v>0</v>
      </c>
      <c r="R122" s="712">
        <v>0</v>
      </c>
      <c r="S122" s="282">
        <v>0</v>
      </c>
      <c r="T122" s="281">
        <v>0</v>
      </c>
      <c r="U122" s="322">
        <v>0</v>
      </c>
      <c r="V122" s="323">
        <v>0</v>
      </c>
      <c r="W122" s="289">
        <v>0</v>
      </c>
      <c r="X122" s="290">
        <v>0</v>
      </c>
      <c r="Y122" s="291">
        <v>0</v>
      </c>
      <c r="Z122" s="324">
        <v>0</v>
      </c>
      <c r="AA122" s="292">
        <v>0</v>
      </c>
      <c r="AB122" s="293">
        <v>0</v>
      </c>
      <c r="AC122" s="261">
        <v>0</v>
      </c>
      <c r="AD122" s="294">
        <v>0</v>
      </c>
      <c r="AE122" s="401">
        <v>0</v>
      </c>
      <c r="AF122" s="296">
        <v>0</v>
      </c>
      <c r="AG122" s="402">
        <v>0</v>
      </c>
      <c r="AH122" s="403">
        <v>0</v>
      </c>
      <c r="AI122" s="403">
        <v>1.4922</v>
      </c>
      <c r="AJ122" s="2">
        <v>0.99609999999999999</v>
      </c>
      <c r="AK122" s="298">
        <v>0</v>
      </c>
      <c r="AL122" s="3">
        <v>1.498</v>
      </c>
      <c r="AM122" s="325">
        <v>1.5862000000000001</v>
      </c>
      <c r="AN122" s="300">
        <v>0.99609999999999999</v>
      </c>
      <c r="AO122" s="300">
        <v>0</v>
      </c>
      <c r="AP122" s="301">
        <v>1.498</v>
      </c>
      <c r="AQ122" s="29">
        <v>1.5862000000000001</v>
      </c>
      <c r="AR122" s="283">
        <v>1</v>
      </c>
      <c r="AS122" s="283">
        <v>1</v>
      </c>
      <c r="AT122" s="4">
        <v>0.99609999999999999</v>
      </c>
      <c r="AU122" s="4">
        <v>0</v>
      </c>
      <c r="AV122" s="5">
        <v>1.498</v>
      </c>
      <c r="AW122" s="448">
        <v>0</v>
      </c>
      <c r="AX122" s="449">
        <v>1</v>
      </c>
      <c r="AY122" s="403">
        <v>1.4922</v>
      </c>
      <c r="AZ122" s="29">
        <v>0</v>
      </c>
      <c r="BA122" s="5">
        <v>0</v>
      </c>
      <c r="BB122" s="294">
        <v>0</v>
      </c>
      <c r="BC122" s="707">
        <v>0</v>
      </c>
      <c r="BD122" s="707">
        <v>0</v>
      </c>
      <c r="BE122" s="303">
        <v>2.47E-2</v>
      </c>
      <c r="BF122" s="303">
        <v>2.5700000000000001E-2</v>
      </c>
      <c r="BG122" s="326">
        <v>1</v>
      </c>
      <c r="BH122" s="327"/>
      <c r="BI122" s="9"/>
      <c r="BJ122" s="529"/>
    </row>
    <row r="123" spans="1:62" x14ac:dyDescent="0.2">
      <c r="A123" s="314" t="s">
        <v>342</v>
      </c>
      <c r="B123" s="315" t="s">
        <v>343</v>
      </c>
      <c r="C123" s="316" t="s">
        <v>342</v>
      </c>
      <c r="D123" s="317" t="s">
        <v>343</v>
      </c>
      <c r="E123" s="318" t="s">
        <v>344</v>
      </c>
      <c r="F123" s="319" t="s">
        <v>295</v>
      </c>
      <c r="G123" s="320">
        <v>12</v>
      </c>
      <c r="H123" s="246"/>
      <c r="I123" s="321">
        <v>2341528</v>
      </c>
      <c r="J123" s="321">
        <v>455825</v>
      </c>
      <c r="K123" s="321">
        <v>0</v>
      </c>
      <c r="L123" s="321">
        <v>0</v>
      </c>
      <c r="M123" s="321">
        <v>0</v>
      </c>
      <c r="N123" s="321">
        <v>2341528</v>
      </c>
      <c r="O123" s="711">
        <v>455825</v>
      </c>
      <c r="P123" s="711">
        <v>1885703</v>
      </c>
      <c r="Q123" s="712">
        <v>117.5</v>
      </c>
      <c r="R123" s="712">
        <v>0</v>
      </c>
      <c r="S123" s="282">
        <v>0</v>
      </c>
      <c r="T123" s="281">
        <v>0</v>
      </c>
      <c r="U123" s="322">
        <v>1885703</v>
      </c>
      <c r="V123" s="323">
        <v>16048.54</v>
      </c>
      <c r="W123" s="289">
        <v>128685</v>
      </c>
      <c r="X123" s="290">
        <v>1095.19</v>
      </c>
      <c r="Y123" s="291">
        <v>14953.35</v>
      </c>
      <c r="Z123" s="324">
        <v>0</v>
      </c>
      <c r="AA123" s="292">
        <v>0</v>
      </c>
      <c r="AB123" s="293">
        <v>1885703</v>
      </c>
      <c r="AC123" s="261">
        <v>16048.54</v>
      </c>
      <c r="AD123" s="294">
        <v>1.5703100000000001</v>
      </c>
      <c r="AE123" s="295">
        <v>1.5703</v>
      </c>
      <c r="AF123" s="296">
        <v>1.5703</v>
      </c>
      <c r="AG123" s="297">
        <v>0.3775</v>
      </c>
      <c r="AH123" s="1">
        <v>0.59279999999999999</v>
      </c>
      <c r="AI123" s="403">
        <v>1.5104</v>
      </c>
      <c r="AJ123" s="2">
        <v>0.99719999999999998</v>
      </c>
      <c r="AK123" s="298">
        <v>0.59450000000000003</v>
      </c>
      <c r="AL123" s="3">
        <v>1.5145999999999999</v>
      </c>
      <c r="AM123" s="325">
        <v>1.5844</v>
      </c>
      <c r="AN123" s="300">
        <v>0.99719999999999998</v>
      </c>
      <c r="AO123" s="300">
        <v>0</v>
      </c>
      <c r="AP123" s="301">
        <v>1.5145999999999999</v>
      </c>
      <c r="AQ123" s="29">
        <v>1.5844</v>
      </c>
      <c r="AR123" s="283">
        <v>1</v>
      </c>
      <c r="AS123" s="283">
        <v>1</v>
      </c>
      <c r="AT123" s="4">
        <v>0.99719999999999998</v>
      </c>
      <c r="AU123" s="4">
        <v>0</v>
      </c>
      <c r="AV123" s="5">
        <v>1.5145999999999999</v>
      </c>
      <c r="AW123" s="448">
        <v>0</v>
      </c>
      <c r="AX123" s="449">
        <v>1</v>
      </c>
      <c r="AY123" s="403">
        <v>1.5104</v>
      </c>
      <c r="AZ123" s="29">
        <v>0</v>
      </c>
      <c r="BA123" s="5">
        <v>0</v>
      </c>
      <c r="BB123" s="294">
        <v>1.29633</v>
      </c>
      <c r="BC123" s="707">
        <v>2.5899999999999999E-2</v>
      </c>
      <c r="BD123" s="707">
        <v>9.7999999999999997E-3</v>
      </c>
      <c r="BE123" s="303">
        <v>2.4899999999999999E-2</v>
      </c>
      <c r="BF123" s="303">
        <v>2.4899999999999999E-2</v>
      </c>
      <c r="BG123" s="326">
        <v>0</v>
      </c>
      <c r="BH123" s="327"/>
      <c r="BI123" s="9"/>
      <c r="BJ123" s="529"/>
    </row>
    <row r="124" spans="1:62" x14ac:dyDescent="0.2">
      <c r="A124" s="314" t="s">
        <v>345</v>
      </c>
      <c r="B124" s="315" t="s">
        <v>346</v>
      </c>
      <c r="C124" s="316" t="s">
        <v>345</v>
      </c>
      <c r="D124" s="317" t="s">
        <v>346</v>
      </c>
      <c r="E124" s="318" t="s">
        <v>347</v>
      </c>
      <c r="F124" s="319" t="s">
        <v>295</v>
      </c>
      <c r="G124" s="320">
        <v>12</v>
      </c>
      <c r="H124" s="246"/>
      <c r="I124" s="321">
        <v>0</v>
      </c>
      <c r="J124" s="321">
        <v>0</v>
      </c>
      <c r="K124" s="321">
        <v>0</v>
      </c>
      <c r="L124" s="321">
        <v>0</v>
      </c>
      <c r="M124" s="321">
        <v>0</v>
      </c>
      <c r="N124" s="321">
        <v>0</v>
      </c>
      <c r="O124" s="711">
        <v>0</v>
      </c>
      <c r="P124" s="711">
        <v>0</v>
      </c>
      <c r="Q124" s="712">
        <v>0</v>
      </c>
      <c r="R124" s="712">
        <v>0</v>
      </c>
      <c r="S124" s="282">
        <v>0</v>
      </c>
      <c r="T124" s="281">
        <v>0</v>
      </c>
      <c r="U124" s="322">
        <v>0</v>
      </c>
      <c r="V124" s="323">
        <v>0</v>
      </c>
      <c r="W124" s="289">
        <v>0</v>
      </c>
      <c r="X124" s="290">
        <v>0</v>
      </c>
      <c r="Y124" s="291">
        <v>0</v>
      </c>
      <c r="Z124" s="324">
        <v>0</v>
      </c>
      <c r="AA124" s="292">
        <v>0</v>
      </c>
      <c r="AB124" s="293">
        <v>0</v>
      </c>
      <c r="AC124" s="261">
        <v>0</v>
      </c>
      <c r="AD124" s="294">
        <v>0</v>
      </c>
      <c r="AE124" s="401">
        <v>0</v>
      </c>
      <c r="AF124" s="296">
        <v>0</v>
      </c>
      <c r="AG124" s="402">
        <v>0</v>
      </c>
      <c r="AH124" s="403">
        <v>0</v>
      </c>
      <c r="AI124" s="403">
        <v>1.4922</v>
      </c>
      <c r="AJ124" s="2">
        <v>1.0273999999999999</v>
      </c>
      <c r="AK124" s="298">
        <v>0</v>
      </c>
      <c r="AL124" s="3">
        <v>1.4523999999999999</v>
      </c>
      <c r="AM124" s="325">
        <v>1.5379</v>
      </c>
      <c r="AN124" s="300">
        <v>1.0273999999999999</v>
      </c>
      <c r="AO124" s="300">
        <v>0</v>
      </c>
      <c r="AP124" s="301">
        <v>1.4523999999999999</v>
      </c>
      <c r="AQ124" s="29">
        <v>1.5379</v>
      </c>
      <c r="AR124" s="283">
        <v>1</v>
      </c>
      <c r="AS124" s="283">
        <v>1</v>
      </c>
      <c r="AT124" s="4">
        <v>1.0273999999999999</v>
      </c>
      <c r="AU124" s="4">
        <v>0</v>
      </c>
      <c r="AV124" s="5">
        <v>1.4523999999999999</v>
      </c>
      <c r="AW124" s="448">
        <v>0</v>
      </c>
      <c r="AX124" s="449">
        <v>1</v>
      </c>
      <c r="AY124" s="403">
        <v>1.4922</v>
      </c>
      <c r="AZ124" s="29">
        <v>0</v>
      </c>
      <c r="BA124" s="5">
        <v>0</v>
      </c>
      <c r="BB124" s="294">
        <v>0</v>
      </c>
      <c r="BC124" s="707">
        <v>0</v>
      </c>
      <c r="BD124" s="707">
        <v>0</v>
      </c>
      <c r="BE124" s="303">
        <v>2.47E-2</v>
      </c>
      <c r="BF124" s="303">
        <v>2.46E-2</v>
      </c>
      <c r="BG124" s="326">
        <v>1</v>
      </c>
      <c r="BH124" s="327"/>
      <c r="BI124" s="9"/>
      <c r="BJ124" s="529"/>
    </row>
    <row r="125" spans="1:62" x14ac:dyDescent="0.2">
      <c r="A125" s="314" t="s">
        <v>348</v>
      </c>
      <c r="B125" s="315" t="s">
        <v>349</v>
      </c>
      <c r="C125" s="316" t="s">
        <v>348</v>
      </c>
      <c r="D125" s="317" t="s">
        <v>349</v>
      </c>
      <c r="E125" s="318" t="s">
        <v>350</v>
      </c>
      <c r="F125" s="319" t="s">
        <v>295</v>
      </c>
      <c r="G125" s="320">
        <v>12</v>
      </c>
      <c r="H125" s="246"/>
      <c r="I125" s="321">
        <v>0</v>
      </c>
      <c r="J125" s="321">
        <v>0</v>
      </c>
      <c r="K125" s="321">
        <v>0</v>
      </c>
      <c r="L125" s="321">
        <v>0</v>
      </c>
      <c r="M125" s="321">
        <v>0</v>
      </c>
      <c r="N125" s="321">
        <v>0</v>
      </c>
      <c r="O125" s="711">
        <v>0</v>
      </c>
      <c r="P125" s="711">
        <v>0</v>
      </c>
      <c r="Q125" s="712">
        <v>0</v>
      </c>
      <c r="R125" s="712">
        <v>0</v>
      </c>
      <c r="S125" s="282">
        <v>0</v>
      </c>
      <c r="T125" s="281">
        <v>0</v>
      </c>
      <c r="U125" s="322">
        <v>0</v>
      </c>
      <c r="V125" s="323">
        <v>0</v>
      </c>
      <c r="W125" s="289">
        <v>0</v>
      </c>
      <c r="X125" s="290">
        <v>0</v>
      </c>
      <c r="Y125" s="291">
        <v>0</v>
      </c>
      <c r="Z125" s="324">
        <v>0</v>
      </c>
      <c r="AA125" s="292">
        <v>0</v>
      </c>
      <c r="AB125" s="293">
        <v>0</v>
      </c>
      <c r="AC125" s="261">
        <v>0</v>
      </c>
      <c r="AD125" s="294">
        <v>0</v>
      </c>
      <c r="AE125" s="401">
        <v>0</v>
      </c>
      <c r="AF125" s="296">
        <v>0</v>
      </c>
      <c r="AG125" s="402">
        <v>0</v>
      </c>
      <c r="AH125" s="403">
        <v>0</v>
      </c>
      <c r="AI125" s="403">
        <v>1.4922</v>
      </c>
      <c r="AJ125" s="2">
        <v>0.95510000000000006</v>
      </c>
      <c r="AK125" s="298">
        <v>0</v>
      </c>
      <c r="AL125" s="3">
        <v>1.5623</v>
      </c>
      <c r="AM125" s="325">
        <v>1.6543000000000001</v>
      </c>
      <c r="AN125" s="300">
        <v>0.95510000000000006</v>
      </c>
      <c r="AO125" s="300">
        <v>0</v>
      </c>
      <c r="AP125" s="301">
        <v>1.5623</v>
      </c>
      <c r="AQ125" s="29">
        <v>1.6543000000000001</v>
      </c>
      <c r="AR125" s="283">
        <v>1</v>
      </c>
      <c r="AS125" s="283">
        <v>1</v>
      </c>
      <c r="AT125" s="4">
        <v>0.95510000000000006</v>
      </c>
      <c r="AU125" s="4">
        <v>0</v>
      </c>
      <c r="AV125" s="5">
        <v>1.5623</v>
      </c>
      <c r="AW125" s="448">
        <v>0</v>
      </c>
      <c r="AX125" s="449">
        <v>1</v>
      </c>
      <c r="AY125" s="403">
        <v>1.4922</v>
      </c>
      <c r="AZ125" s="29">
        <v>0</v>
      </c>
      <c r="BA125" s="5">
        <v>0</v>
      </c>
      <c r="BB125" s="294">
        <v>0</v>
      </c>
      <c r="BC125" s="707">
        <v>0</v>
      </c>
      <c r="BD125" s="707">
        <v>0</v>
      </c>
      <c r="BE125" s="303">
        <v>2.47E-2</v>
      </c>
      <c r="BF125" s="303">
        <v>2.46E-2</v>
      </c>
      <c r="BG125" s="326">
        <v>1</v>
      </c>
      <c r="BH125" s="327"/>
      <c r="BI125" s="9"/>
      <c r="BJ125" s="529"/>
    </row>
    <row r="126" spans="1:62" x14ac:dyDescent="0.2">
      <c r="A126" s="314" t="s">
        <v>351</v>
      </c>
      <c r="B126" s="315" t="s">
        <v>352</v>
      </c>
      <c r="C126" s="316" t="s">
        <v>351</v>
      </c>
      <c r="D126" s="317" t="s">
        <v>352</v>
      </c>
      <c r="E126" s="318" t="s">
        <v>353</v>
      </c>
      <c r="F126" s="319" t="s">
        <v>295</v>
      </c>
      <c r="G126" s="320">
        <v>12</v>
      </c>
      <c r="H126" s="246"/>
      <c r="I126" s="321">
        <v>0</v>
      </c>
      <c r="J126" s="321">
        <v>0</v>
      </c>
      <c r="K126" s="321">
        <v>0</v>
      </c>
      <c r="L126" s="321">
        <v>0</v>
      </c>
      <c r="M126" s="321">
        <v>0</v>
      </c>
      <c r="N126" s="321">
        <v>0</v>
      </c>
      <c r="O126" s="711">
        <v>0</v>
      </c>
      <c r="P126" s="711">
        <v>0</v>
      </c>
      <c r="Q126" s="712">
        <v>0</v>
      </c>
      <c r="R126" s="712">
        <v>0</v>
      </c>
      <c r="S126" s="282">
        <v>0</v>
      </c>
      <c r="T126" s="281">
        <v>0</v>
      </c>
      <c r="U126" s="322">
        <v>0</v>
      </c>
      <c r="V126" s="323">
        <v>0</v>
      </c>
      <c r="W126" s="289">
        <v>0</v>
      </c>
      <c r="X126" s="290">
        <v>0</v>
      </c>
      <c r="Y126" s="291">
        <v>0</v>
      </c>
      <c r="Z126" s="324">
        <v>0</v>
      </c>
      <c r="AA126" s="292">
        <v>0</v>
      </c>
      <c r="AB126" s="293">
        <v>0</v>
      </c>
      <c r="AC126" s="261">
        <v>0</v>
      </c>
      <c r="AD126" s="294">
        <v>0</v>
      </c>
      <c r="AE126" s="401">
        <v>0</v>
      </c>
      <c r="AF126" s="296">
        <v>0</v>
      </c>
      <c r="AG126" s="402">
        <v>0</v>
      </c>
      <c r="AH126" s="403">
        <v>0</v>
      </c>
      <c r="AI126" s="403">
        <v>1.4922</v>
      </c>
      <c r="AJ126" s="2">
        <v>0.99900000000000011</v>
      </c>
      <c r="AK126" s="298">
        <v>0</v>
      </c>
      <c r="AL126" s="3">
        <v>1.4937</v>
      </c>
      <c r="AM126" s="325">
        <v>1.5815999999999999</v>
      </c>
      <c r="AN126" s="300">
        <v>0.99900000000000011</v>
      </c>
      <c r="AO126" s="300">
        <v>0</v>
      </c>
      <c r="AP126" s="301">
        <v>1.4937</v>
      </c>
      <c r="AQ126" s="29">
        <v>1.5815999999999999</v>
      </c>
      <c r="AR126" s="283">
        <v>1</v>
      </c>
      <c r="AS126" s="283">
        <v>1</v>
      </c>
      <c r="AT126" s="4">
        <v>0.99900000000000011</v>
      </c>
      <c r="AU126" s="4">
        <v>0</v>
      </c>
      <c r="AV126" s="5">
        <v>1.4937</v>
      </c>
      <c r="AW126" s="448">
        <v>0</v>
      </c>
      <c r="AX126" s="449">
        <v>1</v>
      </c>
      <c r="AY126" s="403">
        <v>1.4922</v>
      </c>
      <c r="AZ126" s="29">
        <v>0</v>
      </c>
      <c r="BA126" s="5">
        <v>0</v>
      </c>
      <c r="BB126" s="294">
        <v>0</v>
      </c>
      <c r="BC126" s="707">
        <v>0</v>
      </c>
      <c r="BD126" s="707">
        <v>0</v>
      </c>
      <c r="BE126" s="303">
        <v>2.47E-2</v>
      </c>
      <c r="BF126" s="303">
        <v>2.46E-2</v>
      </c>
      <c r="BG126" s="326">
        <v>1</v>
      </c>
      <c r="BH126" s="327"/>
      <c r="BI126" s="9"/>
      <c r="BJ126" s="529"/>
    </row>
    <row r="127" spans="1:62" x14ac:dyDescent="0.2">
      <c r="A127" s="314" t="s">
        <v>354</v>
      </c>
      <c r="B127" s="315" t="s">
        <v>1435</v>
      </c>
      <c r="C127" s="316" t="s">
        <v>354</v>
      </c>
      <c r="D127" s="317" t="s">
        <v>1435</v>
      </c>
      <c r="E127" s="318" t="s">
        <v>355</v>
      </c>
      <c r="F127" s="319" t="s">
        <v>295</v>
      </c>
      <c r="G127" s="320">
        <v>12</v>
      </c>
      <c r="H127" s="246"/>
      <c r="I127" s="321">
        <v>0</v>
      </c>
      <c r="J127" s="321">
        <v>0</v>
      </c>
      <c r="K127" s="321">
        <v>0</v>
      </c>
      <c r="L127" s="321">
        <v>0</v>
      </c>
      <c r="M127" s="321">
        <v>0</v>
      </c>
      <c r="N127" s="321">
        <v>0</v>
      </c>
      <c r="O127" s="711">
        <v>0</v>
      </c>
      <c r="P127" s="711">
        <v>0</v>
      </c>
      <c r="Q127" s="712">
        <v>4.26</v>
      </c>
      <c r="R127" s="712">
        <v>0</v>
      </c>
      <c r="S127" s="282">
        <v>0</v>
      </c>
      <c r="T127" s="281">
        <v>0</v>
      </c>
      <c r="U127" s="322">
        <v>0</v>
      </c>
      <c r="V127" s="323">
        <v>0</v>
      </c>
      <c r="W127" s="289">
        <v>0</v>
      </c>
      <c r="X127" s="290">
        <v>0</v>
      </c>
      <c r="Y127" s="291">
        <v>0</v>
      </c>
      <c r="Z127" s="324">
        <v>0</v>
      </c>
      <c r="AA127" s="292">
        <v>0</v>
      </c>
      <c r="AB127" s="293">
        <v>0</v>
      </c>
      <c r="AC127" s="261">
        <v>0</v>
      </c>
      <c r="AD127" s="294">
        <v>1</v>
      </c>
      <c r="AE127" s="295">
        <v>1</v>
      </c>
      <c r="AF127" s="296">
        <v>1</v>
      </c>
      <c r="AG127" s="297">
        <v>1</v>
      </c>
      <c r="AH127" s="1">
        <v>1</v>
      </c>
      <c r="AI127" s="1">
        <v>1</v>
      </c>
      <c r="AJ127" s="2">
        <v>0.93980000000000008</v>
      </c>
      <c r="AK127" s="298">
        <v>1.0641</v>
      </c>
      <c r="AL127" s="3">
        <v>1.0641</v>
      </c>
      <c r="AM127" s="325">
        <v>1.6812</v>
      </c>
      <c r="AN127" s="300">
        <v>0.93980000000000008</v>
      </c>
      <c r="AO127" s="300">
        <v>0</v>
      </c>
      <c r="AP127" s="301">
        <v>1.0641</v>
      </c>
      <c r="AQ127" s="29">
        <v>1.6812</v>
      </c>
      <c r="AR127" s="283">
        <v>1</v>
      </c>
      <c r="AS127" s="283">
        <v>1</v>
      </c>
      <c r="AT127" s="4">
        <v>0.93980000000000008</v>
      </c>
      <c r="AU127" s="4">
        <v>0</v>
      </c>
      <c r="AV127" s="5">
        <v>1.0641</v>
      </c>
      <c r="AW127" s="448">
        <v>0</v>
      </c>
      <c r="AX127" s="449">
        <v>0</v>
      </c>
      <c r="AY127" s="1">
        <v>1</v>
      </c>
      <c r="AZ127" s="29">
        <v>0</v>
      </c>
      <c r="BA127" s="5">
        <v>0</v>
      </c>
      <c r="BB127" s="294">
        <v>1</v>
      </c>
      <c r="BC127" s="707">
        <v>0.02</v>
      </c>
      <c r="BD127" s="707">
        <v>0.02</v>
      </c>
      <c r="BE127" s="303">
        <v>0.02</v>
      </c>
      <c r="BF127" s="303">
        <v>0.02</v>
      </c>
      <c r="BG127" s="326">
        <v>1</v>
      </c>
      <c r="BH127" s="327"/>
      <c r="BI127" s="9"/>
      <c r="BJ127" s="529"/>
    </row>
    <row r="128" spans="1:62" x14ac:dyDescent="0.2">
      <c r="A128" s="33" t="s">
        <v>339</v>
      </c>
      <c r="B128" s="328" t="s">
        <v>340</v>
      </c>
      <c r="C128" s="329" t="s">
        <v>356</v>
      </c>
      <c r="D128" s="330" t="s">
        <v>357</v>
      </c>
      <c r="E128" s="331" t="s">
        <v>358</v>
      </c>
      <c r="F128" s="332" t="s">
        <v>295</v>
      </c>
      <c r="G128" s="713">
        <v>12</v>
      </c>
      <c r="H128" s="246"/>
      <c r="I128" s="335">
        <v>0</v>
      </c>
      <c r="J128" s="335">
        <v>0</v>
      </c>
      <c r="K128" s="335">
        <v>0</v>
      </c>
      <c r="L128" s="335">
        <v>0</v>
      </c>
      <c r="M128" s="335">
        <v>0</v>
      </c>
      <c r="N128" s="335">
        <v>0</v>
      </c>
      <c r="O128" s="714">
        <v>0</v>
      </c>
      <c r="P128" s="714">
        <v>0</v>
      </c>
      <c r="Q128" s="715">
        <v>0</v>
      </c>
      <c r="R128" s="715">
        <v>0</v>
      </c>
      <c r="S128" s="337">
        <v>0</v>
      </c>
      <c r="T128" s="336">
        <v>0</v>
      </c>
      <c r="U128" s="338">
        <v>0</v>
      </c>
      <c r="V128" s="339">
        <v>0</v>
      </c>
      <c r="W128" s="289">
        <v>0</v>
      </c>
      <c r="X128" s="290">
        <v>0</v>
      </c>
      <c r="Y128" s="291">
        <v>0</v>
      </c>
      <c r="Z128" s="324">
        <v>0</v>
      </c>
      <c r="AA128" s="292">
        <v>0</v>
      </c>
      <c r="AB128" s="293">
        <v>0</v>
      </c>
      <c r="AC128" s="340">
        <v>0</v>
      </c>
      <c r="AD128" s="341">
        <v>0</v>
      </c>
      <c r="AE128" s="295">
        <v>0</v>
      </c>
      <c r="AF128" s="342">
        <v>0</v>
      </c>
      <c r="AG128" s="343">
        <v>0.36770000000000003</v>
      </c>
      <c r="AH128" s="6">
        <v>0.56020000000000003</v>
      </c>
      <c r="AI128" s="6">
        <v>0</v>
      </c>
      <c r="AJ128" s="2">
        <v>0</v>
      </c>
      <c r="AK128" s="298">
        <v>0.56240000000000001</v>
      </c>
      <c r="AL128" s="3">
        <v>0</v>
      </c>
      <c r="AM128" s="325">
        <v>0</v>
      </c>
      <c r="AN128" s="300">
        <v>0</v>
      </c>
      <c r="AO128" s="300">
        <v>0</v>
      </c>
      <c r="AP128" s="301">
        <v>0</v>
      </c>
      <c r="AQ128" s="29">
        <v>0</v>
      </c>
      <c r="AR128" s="283">
        <v>0</v>
      </c>
      <c r="AS128" s="283">
        <v>0</v>
      </c>
      <c r="AT128" s="4">
        <v>0</v>
      </c>
      <c r="AU128" s="4">
        <v>0</v>
      </c>
      <c r="AV128" s="5">
        <v>0</v>
      </c>
      <c r="AW128" s="448">
        <v>0</v>
      </c>
      <c r="AX128" s="449">
        <v>0</v>
      </c>
      <c r="AY128" s="6">
        <v>0</v>
      </c>
      <c r="AZ128" s="29">
        <v>0</v>
      </c>
      <c r="BA128" s="5">
        <v>0</v>
      </c>
      <c r="BB128" s="341">
        <v>0</v>
      </c>
      <c r="BC128" s="716">
        <v>0</v>
      </c>
      <c r="BD128" s="716">
        <v>9.2999999999999992E-3</v>
      </c>
      <c r="BE128" s="303">
        <v>0</v>
      </c>
      <c r="BF128" s="303">
        <v>0</v>
      </c>
      <c r="BG128" s="326">
        <v>0</v>
      </c>
      <c r="BH128" s="327"/>
      <c r="BI128" s="9"/>
      <c r="BJ128" s="529"/>
    </row>
    <row r="129" spans="1:62" x14ac:dyDescent="0.2">
      <c r="A129" s="33" t="s">
        <v>345</v>
      </c>
      <c r="B129" s="328" t="s">
        <v>346</v>
      </c>
      <c r="C129" s="329" t="s">
        <v>356</v>
      </c>
      <c r="D129" s="330" t="s">
        <v>357</v>
      </c>
      <c r="E129" s="331" t="s">
        <v>359</v>
      </c>
      <c r="F129" s="332" t="s">
        <v>295</v>
      </c>
      <c r="G129" s="713">
        <v>12</v>
      </c>
      <c r="H129" s="246"/>
      <c r="I129" s="335">
        <v>0</v>
      </c>
      <c r="J129" s="335">
        <v>0</v>
      </c>
      <c r="K129" s="335">
        <v>0</v>
      </c>
      <c r="L129" s="335">
        <v>0</v>
      </c>
      <c r="M129" s="335">
        <v>0</v>
      </c>
      <c r="N129" s="335">
        <v>0</v>
      </c>
      <c r="O129" s="714">
        <v>0</v>
      </c>
      <c r="P129" s="714">
        <v>0</v>
      </c>
      <c r="Q129" s="715">
        <v>0</v>
      </c>
      <c r="R129" s="715">
        <v>0</v>
      </c>
      <c r="S129" s="337">
        <v>0</v>
      </c>
      <c r="T129" s="336">
        <v>0</v>
      </c>
      <c r="U129" s="338">
        <v>0</v>
      </c>
      <c r="V129" s="339">
        <v>0</v>
      </c>
      <c r="W129" s="289">
        <v>0</v>
      </c>
      <c r="X129" s="290">
        <v>0</v>
      </c>
      <c r="Y129" s="291">
        <v>0</v>
      </c>
      <c r="Z129" s="324">
        <v>0</v>
      </c>
      <c r="AA129" s="292">
        <v>0</v>
      </c>
      <c r="AB129" s="293">
        <v>0</v>
      </c>
      <c r="AC129" s="340">
        <v>0</v>
      </c>
      <c r="AD129" s="341">
        <v>0</v>
      </c>
      <c r="AE129" s="295">
        <v>0</v>
      </c>
      <c r="AF129" s="342">
        <v>0</v>
      </c>
      <c r="AG129" s="343">
        <v>0.36770000000000003</v>
      </c>
      <c r="AH129" s="6">
        <v>0.56020000000000003</v>
      </c>
      <c r="AI129" s="6">
        <v>0</v>
      </c>
      <c r="AJ129" s="2">
        <v>0</v>
      </c>
      <c r="AK129" s="298">
        <v>0.54530000000000001</v>
      </c>
      <c r="AL129" s="3">
        <v>0</v>
      </c>
      <c r="AM129" s="325">
        <v>0</v>
      </c>
      <c r="AN129" s="300">
        <v>0</v>
      </c>
      <c r="AO129" s="300">
        <v>0</v>
      </c>
      <c r="AP129" s="301">
        <v>0</v>
      </c>
      <c r="AQ129" s="29">
        <v>0</v>
      </c>
      <c r="AR129" s="283">
        <v>0</v>
      </c>
      <c r="AS129" s="283">
        <v>0</v>
      </c>
      <c r="AT129" s="4">
        <v>0</v>
      </c>
      <c r="AU129" s="4">
        <v>0</v>
      </c>
      <c r="AV129" s="5">
        <v>0</v>
      </c>
      <c r="AW129" s="448">
        <v>0</v>
      </c>
      <c r="AX129" s="449">
        <v>0</v>
      </c>
      <c r="AY129" s="6">
        <v>0</v>
      </c>
      <c r="AZ129" s="29">
        <v>0</v>
      </c>
      <c r="BA129" s="5">
        <v>0</v>
      </c>
      <c r="BB129" s="341">
        <v>0</v>
      </c>
      <c r="BC129" s="716">
        <v>0</v>
      </c>
      <c r="BD129" s="716">
        <v>9.2999999999999992E-3</v>
      </c>
      <c r="BE129" s="303">
        <v>0</v>
      </c>
      <c r="BF129" s="303">
        <v>0</v>
      </c>
      <c r="BG129" s="326">
        <v>0</v>
      </c>
      <c r="BH129" s="327"/>
      <c r="BI129" s="9"/>
      <c r="BJ129" s="529"/>
    </row>
    <row r="130" spans="1:62" x14ac:dyDescent="0.2">
      <c r="A130" s="33" t="s">
        <v>348</v>
      </c>
      <c r="B130" s="328" t="s">
        <v>349</v>
      </c>
      <c r="C130" s="329" t="s">
        <v>356</v>
      </c>
      <c r="D130" s="330" t="s">
        <v>357</v>
      </c>
      <c r="E130" s="331" t="s">
        <v>360</v>
      </c>
      <c r="F130" s="332" t="s">
        <v>295</v>
      </c>
      <c r="G130" s="713">
        <v>12</v>
      </c>
      <c r="H130" s="246"/>
      <c r="I130" s="335">
        <v>0</v>
      </c>
      <c r="J130" s="335">
        <v>0</v>
      </c>
      <c r="K130" s="335">
        <v>0</v>
      </c>
      <c r="L130" s="335">
        <v>0</v>
      </c>
      <c r="M130" s="335">
        <v>0</v>
      </c>
      <c r="N130" s="335">
        <v>0</v>
      </c>
      <c r="O130" s="714">
        <v>0</v>
      </c>
      <c r="P130" s="714">
        <v>0</v>
      </c>
      <c r="Q130" s="715">
        <v>0</v>
      </c>
      <c r="R130" s="715">
        <v>0</v>
      </c>
      <c r="S130" s="337">
        <v>0</v>
      </c>
      <c r="T130" s="336">
        <v>0</v>
      </c>
      <c r="U130" s="338">
        <v>0</v>
      </c>
      <c r="V130" s="339">
        <v>0</v>
      </c>
      <c r="W130" s="289">
        <v>0</v>
      </c>
      <c r="X130" s="290">
        <v>0</v>
      </c>
      <c r="Y130" s="291">
        <v>0</v>
      </c>
      <c r="Z130" s="324">
        <v>0</v>
      </c>
      <c r="AA130" s="292">
        <v>0</v>
      </c>
      <c r="AB130" s="293">
        <v>0</v>
      </c>
      <c r="AC130" s="340">
        <v>0</v>
      </c>
      <c r="AD130" s="341">
        <v>0</v>
      </c>
      <c r="AE130" s="295">
        <v>0</v>
      </c>
      <c r="AF130" s="342">
        <v>0</v>
      </c>
      <c r="AG130" s="343">
        <v>0.36770000000000003</v>
      </c>
      <c r="AH130" s="6">
        <v>0.56020000000000003</v>
      </c>
      <c r="AI130" s="6">
        <v>0</v>
      </c>
      <c r="AJ130" s="2">
        <v>0</v>
      </c>
      <c r="AK130" s="298">
        <v>0.58650000000000002</v>
      </c>
      <c r="AL130" s="3">
        <v>0</v>
      </c>
      <c r="AM130" s="325">
        <v>0</v>
      </c>
      <c r="AN130" s="300">
        <v>0</v>
      </c>
      <c r="AO130" s="300">
        <v>0</v>
      </c>
      <c r="AP130" s="301">
        <v>0</v>
      </c>
      <c r="AQ130" s="29">
        <v>0</v>
      </c>
      <c r="AR130" s="283">
        <v>0</v>
      </c>
      <c r="AS130" s="283">
        <v>0</v>
      </c>
      <c r="AT130" s="4">
        <v>0</v>
      </c>
      <c r="AU130" s="4">
        <v>0</v>
      </c>
      <c r="AV130" s="5">
        <v>0</v>
      </c>
      <c r="AW130" s="448">
        <v>0</v>
      </c>
      <c r="AX130" s="449">
        <v>0</v>
      </c>
      <c r="AY130" s="6">
        <v>0</v>
      </c>
      <c r="AZ130" s="29">
        <v>0</v>
      </c>
      <c r="BA130" s="5">
        <v>0</v>
      </c>
      <c r="BB130" s="341">
        <v>0</v>
      </c>
      <c r="BC130" s="716">
        <v>0</v>
      </c>
      <c r="BD130" s="716">
        <v>9.2999999999999992E-3</v>
      </c>
      <c r="BE130" s="303">
        <v>0</v>
      </c>
      <c r="BF130" s="303">
        <v>0</v>
      </c>
      <c r="BG130" s="326">
        <v>0</v>
      </c>
      <c r="BH130" s="327"/>
      <c r="BI130" s="9"/>
      <c r="BJ130" s="529"/>
    </row>
    <row r="131" spans="1:62" x14ac:dyDescent="0.2">
      <c r="A131" s="33" t="s">
        <v>351</v>
      </c>
      <c r="B131" s="328" t="s">
        <v>352</v>
      </c>
      <c r="C131" s="329" t="s">
        <v>356</v>
      </c>
      <c r="D131" s="330" t="s">
        <v>357</v>
      </c>
      <c r="E131" s="331" t="s">
        <v>361</v>
      </c>
      <c r="F131" s="332" t="s">
        <v>295</v>
      </c>
      <c r="G131" s="713">
        <v>12</v>
      </c>
      <c r="H131" s="246"/>
      <c r="I131" s="335">
        <v>0</v>
      </c>
      <c r="J131" s="335">
        <v>0</v>
      </c>
      <c r="K131" s="335">
        <v>0</v>
      </c>
      <c r="L131" s="335">
        <v>0</v>
      </c>
      <c r="M131" s="335">
        <v>0</v>
      </c>
      <c r="N131" s="335">
        <v>0</v>
      </c>
      <c r="O131" s="714">
        <v>0</v>
      </c>
      <c r="P131" s="714">
        <v>0</v>
      </c>
      <c r="Q131" s="715">
        <v>0</v>
      </c>
      <c r="R131" s="715">
        <v>0</v>
      </c>
      <c r="S131" s="337">
        <v>0</v>
      </c>
      <c r="T131" s="336">
        <v>0</v>
      </c>
      <c r="U131" s="338">
        <v>0</v>
      </c>
      <c r="V131" s="339">
        <v>0</v>
      </c>
      <c r="W131" s="289">
        <v>0</v>
      </c>
      <c r="X131" s="290">
        <v>0</v>
      </c>
      <c r="Y131" s="291">
        <v>0</v>
      </c>
      <c r="Z131" s="324">
        <v>0</v>
      </c>
      <c r="AA131" s="292">
        <v>0</v>
      </c>
      <c r="AB131" s="293">
        <v>0</v>
      </c>
      <c r="AC131" s="340">
        <v>0</v>
      </c>
      <c r="AD131" s="341">
        <v>0</v>
      </c>
      <c r="AE131" s="295">
        <v>0</v>
      </c>
      <c r="AF131" s="342">
        <v>0</v>
      </c>
      <c r="AG131" s="343">
        <v>0.36770000000000003</v>
      </c>
      <c r="AH131" s="6">
        <v>0.56020000000000003</v>
      </c>
      <c r="AI131" s="6">
        <v>0</v>
      </c>
      <c r="AJ131" s="2">
        <v>0</v>
      </c>
      <c r="AK131" s="298">
        <v>0.56079999999999997</v>
      </c>
      <c r="AL131" s="3">
        <v>0</v>
      </c>
      <c r="AM131" s="325">
        <v>0</v>
      </c>
      <c r="AN131" s="300">
        <v>0</v>
      </c>
      <c r="AO131" s="300">
        <v>0</v>
      </c>
      <c r="AP131" s="301">
        <v>0</v>
      </c>
      <c r="AQ131" s="29">
        <v>0</v>
      </c>
      <c r="AR131" s="283">
        <v>0</v>
      </c>
      <c r="AS131" s="283">
        <v>0</v>
      </c>
      <c r="AT131" s="4">
        <v>0</v>
      </c>
      <c r="AU131" s="4">
        <v>0</v>
      </c>
      <c r="AV131" s="5">
        <v>0</v>
      </c>
      <c r="AW131" s="448">
        <v>0</v>
      </c>
      <c r="AX131" s="449">
        <v>0</v>
      </c>
      <c r="AY131" s="6">
        <v>0</v>
      </c>
      <c r="AZ131" s="29">
        <v>0</v>
      </c>
      <c r="BA131" s="5">
        <v>0</v>
      </c>
      <c r="BB131" s="341">
        <v>0</v>
      </c>
      <c r="BC131" s="716">
        <v>0</v>
      </c>
      <c r="BD131" s="716">
        <v>9.2999999999999992E-3</v>
      </c>
      <c r="BE131" s="303">
        <v>0</v>
      </c>
      <c r="BF131" s="303">
        <v>0</v>
      </c>
      <c r="BG131" s="326">
        <v>0</v>
      </c>
      <c r="BH131" s="327"/>
      <c r="BI131" s="9"/>
      <c r="BJ131" s="529"/>
    </row>
    <row r="132" spans="1:62" x14ac:dyDescent="0.2">
      <c r="A132" s="504" t="s">
        <v>356</v>
      </c>
      <c r="B132" s="503" t="s">
        <v>362</v>
      </c>
      <c r="C132" s="530" t="s">
        <v>356</v>
      </c>
      <c r="D132" s="531" t="s">
        <v>357</v>
      </c>
      <c r="E132" s="532" t="s">
        <v>363</v>
      </c>
      <c r="F132" s="533" t="s">
        <v>295</v>
      </c>
      <c r="G132" s="731">
        <v>12</v>
      </c>
      <c r="H132" s="246"/>
      <c r="I132" s="508">
        <v>15838986</v>
      </c>
      <c r="J132" s="508">
        <v>2983931</v>
      </c>
      <c r="K132" s="508">
        <v>0</v>
      </c>
      <c r="L132" s="508">
        <v>0</v>
      </c>
      <c r="M132" s="508">
        <v>0</v>
      </c>
      <c r="N132" s="508">
        <v>15838986</v>
      </c>
      <c r="O132" s="724">
        <v>2983931</v>
      </c>
      <c r="P132" s="724">
        <v>12855055</v>
      </c>
      <c r="Q132" s="725">
        <v>814.87</v>
      </c>
      <c r="R132" s="725">
        <v>0</v>
      </c>
      <c r="S132" s="534">
        <v>0</v>
      </c>
      <c r="T132" s="506">
        <v>0</v>
      </c>
      <c r="U132" s="535">
        <v>12855055</v>
      </c>
      <c r="V132" s="536">
        <v>15775.59</v>
      </c>
      <c r="W132" s="537">
        <v>474203</v>
      </c>
      <c r="X132" s="538">
        <v>581.94000000000005</v>
      </c>
      <c r="Y132" s="539">
        <v>15193.65</v>
      </c>
      <c r="Z132" s="538">
        <v>0</v>
      </c>
      <c r="AA132" s="540">
        <v>0</v>
      </c>
      <c r="AB132" s="541">
        <v>12855055</v>
      </c>
      <c r="AC132" s="542">
        <v>15775.59</v>
      </c>
      <c r="AD132" s="543">
        <v>1.5436000000000001</v>
      </c>
      <c r="AE132" s="544">
        <v>1.5436000000000001</v>
      </c>
      <c r="AF132" s="545">
        <v>1.5236000000000001</v>
      </c>
      <c r="AG132" s="546">
        <v>0</v>
      </c>
      <c r="AH132" s="547">
        <v>0</v>
      </c>
      <c r="AI132" s="547">
        <v>0</v>
      </c>
      <c r="AJ132" s="2">
        <v>0</v>
      </c>
      <c r="AK132" s="298">
        <v>0</v>
      </c>
      <c r="AL132" s="3">
        <v>0</v>
      </c>
      <c r="AM132" s="325">
        <v>0</v>
      </c>
      <c r="AN132" s="300">
        <v>0</v>
      </c>
      <c r="AO132" s="300">
        <v>0</v>
      </c>
      <c r="AP132" s="301">
        <v>0</v>
      </c>
      <c r="AQ132" s="29">
        <v>0</v>
      </c>
      <c r="AR132" s="283">
        <v>0</v>
      </c>
      <c r="AS132" s="283">
        <v>0</v>
      </c>
      <c r="AT132" s="4">
        <v>0</v>
      </c>
      <c r="AU132" s="4">
        <v>0</v>
      </c>
      <c r="AV132" s="5">
        <v>0</v>
      </c>
      <c r="AW132" s="448">
        <v>0</v>
      </c>
      <c r="AX132" s="449">
        <v>0</v>
      </c>
      <c r="AY132" s="379">
        <v>0</v>
      </c>
      <c r="AZ132" s="29">
        <v>0</v>
      </c>
      <c r="BA132" s="5">
        <v>0</v>
      </c>
      <c r="BB132" s="543">
        <v>1.2742800000000001</v>
      </c>
      <c r="BC132" s="726">
        <v>2.52E-2</v>
      </c>
      <c r="BD132" s="726">
        <v>0</v>
      </c>
      <c r="BE132" s="303">
        <v>0</v>
      </c>
      <c r="BF132" s="303">
        <v>0</v>
      </c>
      <c r="BG132" s="326">
        <v>0</v>
      </c>
      <c r="BH132" s="327"/>
      <c r="BI132" s="9"/>
      <c r="BJ132" s="529"/>
    </row>
    <row r="133" spans="1:62" x14ac:dyDescent="0.2">
      <c r="A133" s="33" t="s">
        <v>339</v>
      </c>
      <c r="B133" s="328" t="s">
        <v>340</v>
      </c>
      <c r="C133" s="329" t="s">
        <v>364</v>
      </c>
      <c r="D133" s="330" t="s">
        <v>365</v>
      </c>
      <c r="E133" s="331" t="s">
        <v>366</v>
      </c>
      <c r="F133" s="332" t="s">
        <v>295</v>
      </c>
      <c r="G133" s="333">
        <v>12</v>
      </c>
      <c r="H133" s="246"/>
      <c r="I133" s="335">
        <v>0</v>
      </c>
      <c r="J133" s="335">
        <v>0</v>
      </c>
      <c r="K133" s="335">
        <v>0</v>
      </c>
      <c r="L133" s="335">
        <v>0</v>
      </c>
      <c r="M133" s="335">
        <v>0</v>
      </c>
      <c r="N133" s="335">
        <v>0</v>
      </c>
      <c r="O133" s="714">
        <v>0</v>
      </c>
      <c r="P133" s="714">
        <v>0</v>
      </c>
      <c r="Q133" s="715">
        <v>0</v>
      </c>
      <c r="R133" s="715">
        <v>0</v>
      </c>
      <c r="S133" s="337">
        <v>0</v>
      </c>
      <c r="T133" s="336">
        <v>0</v>
      </c>
      <c r="U133" s="338">
        <v>0</v>
      </c>
      <c r="V133" s="339">
        <v>0</v>
      </c>
      <c r="W133" s="289">
        <v>0</v>
      </c>
      <c r="X133" s="290">
        <v>0</v>
      </c>
      <c r="Y133" s="291">
        <v>0</v>
      </c>
      <c r="Z133" s="324">
        <v>0</v>
      </c>
      <c r="AA133" s="292">
        <v>0</v>
      </c>
      <c r="AB133" s="293">
        <v>0</v>
      </c>
      <c r="AC133" s="340">
        <v>0</v>
      </c>
      <c r="AD133" s="341">
        <v>0</v>
      </c>
      <c r="AE133" s="295">
        <v>0</v>
      </c>
      <c r="AF133" s="342">
        <v>0</v>
      </c>
      <c r="AG133" s="343">
        <v>0.63229999999999997</v>
      </c>
      <c r="AH133" s="6">
        <v>0.93200000000000005</v>
      </c>
      <c r="AI133" s="6">
        <v>0</v>
      </c>
      <c r="AJ133" s="2">
        <v>0</v>
      </c>
      <c r="AK133" s="298">
        <v>0.93559999999999999</v>
      </c>
      <c r="AL133" s="3">
        <v>0</v>
      </c>
      <c r="AM133" s="325">
        <v>0</v>
      </c>
      <c r="AN133" s="300">
        <v>0</v>
      </c>
      <c r="AO133" s="300">
        <v>0</v>
      </c>
      <c r="AP133" s="301">
        <v>0</v>
      </c>
      <c r="AQ133" s="29">
        <v>0</v>
      </c>
      <c r="AR133" s="283">
        <v>0</v>
      </c>
      <c r="AS133" s="283">
        <v>0</v>
      </c>
      <c r="AT133" s="4">
        <v>0</v>
      </c>
      <c r="AU133" s="4">
        <v>0</v>
      </c>
      <c r="AV133" s="5">
        <v>0</v>
      </c>
      <c r="AW133" s="448">
        <v>0</v>
      </c>
      <c r="AX133" s="449">
        <v>0</v>
      </c>
      <c r="AY133" s="6">
        <v>0</v>
      </c>
      <c r="AZ133" s="29">
        <v>0</v>
      </c>
      <c r="BA133" s="5">
        <v>0</v>
      </c>
      <c r="BB133" s="341">
        <v>0</v>
      </c>
      <c r="BC133" s="716">
        <v>0</v>
      </c>
      <c r="BD133" s="716">
        <v>1.54E-2</v>
      </c>
      <c r="BE133" s="303">
        <v>0</v>
      </c>
      <c r="BF133" s="303">
        <v>0</v>
      </c>
      <c r="BG133" s="326">
        <v>0</v>
      </c>
      <c r="BH133" s="327"/>
      <c r="BI133" s="9"/>
      <c r="BJ133" s="529"/>
    </row>
    <row r="134" spans="1:62" x14ac:dyDescent="0.2">
      <c r="A134" s="33" t="s">
        <v>342</v>
      </c>
      <c r="B134" s="328" t="s">
        <v>343</v>
      </c>
      <c r="C134" s="329" t="s">
        <v>364</v>
      </c>
      <c r="D134" s="330" t="s">
        <v>365</v>
      </c>
      <c r="E134" s="331" t="s">
        <v>367</v>
      </c>
      <c r="F134" s="332" t="s">
        <v>295</v>
      </c>
      <c r="G134" s="333">
        <v>12</v>
      </c>
      <c r="H134" s="246"/>
      <c r="I134" s="335">
        <v>0</v>
      </c>
      <c r="J134" s="335">
        <v>0</v>
      </c>
      <c r="K134" s="335">
        <v>0</v>
      </c>
      <c r="L134" s="335">
        <v>0</v>
      </c>
      <c r="M134" s="335">
        <v>0</v>
      </c>
      <c r="N134" s="335">
        <v>0</v>
      </c>
      <c r="O134" s="714">
        <v>0</v>
      </c>
      <c r="P134" s="714">
        <v>0</v>
      </c>
      <c r="Q134" s="715">
        <v>0</v>
      </c>
      <c r="R134" s="715">
        <v>0</v>
      </c>
      <c r="S134" s="337">
        <v>0</v>
      </c>
      <c r="T134" s="336">
        <v>0</v>
      </c>
      <c r="U134" s="338">
        <v>0</v>
      </c>
      <c r="V134" s="339">
        <v>0</v>
      </c>
      <c r="W134" s="289">
        <v>0</v>
      </c>
      <c r="X134" s="290">
        <v>0</v>
      </c>
      <c r="Y134" s="291">
        <v>0</v>
      </c>
      <c r="Z134" s="324">
        <v>0</v>
      </c>
      <c r="AA134" s="292">
        <v>0</v>
      </c>
      <c r="AB134" s="293">
        <v>0</v>
      </c>
      <c r="AC134" s="340">
        <v>0</v>
      </c>
      <c r="AD134" s="341">
        <v>0</v>
      </c>
      <c r="AE134" s="295">
        <v>0</v>
      </c>
      <c r="AF134" s="342">
        <v>0</v>
      </c>
      <c r="AG134" s="343">
        <v>0.62250000000000005</v>
      </c>
      <c r="AH134" s="6">
        <v>0.91759999999999997</v>
      </c>
      <c r="AI134" s="6">
        <v>0</v>
      </c>
      <c r="AJ134" s="2">
        <v>0</v>
      </c>
      <c r="AK134" s="298">
        <v>0.92020000000000002</v>
      </c>
      <c r="AL134" s="3">
        <v>0</v>
      </c>
      <c r="AM134" s="325">
        <v>0</v>
      </c>
      <c r="AN134" s="300">
        <v>0</v>
      </c>
      <c r="AO134" s="300">
        <v>0</v>
      </c>
      <c r="AP134" s="301">
        <v>0</v>
      </c>
      <c r="AQ134" s="29">
        <v>0</v>
      </c>
      <c r="AR134" s="283">
        <v>0</v>
      </c>
      <c r="AS134" s="283">
        <v>0</v>
      </c>
      <c r="AT134" s="4">
        <v>0</v>
      </c>
      <c r="AU134" s="4">
        <v>0</v>
      </c>
      <c r="AV134" s="5">
        <v>0</v>
      </c>
      <c r="AW134" s="448">
        <v>0</v>
      </c>
      <c r="AX134" s="449">
        <v>0</v>
      </c>
      <c r="AY134" s="6">
        <v>0</v>
      </c>
      <c r="AZ134" s="29">
        <v>0</v>
      </c>
      <c r="BA134" s="5">
        <v>0</v>
      </c>
      <c r="BB134" s="341">
        <v>0</v>
      </c>
      <c r="BC134" s="716">
        <v>0</v>
      </c>
      <c r="BD134" s="716">
        <v>1.5100000000000001E-2</v>
      </c>
      <c r="BE134" s="303">
        <v>0</v>
      </c>
      <c r="BF134" s="303">
        <v>0</v>
      </c>
      <c r="BG134" s="326">
        <v>0</v>
      </c>
      <c r="BH134" s="327"/>
      <c r="BI134" s="9"/>
      <c r="BJ134" s="529"/>
    </row>
    <row r="135" spans="1:62" x14ac:dyDescent="0.2">
      <c r="A135" s="33" t="s">
        <v>345</v>
      </c>
      <c r="B135" s="328" t="s">
        <v>346</v>
      </c>
      <c r="C135" s="329" t="s">
        <v>364</v>
      </c>
      <c r="D135" s="330" t="s">
        <v>365</v>
      </c>
      <c r="E135" s="331" t="s">
        <v>368</v>
      </c>
      <c r="F135" s="332" t="s">
        <v>295</v>
      </c>
      <c r="G135" s="713">
        <v>12</v>
      </c>
      <c r="H135" s="246"/>
      <c r="I135" s="335">
        <v>0</v>
      </c>
      <c r="J135" s="335">
        <v>0</v>
      </c>
      <c r="K135" s="335">
        <v>0</v>
      </c>
      <c r="L135" s="335">
        <v>0</v>
      </c>
      <c r="M135" s="335">
        <v>0</v>
      </c>
      <c r="N135" s="335">
        <v>0</v>
      </c>
      <c r="O135" s="714">
        <v>0</v>
      </c>
      <c r="P135" s="714">
        <v>0</v>
      </c>
      <c r="Q135" s="715">
        <v>0</v>
      </c>
      <c r="R135" s="715">
        <v>0</v>
      </c>
      <c r="S135" s="337">
        <v>0</v>
      </c>
      <c r="T135" s="336">
        <v>0</v>
      </c>
      <c r="U135" s="338">
        <v>0</v>
      </c>
      <c r="V135" s="339">
        <v>0</v>
      </c>
      <c r="W135" s="289">
        <v>0</v>
      </c>
      <c r="X135" s="290">
        <v>0</v>
      </c>
      <c r="Y135" s="291">
        <v>0</v>
      </c>
      <c r="Z135" s="324">
        <v>0</v>
      </c>
      <c r="AA135" s="292">
        <v>0</v>
      </c>
      <c r="AB135" s="293">
        <v>0</v>
      </c>
      <c r="AC135" s="340">
        <v>0</v>
      </c>
      <c r="AD135" s="341">
        <v>0</v>
      </c>
      <c r="AE135" s="295">
        <v>0</v>
      </c>
      <c r="AF135" s="342">
        <v>0</v>
      </c>
      <c r="AG135" s="343">
        <v>0.63229999999999997</v>
      </c>
      <c r="AH135" s="6">
        <v>0.93200000000000005</v>
      </c>
      <c r="AI135" s="6">
        <v>0</v>
      </c>
      <c r="AJ135" s="2">
        <v>0</v>
      </c>
      <c r="AK135" s="298">
        <v>0.90710000000000002</v>
      </c>
      <c r="AL135" s="3">
        <v>0</v>
      </c>
      <c r="AM135" s="325">
        <v>0</v>
      </c>
      <c r="AN135" s="300">
        <v>0</v>
      </c>
      <c r="AO135" s="300">
        <v>0</v>
      </c>
      <c r="AP135" s="301">
        <v>0</v>
      </c>
      <c r="AQ135" s="29">
        <v>0</v>
      </c>
      <c r="AR135" s="283">
        <v>0</v>
      </c>
      <c r="AS135" s="283">
        <v>0</v>
      </c>
      <c r="AT135" s="4">
        <v>0</v>
      </c>
      <c r="AU135" s="4">
        <v>0</v>
      </c>
      <c r="AV135" s="5">
        <v>0</v>
      </c>
      <c r="AW135" s="448">
        <v>0</v>
      </c>
      <c r="AX135" s="449">
        <v>0</v>
      </c>
      <c r="AY135" s="6">
        <v>0</v>
      </c>
      <c r="AZ135" s="29">
        <v>0</v>
      </c>
      <c r="BA135" s="5">
        <v>0</v>
      </c>
      <c r="BB135" s="341">
        <v>0</v>
      </c>
      <c r="BC135" s="716">
        <v>0</v>
      </c>
      <c r="BD135" s="716">
        <v>1.54E-2</v>
      </c>
      <c r="BE135" s="303">
        <v>0</v>
      </c>
      <c r="BF135" s="303">
        <v>0</v>
      </c>
      <c r="BG135" s="326">
        <v>0</v>
      </c>
      <c r="BH135" s="327"/>
      <c r="BI135" s="9"/>
      <c r="BJ135" s="529"/>
    </row>
    <row r="136" spans="1:62" x14ac:dyDescent="0.2">
      <c r="A136" s="33" t="s">
        <v>348</v>
      </c>
      <c r="B136" s="328" t="s">
        <v>349</v>
      </c>
      <c r="C136" s="329" t="s">
        <v>364</v>
      </c>
      <c r="D136" s="330" t="s">
        <v>365</v>
      </c>
      <c r="E136" s="331" t="s">
        <v>369</v>
      </c>
      <c r="F136" s="332" t="s">
        <v>295</v>
      </c>
      <c r="G136" s="333">
        <v>12</v>
      </c>
      <c r="H136" s="246"/>
      <c r="I136" s="335">
        <v>0</v>
      </c>
      <c r="J136" s="335">
        <v>0</v>
      </c>
      <c r="K136" s="335">
        <v>0</v>
      </c>
      <c r="L136" s="335">
        <v>0</v>
      </c>
      <c r="M136" s="335">
        <v>0</v>
      </c>
      <c r="N136" s="335">
        <v>0</v>
      </c>
      <c r="O136" s="714">
        <v>0</v>
      </c>
      <c r="P136" s="714">
        <v>0</v>
      </c>
      <c r="Q136" s="715">
        <v>0</v>
      </c>
      <c r="R136" s="715">
        <v>0</v>
      </c>
      <c r="S136" s="337">
        <v>0</v>
      </c>
      <c r="T136" s="336">
        <v>0</v>
      </c>
      <c r="U136" s="338">
        <v>0</v>
      </c>
      <c r="V136" s="339">
        <v>0</v>
      </c>
      <c r="W136" s="289">
        <v>0</v>
      </c>
      <c r="X136" s="290">
        <v>0</v>
      </c>
      <c r="Y136" s="291">
        <v>0</v>
      </c>
      <c r="Z136" s="324">
        <v>0</v>
      </c>
      <c r="AA136" s="292">
        <v>0</v>
      </c>
      <c r="AB136" s="293">
        <v>0</v>
      </c>
      <c r="AC136" s="340">
        <v>0</v>
      </c>
      <c r="AD136" s="341">
        <v>0</v>
      </c>
      <c r="AE136" s="295">
        <v>0</v>
      </c>
      <c r="AF136" s="342">
        <v>0</v>
      </c>
      <c r="AG136" s="343">
        <v>0.63229999999999997</v>
      </c>
      <c r="AH136" s="6">
        <v>0.93200000000000005</v>
      </c>
      <c r="AI136" s="6">
        <v>0</v>
      </c>
      <c r="AJ136" s="2">
        <v>0</v>
      </c>
      <c r="AK136" s="298">
        <v>0.9758</v>
      </c>
      <c r="AL136" s="3">
        <v>0</v>
      </c>
      <c r="AM136" s="325">
        <v>0</v>
      </c>
      <c r="AN136" s="300">
        <v>0</v>
      </c>
      <c r="AO136" s="300">
        <v>0</v>
      </c>
      <c r="AP136" s="301">
        <v>0</v>
      </c>
      <c r="AQ136" s="29">
        <v>0</v>
      </c>
      <c r="AR136" s="283">
        <v>0</v>
      </c>
      <c r="AS136" s="283">
        <v>0</v>
      </c>
      <c r="AT136" s="4">
        <v>0</v>
      </c>
      <c r="AU136" s="4">
        <v>0</v>
      </c>
      <c r="AV136" s="5">
        <v>0</v>
      </c>
      <c r="AW136" s="448">
        <v>0</v>
      </c>
      <c r="AX136" s="449">
        <v>0</v>
      </c>
      <c r="AY136" s="6">
        <v>0</v>
      </c>
      <c r="AZ136" s="29">
        <v>0</v>
      </c>
      <c r="BA136" s="5">
        <v>0</v>
      </c>
      <c r="BB136" s="341">
        <v>0</v>
      </c>
      <c r="BC136" s="716">
        <v>0</v>
      </c>
      <c r="BD136" s="716">
        <v>1.54E-2</v>
      </c>
      <c r="BE136" s="303">
        <v>0</v>
      </c>
      <c r="BF136" s="303">
        <v>0</v>
      </c>
      <c r="BG136" s="326">
        <v>0</v>
      </c>
      <c r="BH136" s="327"/>
      <c r="BI136" s="9"/>
      <c r="BJ136" s="529"/>
    </row>
    <row r="137" spans="1:62" x14ac:dyDescent="0.2">
      <c r="A137" s="33" t="s">
        <v>351</v>
      </c>
      <c r="B137" s="328" t="s">
        <v>352</v>
      </c>
      <c r="C137" s="329" t="s">
        <v>364</v>
      </c>
      <c r="D137" s="330" t="s">
        <v>365</v>
      </c>
      <c r="E137" s="331" t="s">
        <v>370</v>
      </c>
      <c r="F137" s="332" t="s">
        <v>295</v>
      </c>
      <c r="G137" s="333">
        <v>12</v>
      </c>
      <c r="H137" s="246"/>
      <c r="I137" s="335">
        <v>0</v>
      </c>
      <c r="J137" s="335">
        <v>0</v>
      </c>
      <c r="K137" s="335">
        <v>0</v>
      </c>
      <c r="L137" s="335">
        <v>0</v>
      </c>
      <c r="M137" s="335">
        <v>0</v>
      </c>
      <c r="N137" s="335">
        <v>0</v>
      </c>
      <c r="O137" s="714">
        <v>0</v>
      </c>
      <c r="P137" s="714">
        <v>0</v>
      </c>
      <c r="Q137" s="715">
        <v>0</v>
      </c>
      <c r="R137" s="715">
        <v>0</v>
      </c>
      <c r="S137" s="337">
        <v>0</v>
      </c>
      <c r="T137" s="336">
        <v>0</v>
      </c>
      <c r="U137" s="338">
        <v>0</v>
      </c>
      <c r="V137" s="339">
        <v>0</v>
      </c>
      <c r="W137" s="289">
        <v>0</v>
      </c>
      <c r="X137" s="290">
        <v>0</v>
      </c>
      <c r="Y137" s="291">
        <v>0</v>
      </c>
      <c r="Z137" s="324">
        <v>0</v>
      </c>
      <c r="AA137" s="292">
        <v>0</v>
      </c>
      <c r="AB137" s="293">
        <v>0</v>
      </c>
      <c r="AC137" s="340">
        <v>0</v>
      </c>
      <c r="AD137" s="341">
        <v>0</v>
      </c>
      <c r="AE137" s="295">
        <v>0</v>
      </c>
      <c r="AF137" s="342">
        <v>0</v>
      </c>
      <c r="AG137" s="343">
        <v>0.63229999999999997</v>
      </c>
      <c r="AH137" s="6">
        <v>0.93200000000000005</v>
      </c>
      <c r="AI137" s="6">
        <v>0</v>
      </c>
      <c r="AJ137" s="2">
        <v>0</v>
      </c>
      <c r="AK137" s="298">
        <v>0.93289999999999995</v>
      </c>
      <c r="AL137" s="3">
        <v>0</v>
      </c>
      <c r="AM137" s="325">
        <v>0</v>
      </c>
      <c r="AN137" s="300">
        <v>0</v>
      </c>
      <c r="AO137" s="300">
        <v>0</v>
      </c>
      <c r="AP137" s="301">
        <v>0</v>
      </c>
      <c r="AQ137" s="29">
        <v>0</v>
      </c>
      <c r="AR137" s="283">
        <v>0</v>
      </c>
      <c r="AS137" s="283">
        <v>0</v>
      </c>
      <c r="AT137" s="4">
        <v>0</v>
      </c>
      <c r="AU137" s="4">
        <v>0</v>
      </c>
      <c r="AV137" s="5">
        <v>0</v>
      </c>
      <c r="AW137" s="448">
        <v>0</v>
      </c>
      <c r="AX137" s="449">
        <v>0</v>
      </c>
      <c r="AY137" s="6">
        <v>0</v>
      </c>
      <c r="AZ137" s="29">
        <v>0</v>
      </c>
      <c r="BA137" s="5">
        <v>0</v>
      </c>
      <c r="BB137" s="341">
        <v>0</v>
      </c>
      <c r="BC137" s="716">
        <v>0</v>
      </c>
      <c r="BD137" s="716">
        <v>1.54E-2</v>
      </c>
      <c r="BE137" s="303">
        <v>0</v>
      </c>
      <c r="BF137" s="303">
        <v>0</v>
      </c>
      <c r="BG137" s="326">
        <v>0</v>
      </c>
      <c r="BH137" s="327"/>
      <c r="BI137" s="9"/>
      <c r="BJ137" s="529"/>
    </row>
    <row r="138" spans="1:62" x14ac:dyDescent="0.2">
      <c r="A138" s="504" t="s">
        <v>364</v>
      </c>
      <c r="B138" s="503" t="s">
        <v>362</v>
      </c>
      <c r="C138" s="530" t="s">
        <v>364</v>
      </c>
      <c r="D138" s="531" t="s">
        <v>365</v>
      </c>
      <c r="E138" s="532" t="s">
        <v>371</v>
      </c>
      <c r="F138" s="533" t="s">
        <v>295</v>
      </c>
      <c r="G138" s="732">
        <v>12</v>
      </c>
      <c r="H138" s="246"/>
      <c r="I138" s="508">
        <v>29027978</v>
      </c>
      <c r="J138" s="508">
        <v>4675715</v>
      </c>
      <c r="K138" s="508">
        <v>0</v>
      </c>
      <c r="L138" s="508">
        <v>0</v>
      </c>
      <c r="M138" s="508">
        <v>0</v>
      </c>
      <c r="N138" s="508">
        <v>29027978</v>
      </c>
      <c r="O138" s="724">
        <v>4675715</v>
      </c>
      <c r="P138" s="724">
        <v>24352263</v>
      </c>
      <c r="Q138" s="725">
        <v>1594.89</v>
      </c>
      <c r="R138" s="725">
        <v>54.42</v>
      </c>
      <c r="S138" s="534">
        <v>466216</v>
      </c>
      <c r="T138" s="506">
        <v>0</v>
      </c>
      <c r="U138" s="535">
        <v>24352263</v>
      </c>
      <c r="V138" s="536">
        <v>15268.93</v>
      </c>
      <c r="W138" s="537">
        <v>158044</v>
      </c>
      <c r="X138" s="538">
        <v>99.09</v>
      </c>
      <c r="Y138" s="539">
        <v>15169.84</v>
      </c>
      <c r="Z138" s="538">
        <v>0</v>
      </c>
      <c r="AA138" s="540">
        <v>0</v>
      </c>
      <c r="AB138" s="541">
        <v>24352263</v>
      </c>
      <c r="AC138" s="542">
        <v>15268.93</v>
      </c>
      <c r="AD138" s="543">
        <v>1.4940199999999999</v>
      </c>
      <c r="AE138" s="544">
        <v>1.494</v>
      </c>
      <c r="AF138" s="545">
        <v>1.474</v>
      </c>
      <c r="AG138" s="546">
        <v>0</v>
      </c>
      <c r="AH138" s="547">
        <v>0</v>
      </c>
      <c r="AI138" s="547">
        <v>0</v>
      </c>
      <c r="AJ138" s="2">
        <v>0</v>
      </c>
      <c r="AK138" s="298">
        <v>0</v>
      </c>
      <c r="AL138" s="3">
        <v>0</v>
      </c>
      <c r="AM138" s="325">
        <v>0</v>
      </c>
      <c r="AN138" s="300">
        <v>0</v>
      </c>
      <c r="AO138" s="300">
        <v>0</v>
      </c>
      <c r="AP138" s="301">
        <v>0</v>
      </c>
      <c r="AQ138" s="29">
        <v>0</v>
      </c>
      <c r="AR138" s="283">
        <v>0</v>
      </c>
      <c r="AS138" s="283">
        <v>0</v>
      </c>
      <c r="AT138" s="4">
        <v>0</v>
      </c>
      <c r="AU138" s="4">
        <v>0</v>
      </c>
      <c r="AV138" s="5">
        <v>0</v>
      </c>
      <c r="AW138" s="448">
        <v>0</v>
      </c>
      <c r="AX138" s="449">
        <v>0</v>
      </c>
      <c r="AY138" s="361">
        <v>0</v>
      </c>
      <c r="AZ138" s="29">
        <v>0</v>
      </c>
      <c r="BA138" s="5">
        <v>0</v>
      </c>
      <c r="BB138" s="543">
        <v>1.2333499999999999</v>
      </c>
      <c r="BC138" s="726">
        <v>2.4299999999999999E-2</v>
      </c>
      <c r="BD138" s="726">
        <v>0</v>
      </c>
      <c r="BE138" s="303">
        <v>0</v>
      </c>
      <c r="BF138" s="303">
        <v>0</v>
      </c>
      <c r="BG138" s="326">
        <v>0</v>
      </c>
      <c r="BH138" s="327"/>
      <c r="BI138" s="9"/>
      <c r="BJ138" s="529"/>
    </row>
    <row r="139" spans="1:62" x14ac:dyDescent="0.2">
      <c r="A139" s="314" t="s">
        <v>377</v>
      </c>
      <c r="B139" s="315" t="s">
        <v>378</v>
      </c>
      <c r="C139" s="316" t="s">
        <v>377</v>
      </c>
      <c r="D139" s="317" t="s">
        <v>378</v>
      </c>
      <c r="E139" s="318" t="s">
        <v>379</v>
      </c>
      <c r="F139" s="319" t="s">
        <v>295</v>
      </c>
      <c r="G139" s="320">
        <v>14</v>
      </c>
      <c r="H139" s="246"/>
      <c r="I139" s="321">
        <v>0</v>
      </c>
      <c r="J139" s="321">
        <v>0</v>
      </c>
      <c r="K139" s="321">
        <v>0</v>
      </c>
      <c r="L139" s="321">
        <v>0</v>
      </c>
      <c r="M139" s="321">
        <v>0</v>
      </c>
      <c r="N139" s="321">
        <v>0</v>
      </c>
      <c r="O139" s="711">
        <v>0</v>
      </c>
      <c r="P139" s="711">
        <v>0</v>
      </c>
      <c r="Q139" s="712">
        <v>0</v>
      </c>
      <c r="R139" s="712">
        <v>0</v>
      </c>
      <c r="S139" s="282">
        <v>0</v>
      </c>
      <c r="T139" s="281">
        <v>0</v>
      </c>
      <c r="U139" s="322">
        <v>0</v>
      </c>
      <c r="V139" s="323">
        <v>0</v>
      </c>
      <c r="W139" s="289">
        <v>0</v>
      </c>
      <c r="X139" s="290">
        <v>0</v>
      </c>
      <c r="Y139" s="291">
        <v>0</v>
      </c>
      <c r="Z139" s="324">
        <v>0</v>
      </c>
      <c r="AA139" s="292">
        <v>0</v>
      </c>
      <c r="AB139" s="293">
        <v>0</v>
      </c>
      <c r="AC139" s="261">
        <v>0</v>
      </c>
      <c r="AD139" s="294">
        <v>0</v>
      </c>
      <c r="AE139" s="295">
        <v>0</v>
      </c>
      <c r="AF139" s="296">
        <v>0</v>
      </c>
      <c r="AG139" s="297">
        <v>0</v>
      </c>
      <c r="AH139" s="1">
        <v>0</v>
      </c>
      <c r="AI139" s="1">
        <v>1.4610000000000001</v>
      </c>
      <c r="AJ139" s="2">
        <v>0.98280000000000001</v>
      </c>
      <c r="AK139" s="298">
        <v>0</v>
      </c>
      <c r="AL139" s="3">
        <v>1.4865999999999999</v>
      </c>
      <c r="AM139" s="325">
        <v>1.6076999999999999</v>
      </c>
      <c r="AN139" s="300">
        <v>0.98280000000000001</v>
      </c>
      <c r="AO139" s="300">
        <v>0</v>
      </c>
      <c r="AP139" s="301">
        <v>1.4865999999999999</v>
      </c>
      <c r="AQ139" s="29">
        <v>1.6076999999999999</v>
      </c>
      <c r="AR139" s="283">
        <v>1</v>
      </c>
      <c r="AS139" s="283">
        <v>1</v>
      </c>
      <c r="AT139" s="4">
        <v>0.98280000000000001</v>
      </c>
      <c r="AU139" s="4">
        <v>0</v>
      </c>
      <c r="AV139" s="5">
        <v>1.4865999999999999</v>
      </c>
      <c r="AW139" s="448">
        <v>0</v>
      </c>
      <c r="AX139" s="449">
        <v>1</v>
      </c>
      <c r="AY139" s="1">
        <v>1.4610000000000001</v>
      </c>
      <c r="AZ139" s="29">
        <v>0</v>
      </c>
      <c r="BA139" s="5">
        <v>0</v>
      </c>
      <c r="BB139" s="294">
        <v>0</v>
      </c>
      <c r="BC139" s="707">
        <v>0</v>
      </c>
      <c r="BD139" s="707">
        <v>0</v>
      </c>
      <c r="BE139" s="303">
        <v>2.41E-2</v>
      </c>
      <c r="BF139" s="303">
        <v>2.41E-2</v>
      </c>
      <c r="BG139" s="326">
        <v>1</v>
      </c>
      <c r="BH139" s="327"/>
      <c r="BI139" s="9"/>
      <c r="BJ139" s="529"/>
    </row>
    <row r="140" spans="1:62" x14ac:dyDescent="0.2">
      <c r="A140" s="314" t="s">
        <v>380</v>
      </c>
      <c r="B140" s="315" t="s">
        <v>381</v>
      </c>
      <c r="C140" s="316" t="s">
        <v>380</v>
      </c>
      <c r="D140" s="317" t="s">
        <v>381</v>
      </c>
      <c r="E140" s="318" t="s">
        <v>382</v>
      </c>
      <c r="F140" s="319" t="s">
        <v>295</v>
      </c>
      <c r="G140" s="320">
        <v>14</v>
      </c>
      <c r="H140" s="246"/>
      <c r="I140" s="321">
        <v>0</v>
      </c>
      <c r="J140" s="321">
        <v>0</v>
      </c>
      <c r="K140" s="321">
        <v>0</v>
      </c>
      <c r="L140" s="321">
        <v>0</v>
      </c>
      <c r="M140" s="321">
        <v>0</v>
      </c>
      <c r="N140" s="321">
        <v>0</v>
      </c>
      <c r="O140" s="711">
        <v>0</v>
      </c>
      <c r="P140" s="711">
        <v>0</v>
      </c>
      <c r="Q140" s="712">
        <v>0</v>
      </c>
      <c r="R140" s="712">
        <v>0</v>
      </c>
      <c r="S140" s="282">
        <v>0</v>
      </c>
      <c r="T140" s="281">
        <v>0</v>
      </c>
      <c r="U140" s="322">
        <v>0</v>
      </c>
      <c r="V140" s="323">
        <v>0</v>
      </c>
      <c r="W140" s="289">
        <v>0</v>
      </c>
      <c r="X140" s="290">
        <v>0</v>
      </c>
      <c r="Y140" s="291">
        <v>0</v>
      </c>
      <c r="Z140" s="324">
        <v>0</v>
      </c>
      <c r="AA140" s="292">
        <v>0</v>
      </c>
      <c r="AB140" s="293">
        <v>0</v>
      </c>
      <c r="AC140" s="261">
        <v>0</v>
      </c>
      <c r="AD140" s="294">
        <v>0</v>
      </c>
      <c r="AE140" s="295">
        <v>0</v>
      </c>
      <c r="AF140" s="296">
        <v>0</v>
      </c>
      <c r="AG140" s="297">
        <v>0</v>
      </c>
      <c r="AH140" s="1">
        <v>0</v>
      </c>
      <c r="AI140" s="1">
        <v>1.4610000000000001</v>
      </c>
      <c r="AJ140" s="2">
        <v>1.0085</v>
      </c>
      <c r="AK140" s="298">
        <v>0</v>
      </c>
      <c r="AL140" s="3">
        <v>1.4487000000000001</v>
      </c>
      <c r="AM140" s="325">
        <v>1.5667</v>
      </c>
      <c r="AN140" s="300">
        <v>1.0085</v>
      </c>
      <c r="AO140" s="300">
        <v>0</v>
      </c>
      <c r="AP140" s="301">
        <v>1.4487000000000001</v>
      </c>
      <c r="AQ140" s="29">
        <v>1.5667</v>
      </c>
      <c r="AR140" s="283">
        <v>1</v>
      </c>
      <c r="AS140" s="283">
        <v>1</v>
      </c>
      <c r="AT140" s="4">
        <v>1.0085</v>
      </c>
      <c r="AU140" s="4">
        <v>0</v>
      </c>
      <c r="AV140" s="5">
        <v>1.4487000000000001</v>
      </c>
      <c r="AW140" s="448">
        <v>0</v>
      </c>
      <c r="AX140" s="449">
        <v>1</v>
      </c>
      <c r="AY140" s="1">
        <v>1.4610000000000001</v>
      </c>
      <c r="AZ140" s="29">
        <v>0</v>
      </c>
      <c r="BA140" s="5">
        <v>0</v>
      </c>
      <c r="BB140" s="294">
        <v>0</v>
      </c>
      <c r="BC140" s="707">
        <v>0</v>
      </c>
      <c r="BD140" s="707">
        <v>0</v>
      </c>
      <c r="BE140" s="303">
        <v>2.41E-2</v>
      </c>
      <c r="BF140" s="303">
        <v>2.41E-2</v>
      </c>
      <c r="BG140" s="326">
        <v>1</v>
      </c>
      <c r="BH140" s="327"/>
      <c r="BI140" s="9"/>
      <c r="BJ140" s="529"/>
    </row>
    <row r="141" spans="1:62" x14ac:dyDescent="0.2">
      <c r="A141" s="314" t="s">
        <v>383</v>
      </c>
      <c r="B141" s="315" t="s">
        <v>384</v>
      </c>
      <c r="C141" s="316" t="s">
        <v>383</v>
      </c>
      <c r="D141" s="317" t="s">
        <v>384</v>
      </c>
      <c r="E141" s="318" t="s">
        <v>385</v>
      </c>
      <c r="F141" s="319" t="s">
        <v>295</v>
      </c>
      <c r="G141" s="320">
        <v>14</v>
      </c>
      <c r="H141" s="246"/>
      <c r="I141" s="321">
        <v>0</v>
      </c>
      <c r="J141" s="321">
        <v>0</v>
      </c>
      <c r="K141" s="321">
        <v>0</v>
      </c>
      <c r="L141" s="321">
        <v>0</v>
      </c>
      <c r="M141" s="321">
        <v>0</v>
      </c>
      <c r="N141" s="321">
        <v>0</v>
      </c>
      <c r="O141" s="711">
        <v>0</v>
      </c>
      <c r="P141" s="711">
        <v>0</v>
      </c>
      <c r="Q141" s="712">
        <v>0</v>
      </c>
      <c r="R141" s="712">
        <v>0</v>
      </c>
      <c r="S141" s="282">
        <v>0</v>
      </c>
      <c r="T141" s="281">
        <v>0</v>
      </c>
      <c r="U141" s="322">
        <v>0</v>
      </c>
      <c r="V141" s="323">
        <v>0</v>
      </c>
      <c r="W141" s="289">
        <v>0</v>
      </c>
      <c r="X141" s="290">
        <v>0</v>
      </c>
      <c r="Y141" s="291">
        <v>0</v>
      </c>
      <c r="Z141" s="324">
        <v>0</v>
      </c>
      <c r="AA141" s="292">
        <v>0</v>
      </c>
      <c r="AB141" s="293">
        <v>0</v>
      </c>
      <c r="AC141" s="261">
        <v>0</v>
      </c>
      <c r="AD141" s="294">
        <v>0</v>
      </c>
      <c r="AE141" s="295">
        <v>0</v>
      </c>
      <c r="AF141" s="296">
        <v>0</v>
      </c>
      <c r="AG141" s="297">
        <v>0</v>
      </c>
      <c r="AH141" s="1">
        <v>0</v>
      </c>
      <c r="AI141" s="1">
        <v>1.4610000000000001</v>
      </c>
      <c r="AJ141" s="2">
        <v>0.95089999999999997</v>
      </c>
      <c r="AK141" s="298">
        <v>0</v>
      </c>
      <c r="AL141" s="3">
        <v>1.5364</v>
      </c>
      <c r="AM141" s="325">
        <v>1.6616</v>
      </c>
      <c r="AN141" s="300">
        <v>0</v>
      </c>
      <c r="AO141" s="300">
        <v>0</v>
      </c>
      <c r="AP141" s="301">
        <v>0</v>
      </c>
      <c r="AQ141" s="29">
        <v>0</v>
      </c>
      <c r="AR141" s="283">
        <v>1</v>
      </c>
      <c r="AS141" s="283">
        <v>1</v>
      </c>
      <c r="AT141" s="4">
        <v>0</v>
      </c>
      <c r="AU141" s="4">
        <v>-0.95089999999999997</v>
      </c>
      <c r="AV141" s="5">
        <v>0</v>
      </c>
      <c r="AW141" s="448">
        <v>-1.5364</v>
      </c>
      <c r="AX141" s="449">
        <v>1</v>
      </c>
      <c r="AY141" s="1">
        <v>1.4610000000000001</v>
      </c>
      <c r="AZ141" s="29">
        <v>0</v>
      </c>
      <c r="BA141" s="5">
        <v>0</v>
      </c>
      <c r="BB141" s="294">
        <v>0</v>
      </c>
      <c r="BC141" s="707">
        <v>0</v>
      </c>
      <c r="BD141" s="707">
        <v>0</v>
      </c>
      <c r="BE141" s="303">
        <v>2.41E-2</v>
      </c>
      <c r="BF141" s="303">
        <v>2.41E-2</v>
      </c>
      <c r="BG141" s="326">
        <v>1</v>
      </c>
      <c r="BH141" s="327"/>
      <c r="BI141" s="9"/>
      <c r="BJ141" s="529"/>
    </row>
    <row r="142" spans="1:62" x14ac:dyDescent="0.2">
      <c r="A142" s="314" t="s">
        <v>386</v>
      </c>
      <c r="B142" s="315" t="s">
        <v>387</v>
      </c>
      <c r="C142" s="316" t="s">
        <v>386</v>
      </c>
      <c r="D142" s="317" t="s">
        <v>387</v>
      </c>
      <c r="E142" s="318" t="s">
        <v>388</v>
      </c>
      <c r="F142" s="319" t="s">
        <v>295</v>
      </c>
      <c r="G142" s="320">
        <v>14</v>
      </c>
      <c r="H142" s="246"/>
      <c r="I142" s="321">
        <v>0</v>
      </c>
      <c r="J142" s="321">
        <v>0</v>
      </c>
      <c r="K142" s="321">
        <v>0</v>
      </c>
      <c r="L142" s="321">
        <v>0</v>
      </c>
      <c r="M142" s="321">
        <v>0</v>
      </c>
      <c r="N142" s="321">
        <v>0</v>
      </c>
      <c r="O142" s="711">
        <v>0</v>
      </c>
      <c r="P142" s="711">
        <v>0</v>
      </c>
      <c r="Q142" s="712">
        <v>0</v>
      </c>
      <c r="R142" s="712">
        <v>0</v>
      </c>
      <c r="S142" s="282">
        <v>0</v>
      </c>
      <c r="T142" s="281">
        <v>0</v>
      </c>
      <c r="U142" s="322">
        <v>0</v>
      </c>
      <c r="V142" s="323">
        <v>0</v>
      </c>
      <c r="W142" s="289">
        <v>0</v>
      </c>
      <c r="X142" s="290">
        <v>0</v>
      </c>
      <c r="Y142" s="291">
        <v>0</v>
      </c>
      <c r="Z142" s="324">
        <v>0</v>
      </c>
      <c r="AA142" s="292">
        <v>0</v>
      </c>
      <c r="AB142" s="293">
        <v>0</v>
      </c>
      <c r="AC142" s="261">
        <v>0</v>
      </c>
      <c r="AD142" s="294">
        <v>0</v>
      </c>
      <c r="AE142" s="295">
        <v>0</v>
      </c>
      <c r="AF142" s="296">
        <v>0</v>
      </c>
      <c r="AG142" s="297">
        <v>0</v>
      </c>
      <c r="AH142" s="1">
        <v>0</v>
      </c>
      <c r="AI142" s="1">
        <v>1.4610000000000001</v>
      </c>
      <c r="AJ142" s="2">
        <v>0.95829999999999993</v>
      </c>
      <c r="AK142" s="298">
        <v>0</v>
      </c>
      <c r="AL142" s="3">
        <v>1.5246</v>
      </c>
      <c r="AM142" s="325">
        <v>1.6488</v>
      </c>
      <c r="AN142" s="300">
        <v>0.95829999999999993</v>
      </c>
      <c r="AO142" s="300">
        <v>0</v>
      </c>
      <c r="AP142" s="301">
        <v>1.5246</v>
      </c>
      <c r="AQ142" s="29">
        <v>1.6488</v>
      </c>
      <c r="AR142" s="283">
        <v>1</v>
      </c>
      <c r="AS142" s="283">
        <v>1</v>
      </c>
      <c r="AT142" s="4">
        <v>0.95829999999999993</v>
      </c>
      <c r="AU142" s="4">
        <v>0</v>
      </c>
      <c r="AV142" s="5">
        <v>1.5246</v>
      </c>
      <c r="AW142" s="448">
        <v>0</v>
      </c>
      <c r="AX142" s="449">
        <v>1</v>
      </c>
      <c r="AY142" s="1">
        <v>1.4610000000000001</v>
      </c>
      <c r="AZ142" s="29">
        <v>0</v>
      </c>
      <c r="BA142" s="5">
        <v>0</v>
      </c>
      <c r="BB142" s="294">
        <v>0</v>
      </c>
      <c r="BC142" s="707">
        <v>0</v>
      </c>
      <c r="BD142" s="707">
        <v>0</v>
      </c>
      <c r="BE142" s="303">
        <v>2.41E-2</v>
      </c>
      <c r="BF142" s="303">
        <v>2.41E-2</v>
      </c>
      <c r="BG142" s="326">
        <v>1</v>
      </c>
      <c r="BH142" s="327"/>
      <c r="BI142" s="9"/>
      <c r="BJ142" s="529"/>
    </row>
    <row r="143" spans="1:62" x14ac:dyDescent="0.2">
      <c r="A143" s="314" t="s">
        <v>389</v>
      </c>
      <c r="B143" s="315" t="s">
        <v>390</v>
      </c>
      <c r="C143" s="316" t="s">
        <v>389</v>
      </c>
      <c r="D143" s="317" t="s">
        <v>390</v>
      </c>
      <c r="E143" s="318" t="s">
        <v>391</v>
      </c>
      <c r="F143" s="319" t="s">
        <v>295</v>
      </c>
      <c r="G143" s="320">
        <v>14</v>
      </c>
      <c r="H143" s="246"/>
      <c r="I143" s="321">
        <v>0</v>
      </c>
      <c r="J143" s="321">
        <v>0</v>
      </c>
      <c r="K143" s="321">
        <v>0</v>
      </c>
      <c r="L143" s="321">
        <v>0</v>
      </c>
      <c r="M143" s="321">
        <v>0</v>
      </c>
      <c r="N143" s="321">
        <v>0</v>
      </c>
      <c r="O143" s="711">
        <v>0</v>
      </c>
      <c r="P143" s="711">
        <v>0</v>
      </c>
      <c r="Q143" s="712">
        <v>0</v>
      </c>
      <c r="R143" s="712">
        <v>0</v>
      </c>
      <c r="S143" s="282">
        <v>0</v>
      </c>
      <c r="T143" s="281">
        <v>0</v>
      </c>
      <c r="U143" s="322">
        <v>0</v>
      </c>
      <c r="V143" s="323">
        <v>0</v>
      </c>
      <c r="W143" s="289">
        <v>0</v>
      </c>
      <c r="X143" s="290">
        <v>0</v>
      </c>
      <c r="Y143" s="291">
        <v>0</v>
      </c>
      <c r="Z143" s="324">
        <v>0</v>
      </c>
      <c r="AA143" s="292">
        <v>0</v>
      </c>
      <c r="AB143" s="293">
        <v>0</v>
      </c>
      <c r="AC143" s="261">
        <v>0</v>
      </c>
      <c r="AD143" s="294">
        <v>0</v>
      </c>
      <c r="AE143" s="295">
        <v>0</v>
      </c>
      <c r="AF143" s="296">
        <v>0</v>
      </c>
      <c r="AG143" s="297">
        <v>0</v>
      </c>
      <c r="AH143" s="1">
        <v>0</v>
      </c>
      <c r="AI143" s="1">
        <v>1.4610000000000001</v>
      </c>
      <c r="AJ143" s="2">
        <v>0.97920000000000007</v>
      </c>
      <c r="AK143" s="298">
        <v>0</v>
      </c>
      <c r="AL143" s="3">
        <v>1.492</v>
      </c>
      <c r="AM143" s="325">
        <v>1.6135999999999999</v>
      </c>
      <c r="AN143" s="300">
        <v>0.97920000000000007</v>
      </c>
      <c r="AO143" s="300">
        <v>0</v>
      </c>
      <c r="AP143" s="301">
        <v>1.492</v>
      </c>
      <c r="AQ143" s="29">
        <v>1.6135999999999999</v>
      </c>
      <c r="AR143" s="283">
        <v>1</v>
      </c>
      <c r="AS143" s="283">
        <v>1</v>
      </c>
      <c r="AT143" s="4">
        <v>0.97920000000000007</v>
      </c>
      <c r="AU143" s="4">
        <v>0</v>
      </c>
      <c r="AV143" s="5">
        <v>1.492</v>
      </c>
      <c r="AW143" s="448">
        <v>0</v>
      </c>
      <c r="AX143" s="449">
        <v>1</v>
      </c>
      <c r="AY143" s="1">
        <v>1.4610000000000001</v>
      </c>
      <c r="AZ143" s="29">
        <v>0</v>
      </c>
      <c r="BA143" s="5">
        <v>0</v>
      </c>
      <c r="BB143" s="294">
        <v>0</v>
      </c>
      <c r="BC143" s="707">
        <v>0</v>
      </c>
      <c r="BD143" s="707">
        <v>0</v>
      </c>
      <c r="BE143" s="303">
        <v>2.41E-2</v>
      </c>
      <c r="BF143" s="303">
        <v>2.41E-2</v>
      </c>
      <c r="BG143" s="326">
        <v>1</v>
      </c>
      <c r="BH143" s="327"/>
      <c r="BI143" s="9"/>
      <c r="BJ143" s="529"/>
    </row>
    <row r="144" spans="1:62" x14ac:dyDescent="0.2">
      <c r="A144" s="33" t="s">
        <v>377</v>
      </c>
      <c r="B144" s="328" t="s">
        <v>378</v>
      </c>
      <c r="C144" s="329" t="s">
        <v>1307</v>
      </c>
      <c r="D144" s="330" t="s">
        <v>1369</v>
      </c>
      <c r="E144" s="331" t="s">
        <v>1327</v>
      </c>
      <c r="F144" s="332" t="s">
        <v>295</v>
      </c>
      <c r="G144" s="333">
        <v>14</v>
      </c>
      <c r="H144" s="334"/>
      <c r="I144" s="335">
        <v>0</v>
      </c>
      <c r="J144" s="335">
        <v>0</v>
      </c>
      <c r="K144" s="335">
        <v>0</v>
      </c>
      <c r="L144" s="335">
        <v>0</v>
      </c>
      <c r="M144" s="335">
        <v>0</v>
      </c>
      <c r="N144" s="335">
        <v>0</v>
      </c>
      <c r="O144" s="714">
        <v>0</v>
      </c>
      <c r="P144" s="714">
        <v>0</v>
      </c>
      <c r="Q144" s="715">
        <v>0</v>
      </c>
      <c r="R144" s="715">
        <v>0</v>
      </c>
      <c r="S144" s="337">
        <v>0</v>
      </c>
      <c r="T144" s="336">
        <v>0</v>
      </c>
      <c r="U144" s="338">
        <v>0</v>
      </c>
      <c r="V144" s="339">
        <v>0</v>
      </c>
      <c r="W144" s="289">
        <v>0</v>
      </c>
      <c r="X144" s="290">
        <v>0</v>
      </c>
      <c r="Y144" s="291">
        <v>0</v>
      </c>
      <c r="Z144" s="324">
        <v>0</v>
      </c>
      <c r="AA144" s="292">
        <v>0</v>
      </c>
      <c r="AB144" s="293">
        <v>0</v>
      </c>
      <c r="AC144" s="340">
        <v>0</v>
      </c>
      <c r="AD144" s="341">
        <v>0</v>
      </c>
      <c r="AE144" s="295">
        <v>0</v>
      </c>
      <c r="AF144" s="342">
        <v>0</v>
      </c>
      <c r="AG144" s="343">
        <v>1</v>
      </c>
      <c r="AH144" s="6">
        <v>1.4610000000000001</v>
      </c>
      <c r="AI144" s="6">
        <v>0</v>
      </c>
      <c r="AJ144" s="2">
        <v>0</v>
      </c>
      <c r="AK144" s="298">
        <v>1.4865999999999999</v>
      </c>
      <c r="AL144" s="3">
        <v>0</v>
      </c>
      <c r="AM144" s="325">
        <v>0</v>
      </c>
      <c r="AN144" s="300">
        <v>0</v>
      </c>
      <c r="AO144" s="300">
        <v>0</v>
      </c>
      <c r="AP144" s="301">
        <v>0</v>
      </c>
      <c r="AQ144" s="29">
        <v>0</v>
      </c>
      <c r="AR144" s="283">
        <v>0</v>
      </c>
      <c r="AS144" s="283">
        <v>0</v>
      </c>
      <c r="AT144" s="4">
        <v>0</v>
      </c>
      <c r="AU144" s="4">
        <v>0</v>
      </c>
      <c r="AV144" s="5">
        <v>0</v>
      </c>
      <c r="AW144" s="448">
        <v>0</v>
      </c>
      <c r="AX144" s="449">
        <v>0</v>
      </c>
      <c r="AY144" s="6">
        <v>0</v>
      </c>
      <c r="AZ144" s="29">
        <v>0</v>
      </c>
      <c r="BA144" s="5">
        <v>0</v>
      </c>
      <c r="BB144" s="341">
        <v>0</v>
      </c>
      <c r="BC144" s="716">
        <v>0</v>
      </c>
      <c r="BD144" s="716">
        <v>2.41E-2</v>
      </c>
      <c r="BE144" s="303">
        <v>0</v>
      </c>
      <c r="BF144" s="303">
        <v>0</v>
      </c>
      <c r="BG144" s="326">
        <v>0</v>
      </c>
      <c r="BH144" s="327"/>
      <c r="BI144" s="9"/>
      <c r="BJ144" s="529"/>
    </row>
    <row r="145" spans="1:62" x14ac:dyDescent="0.2">
      <c r="A145" s="33" t="s">
        <v>380</v>
      </c>
      <c r="B145" s="328" t="s">
        <v>381</v>
      </c>
      <c r="C145" s="329" t="s">
        <v>1307</v>
      </c>
      <c r="D145" s="330" t="s">
        <v>1369</v>
      </c>
      <c r="E145" s="331" t="s">
        <v>1328</v>
      </c>
      <c r="F145" s="332" t="s">
        <v>295</v>
      </c>
      <c r="G145" s="333">
        <v>14</v>
      </c>
      <c r="H145" s="334"/>
      <c r="I145" s="335">
        <v>0</v>
      </c>
      <c r="J145" s="335">
        <v>0</v>
      </c>
      <c r="K145" s="335">
        <v>0</v>
      </c>
      <c r="L145" s="335">
        <v>0</v>
      </c>
      <c r="M145" s="335">
        <v>0</v>
      </c>
      <c r="N145" s="335">
        <v>0</v>
      </c>
      <c r="O145" s="714">
        <v>0</v>
      </c>
      <c r="P145" s="714">
        <v>0</v>
      </c>
      <c r="Q145" s="715">
        <v>0</v>
      </c>
      <c r="R145" s="715">
        <v>0</v>
      </c>
      <c r="S145" s="337">
        <v>0</v>
      </c>
      <c r="T145" s="336">
        <v>0</v>
      </c>
      <c r="U145" s="338">
        <v>0</v>
      </c>
      <c r="V145" s="339">
        <v>0</v>
      </c>
      <c r="W145" s="289">
        <v>0</v>
      </c>
      <c r="X145" s="290">
        <v>0</v>
      </c>
      <c r="Y145" s="291">
        <v>0</v>
      </c>
      <c r="Z145" s="324">
        <v>0</v>
      </c>
      <c r="AA145" s="292">
        <v>0</v>
      </c>
      <c r="AB145" s="293">
        <v>0</v>
      </c>
      <c r="AC145" s="340">
        <v>0</v>
      </c>
      <c r="AD145" s="341">
        <v>0</v>
      </c>
      <c r="AE145" s="295">
        <v>0</v>
      </c>
      <c r="AF145" s="342">
        <v>0</v>
      </c>
      <c r="AG145" s="343">
        <v>1</v>
      </c>
      <c r="AH145" s="6">
        <v>1.4610000000000001</v>
      </c>
      <c r="AI145" s="6">
        <v>0</v>
      </c>
      <c r="AJ145" s="2">
        <v>0</v>
      </c>
      <c r="AK145" s="298">
        <v>1.4487000000000001</v>
      </c>
      <c r="AL145" s="3">
        <v>0</v>
      </c>
      <c r="AM145" s="325">
        <v>0</v>
      </c>
      <c r="AN145" s="300">
        <v>0</v>
      </c>
      <c r="AO145" s="300">
        <v>0</v>
      </c>
      <c r="AP145" s="301">
        <v>0</v>
      </c>
      <c r="AQ145" s="29">
        <v>0</v>
      </c>
      <c r="AR145" s="283">
        <v>0</v>
      </c>
      <c r="AS145" s="283">
        <v>0</v>
      </c>
      <c r="AT145" s="4">
        <v>0</v>
      </c>
      <c r="AU145" s="4">
        <v>0</v>
      </c>
      <c r="AV145" s="5">
        <v>0</v>
      </c>
      <c r="AW145" s="448">
        <v>0</v>
      </c>
      <c r="AX145" s="449">
        <v>0</v>
      </c>
      <c r="AY145" s="6">
        <v>0</v>
      </c>
      <c r="AZ145" s="29">
        <v>0</v>
      </c>
      <c r="BA145" s="5">
        <v>0</v>
      </c>
      <c r="BB145" s="341">
        <v>0</v>
      </c>
      <c r="BC145" s="716">
        <v>0</v>
      </c>
      <c r="BD145" s="716">
        <v>2.41E-2</v>
      </c>
      <c r="BE145" s="303">
        <v>0</v>
      </c>
      <c r="BF145" s="303">
        <v>0</v>
      </c>
      <c r="BG145" s="326">
        <v>0</v>
      </c>
      <c r="BH145" s="327"/>
      <c r="BI145" s="9"/>
      <c r="BJ145" s="529"/>
    </row>
    <row r="146" spans="1:62" x14ac:dyDescent="0.2">
      <c r="A146" s="33" t="s">
        <v>383</v>
      </c>
      <c r="B146" s="328" t="s">
        <v>384</v>
      </c>
      <c r="C146" s="329" t="s">
        <v>1307</v>
      </c>
      <c r="D146" s="330" t="s">
        <v>1369</v>
      </c>
      <c r="E146" s="331" t="s">
        <v>1329</v>
      </c>
      <c r="F146" s="332" t="s">
        <v>295</v>
      </c>
      <c r="G146" s="333">
        <v>14</v>
      </c>
      <c r="H146" s="334"/>
      <c r="I146" s="335">
        <v>0</v>
      </c>
      <c r="J146" s="335">
        <v>0</v>
      </c>
      <c r="K146" s="335">
        <v>0</v>
      </c>
      <c r="L146" s="335">
        <v>0</v>
      </c>
      <c r="M146" s="335">
        <v>0</v>
      </c>
      <c r="N146" s="335">
        <v>0</v>
      </c>
      <c r="O146" s="714">
        <v>0</v>
      </c>
      <c r="P146" s="714">
        <v>0</v>
      </c>
      <c r="Q146" s="715">
        <v>0</v>
      </c>
      <c r="R146" s="715">
        <v>0</v>
      </c>
      <c r="S146" s="337">
        <v>0</v>
      </c>
      <c r="T146" s="336">
        <v>0</v>
      </c>
      <c r="U146" s="338">
        <v>0</v>
      </c>
      <c r="V146" s="339">
        <v>0</v>
      </c>
      <c r="W146" s="289">
        <v>0</v>
      </c>
      <c r="X146" s="290">
        <v>0</v>
      </c>
      <c r="Y146" s="291">
        <v>0</v>
      </c>
      <c r="Z146" s="324">
        <v>0</v>
      </c>
      <c r="AA146" s="292">
        <v>0</v>
      </c>
      <c r="AB146" s="293">
        <v>0</v>
      </c>
      <c r="AC146" s="340">
        <v>0</v>
      </c>
      <c r="AD146" s="341">
        <v>0</v>
      </c>
      <c r="AE146" s="295">
        <v>0</v>
      </c>
      <c r="AF146" s="342">
        <v>0</v>
      </c>
      <c r="AG146" s="343">
        <v>1</v>
      </c>
      <c r="AH146" s="6">
        <v>1.4610000000000001</v>
      </c>
      <c r="AI146" s="6">
        <v>0</v>
      </c>
      <c r="AJ146" s="2">
        <v>0</v>
      </c>
      <c r="AK146" s="298">
        <v>1.5364</v>
      </c>
      <c r="AL146" s="3">
        <v>0</v>
      </c>
      <c r="AM146" s="325">
        <v>0</v>
      </c>
      <c r="AN146" s="300">
        <v>0</v>
      </c>
      <c r="AO146" s="300">
        <v>0</v>
      </c>
      <c r="AP146" s="301">
        <v>0</v>
      </c>
      <c r="AQ146" s="29">
        <v>0</v>
      </c>
      <c r="AR146" s="283">
        <v>0</v>
      </c>
      <c r="AS146" s="283">
        <v>0</v>
      </c>
      <c r="AT146" s="4">
        <v>0</v>
      </c>
      <c r="AU146" s="4">
        <v>0</v>
      </c>
      <c r="AV146" s="5">
        <v>0</v>
      </c>
      <c r="AW146" s="448">
        <v>0</v>
      </c>
      <c r="AX146" s="449">
        <v>0</v>
      </c>
      <c r="AY146" s="6">
        <v>0</v>
      </c>
      <c r="AZ146" s="29">
        <v>0</v>
      </c>
      <c r="BA146" s="5">
        <v>0</v>
      </c>
      <c r="BB146" s="341">
        <v>0</v>
      </c>
      <c r="BC146" s="716">
        <v>0</v>
      </c>
      <c r="BD146" s="716">
        <v>2.41E-2</v>
      </c>
      <c r="BE146" s="303">
        <v>0</v>
      </c>
      <c r="BF146" s="303">
        <v>0</v>
      </c>
      <c r="BG146" s="326">
        <v>0</v>
      </c>
      <c r="BH146" s="327"/>
      <c r="BI146" s="9"/>
      <c r="BJ146" s="529"/>
    </row>
    <row r="147" spans="1:62" x14ac:dyDescent="0.2">
      <c r="A147" s="33" t="s">
        <v>386</v>
      </c>
      <c r="B147" s="328" t="s">
        <v>387</v>
      </c>
      <c r="C147" s="329" t="s">
        <v>1307</v>
      </c>
      <c r="D147" s="330" t="s">
        <v>1369</v>
      </c>
      <c r="E147" s="331" t="s">
        <v>1330</v>
      </c>
      <c r="F147" s="332" t="s">
        <v>295</v>
      </c>
      <c r="G147" s="333">
        <v>14</v>
      </c>
      <c r="H147" s="334"/>
      <c r="I147" s="335">
        <v>0</v>
      </c>
      <c r="J147" s="335">
        <v>0</v>
      </c>
      <c r="K147" s="335">
        <v>0</v>
      </c>
      <c r="L147" s="335">
        <v>0</v>
      </c>
      <c r="M147" s="335">
        <v>0</v>
      </c>
      <c r="N147" s="335">
        <v>0</v>
      </c>
      <c r="O147" s="714">
        <v>0</v>
      </c>
      <c r="P147" s="714">
        <v>0</v>
      </c>
      <c r="Q147" s="715">
        <v>0</v>
      </c>
      <c r="R147" s="715">
        <v>0</v>
      </c>
      <c r="S147" s="337">
        <v>0</v>
      </c>
      <c r="T147" s="336">
        <v>0</v>
      </c>
      <c r="U147" s="338">
        <v>0</v>
      </c>
      <c r="V147" s="339">
        <v>0</v>
      </c>
      <c r="W147" s="289">
        <v>0</v>
      </c>
      <c r="X147" s="290">
        <v>0</v>
      </c>
      <c r="Y147" s="291">
        <v>0</v>
      </c>
      <c r="Z147" s="324">
        <v>0</v>
      </c>
      <c r="AA147" s="292">
        <v>0</v>
      </c>
      <c r="AB147" s="293">
        <v>0</v>
      </c>
      <c r="AC147" s="340">
        <v>0</v>
      </c>
      <c r="AD147" s="341">
        <v>0</v>
      </c>
      <c r="AE147" s="295">
        <v>0</v>
      </c>
      <c r="AF147" s="342">
        <v>0</v>
      </c>
      <c r="AG147" s="343">
        <v>1</v>
      </c>
      <c r="AH147" s="6">
        <v>1.4610000000000001</v>
      </c>
      <c r="AI147" s="6">
        <v>0</v>
      </c>
      <c r="AJ147" s="2">
        <v>0</v>
      </c>
      <c r="AK147" s="298">
        <v>1.5246</v>
      </c>
      <c r="AL147" s="3">
        <v>0</v>
      </c>
      <c r="AM147" s="325">
        <v>0</v>
      </c>
      <c r="AN147" s="300">
        <v>0</v>
      </c>
      <c r="AO147" s="300">
        <v>0</v>
      </c>
      <c r="AP147" s="301">
        <v>0</v>
      </c>
      <c r="AQ147" s="29">
        <v>0</v>
      </c>
      <c r="AR147" s="283">
        <v>0</v>
      </c>
      <c r="AS147" s="283">
        <v>0</v>
      </c>
      <c r="AT147" s="4">
        <v>0</v>
      </c>
      <c r="AU147" s="4">
        <v>0</v>
      </c>
      <c r="AV147" s="5">
        <v>0</v>
      </c>
      <c r="AW147" s="448">
        <v>0</v>
      </c>
      <c r="AX147" s="449">
        <v>0</v>
      </c>
      <c r="AY147" s="6">
        <v>0</v>
      </c>
      <c r="AZ147" s="29">
        <v>0</v>
      </c>
      <c r="BA147" s="5">
        <v>0</v>
      </c>
      <c r="BB147" s="341">
        <v>0</v>
      </c>
      <c r="BC147" s="716">
        <v>0</v>
      </c>
      <c r="BD147" s="716">
        <v>2.41E-2</v>
      </c>
      <c r="BE147" s="303">
        <v>0</v>
      </c>
      <c r="BF147" s="303">
        <v>0</v>
      </c>
      <c r="BG147" s="326">
        <v>0</v>
      </c>
      <c r="BH147" s="327"/>
      <c r="BI147" s="9"/>
      <c r="BJ147" s="529"/>
    </row>
    <row r="148" spans="1:62" x14ac:dyDescent="0.2">
      <c r="A148" s="33" t="s">
        <v>389</v>
      </c>
      <c r="B148" s="328" t="s">
        <v>390</v>
      </c>
      <c r="C148" s="329" t="s">
        <v>1307</v>
      </c>
      <c r="D148" s="330" t="s">
        <v>1369</v>
      </c>
      <c r="E148" s="331" t="s">
        <v>1331</v>
      </c>
      <c r="F148" s="332" t="s">
        <v>295</v>
      </c>
      <c r="G148" s="333">
        <v>14</v>
      </c>
      <c r="H148" s="334"/>
      <c r="I148" s="335">
        <v>0</v>
      </c>
      <c r="J148" s="335">
        <v>0</v>
      </c>
      <c r="K148" s="335">
        <v>0</v>
      </c>
      <c r="L148" s="335">
        <v>0</v>
      </c>
      <c r="M148" s="335">
        <v>0</v>
      </c>
      <c r="N148" s="335">
        <v>0</v>
      </c>
      <c r="O148" s="714">
        <v>0</v>
      </c>
      <c r="P148" s="714">
        <v>0</v>
      </c>
      <c r="Q148" s="715">
        <v>0</v>
      </c>
      <c r="R148" s="715">
        <v>0</v>
      </c>
      <c r="S148" s="337">
        <v>0</v>
      </c>
      <c r="T148" s="336">
        <v>0</v>
      </c>
      <c r="U148" s="338">
        <v>0</v>
      </c>
      <c r="V148" s="339">
        <v>0</v>
      </c>
      <c r="W148" s="289">
        <v>0</v>
      </c>
      <c r="X148" s="290">
        <v>0</v>
      </c>
      <c r="Y148" s="291">
        <v>0</v>
      </c>
      <c r="Z148" s="324">
        <v>0</v>
      </c>
      <c r="AA148" s="292">
        <v>0</v>
      </c>
      <c r="AB148" s="293">
        <v>0</v>
      </c>
      <c r="AC148" s="340">
        <v>0</v>
      </c>
      <c r="AD148" s="341">
        <v>0</v>
      </c>
      <c r="AE148" s="295">
        <v>0</v>
      </c>
      <c r="AF148" s="342">
        <v>0</v>
      </c>
      <c r="AG148" s="343">
        <v>1</v>
      </c>
      <c r="AH148" s="6">
        <v>1.4610000000000001</v>
      </c>
      <c r="AI148" s="6">
        <v>0</v>
      </c>
      <c r="AJ148" s="2">
        <v>0</v>
      </c>
      <c r="AK148" s="298">
        <v>1.492</v>
      </c>
      <c r="AL148" s="3">
        <v>0</v>
      </c>
      <c r="AM148" s="325">
        <v>0</v>
      </c>
      <c r="AN148" s="300">
        <v>0</v>
      </c>
      <c r="AO148" s="300">
        <v>0</v>
      </c>
      <c r="AP148" s="301">
        <v>0</v>
      </c>
      <c r="AQ148" s="29">
        <v>0</v>
      </c>
      <c r="AR148" s="283">
        <v>0</v>
      </c>
      <c r="AS148" s="283">
        <v>0</v>
      </c>
      <c r="AT148" s="4">
        <v>0</v>
      </c>
      <c r="AU148" s="4">
        <v>0</v>
      </c>
      <c r="AV148" s="5">
        <v>0</v>
      </c>
      <c r="AW148" s="448">
        <v>0</v>
      </c>
      <c r="AX148" s="449">
        <v>0</v>
      </c>
      <c r="AY148" s="6">
        <v>0</v>
      </c>
      <c r="AZ148" s="29">
        <v>0</v>
      </c>
      <c r="BA148" s="5">
        <v>0</v>
      </c>
      <c r="BB148" s="341">
        <v>0</v>
      </c>
      <c r="BC148" s="716">
        <v>0</v>
      </c>
      <c r="BD148" s="716">
        <v>2.41E-2</v>
      </c>
      <c r="BE148" s="303">
        <v>0</v>
      </c>
      <c r="BF148" s="303">
        <v>0</v>
      </c>
      <c r="BG148" s="326">
        <v>0</v>
      </c>
      <c r="BH148" s="327"/>
      <c r="BI148" s="9"/>
      <c r="BJ148" s="529"/>
    </row>
    <row r="149" spans="1:62" x14ac:dyDescent="0.2">
      <c r="A149" s="383" t="s">
        <v>1307</v>
      </c>
      <c r="B149" s="384" t="s">
        <v>1312</v>
      </c>
      <c r="C149" s="720" t="s">
        <v>1307</v>
      </c>
      <c r="D149" s="721" t="s">
        <v>1369</v>
      </c>
      <c r="E149" s="722" t="s">
        <v>1370</v>
      </c>
      <c r="F149" s="388" t="s">
        <v>295</v>
      </c>
      <c r="G149" s="733">
        <v>14</v>
      </c>
      <c r="H149" s="246"/>
      <c r="I149" s="390">
        <v>76838041</v>
      </c>
      <c r="J149" s="390">
        <v>11847809</v>
      </c>
      <c r="K149" s="390">
        <v>0</v>
      </c>
      <c r="L149" s="390">
        <v>0</v>
      </c>
      <c r="M149" s="390">
        <v>0</v>
      </c>
      <c r="N149" s="390">
        <v>76838041</v>
      </c>
      <c r="O149" s="717">
        <v>11847809</v>
      </c>
      <c r="P149" s="717">
        <v>64990232</v>
      </c>
      <c r="Q149" s="718">
        <v>4126.62</v>
      </c>
      <c r="R149" s="718">
        <v>41.1</v>
      </c>
      <c r="S149" s="392">
        <v>352104</v>
      </c>
      <c r="T149" s="391">
        <v>0</v>
      </c>
      <c r="U149" s="393">
        <v>64990232</v>
      </c>
      <c r="V149" s="394">
        <v>15749.02</v>
      </c>
      <c r="W149" s="289">
        <v>3577893</v>
      </c>
      <c r="X149" s="290">
        <v>867.03</v>
      </c>
      <c r="Y149" s="291">
        <v>14881.99</v>
      </c>
      <c r="Z149" s="324">
        <v>0</v>
      </c>
      <c r="AA149" s="292">
        <v>0</v>
      </c>
      <c r="AB149" s="293">
        <v>64990232</v>
      </c>
      <c r="AC149" s="395">
        <v>15749.02</v>
      </c>
      <c r="AD149" s="396">
        <v>1.5409999999999999</v>
      </c>
      <c r="AE149" s="397">
        <v>1.5409999999999999</v>
      </c>
      <c r="AF149" s="398">
        <v>1.4609999999999999</v>
      </c>
      <c r="AG149" s="399">
        <v>0</v>
      </c>
      <c r="AH149" s="400">
        <v>0</v>
      </c>
      <c r="AI149" s="400">
        <v>0</v>
      </c>
      <c r="AJ149" s="2">
        <v>0</v>
      </c>
      <c r="AK149" s="298">
        <v>0</v>
      </c>
      <c r="AL149" s="3">
        <v>0</v>
      </c>
      <c r="AM149" s="325">
        <v>0</v>
      </c>
      <c r="AN149" s="300">
        <v>0</v>
      </c>
      <c r="AO149" s="300">
        <v>0</v>
      </c>
      <c r="AP149" s="301">
        <v>0</v>
      </c>
      <c r="AQ149" s="29">
        <v>0</v>
      </c>
      <c r="AR149" s="283">
        <v>0</v>
      </c>
      <c r="AS149" s="283">
        <v>0</v>
      </c>
      <c r="AT149" s="4">
        <v>0</v>
      </c>
      <c r="AU149" s="4">
        <v>0</v>
      </c>
      <c r="AV149" s="5">
        <v>0</v>
      </c>
      <c r="AW149" s="448">
        <v>0</v>
      </c>
      <c r="AX149" s="449">
        <v>0</v>
      </c>
      <c r="AY149" s="400">
        <v>0</v>
      </c>
      <c r="AZ149" s="29">
        <v>0</v>
      </c>
      <c r="BA149" s="5">
        <v>0</v>
      </c>
      <c r="BB149" s="396">
        <v>1.27213</v>
      </c>
      <c r="BC149" s="719">
        <v>2.41E-2</v>
      </c>
      <c r="BD149" s="719">
        <v>0</v>
      </c>
      <c r="BE149" s="303">
        <v>0</v>
      </c>
      <c r="BF149" s="303">
        <v>0</v>
      </c>
      <c r="BG149" s="326">
        <v>0</v>
      </c>
      <c r="BH149" s="327"/>
      <c r="BI149" s="9"/>
      <c r="BJ149" s="529"/>
    </row>
    <row r="150" spans="1:62" x14ac:dyDescent="0.2">
      <c r="A150" s="314" t="s">
        <v>392</v>
      </c>
      <c r="B150" s="315" t="s">
        <v>393</v>
      </c>
      <c r="C150" s="316" t="s">
        <v>392</v>
      </c>
      <c r="D150" s="317" t="s">
        <v>393</v>
      </c>
      <c r="E150" s="318" t="s">
        <v>394</v>
      </c>
      <c r="F150" s="319" t="s">
        <v>295</v>
      </c>
      <c r="G150" s="320">
        <v>15</v>
      </c>
      <c r="H150" s="246"/>
      <c r="I150" s="321">
        <v>86584726</v>
      </c>
      <c r="J150" s="321">
        <v>24631307</v>
      </c>
      <c r="K150" s="321">
        <v>0</v>
      </c>
      <c r="L150" s="321">
        <v>0</v>
      </c>
      <c r="M150" s="321">
        <v>0</v>
      </c>
      <c r="N150" s="321">
        <v>86584726</v>
      </c>
      <c r="O150" s="711">
        <v>24631307</v>
      </c>
      <c r="P150" s="711">
        <v>61953419</v>
      </c>
      <c r="Q150" s="712">
        <v>4099.67</v>
      </c>
      <c r="R150" s="712">
        <v>74.800000000000011</v>
      </c>
      <c r="S150" s="282">
        <v>640812</v>
      </c>
      <c r="T150" s="281">
        <v>0</v>
      </c>
      <c r="U150" s="322">
        <v>61953419</v>
      </c>
      <c r="V150" s="323">
        <v>15111.81</v>
      </c>
      <c r="W150" s="289">
        <v>3889903</v>
      </c>
      <c r="X150" s="290">
        <v>948.83</v>
      </c>
      <c r="Y150" s="291">
        <v>14162.98</v>
      </c>
      <c r="Z150" s="324">
        <v>0</v>
      </c>
      <c r="AA150" s="292">
        <v>0</v>
      </c>
      <c r="AB150" s="293">
        <v>61953419</v>
      </c>
      <c r="AC150" s="261">
        <v>15111.81</v>
      </c>
      <c r="AD150" s="294">
        <v>1.47865</v>
      </c>
      <c r="AE150" s="295">
        <v>1.4786999999999999</v>
      </c>
      <c r="AF150" s="296">
        <v>1.4786999999999999</v>
      </c>
      <c r="AG150" s="297">
        <v>1</v>
      </c>
      <c r="AH150" s="1">
        <v>1.4786999999999999</v>
      </c>
      <c r="AI150" s="1">
        <v>1.4786999999999999</v>
      </c>
      <c r="AJ150" s="2">
        <v>0.7994</v>
      </c>
      <c r="AK150" s="298">
        <v>1.8498000000000001</v>
      </c>
      <c r="AL150" s="3">
        <v>1.8498000000000001</v>
      </c>
      <c r="AM150" s="325">
        <v>1.9764999999999999</v>
      </c>
      <c r="AN150" s="300">
        <v>0.7994</v>
      </c>
      <c r="AO150" s="300">
        <v>0</v>
      </c>
      <c r="AP150" s="301">
        <v>1.8498000000000001</v>
      </c>
      <c r="AQ150" s="29">
        <v>1.9764999999999999</v>
      </c>
      <c r="AR150" s="283">
        <v>1</v>
      </c>
      <c r="AS150" s="283">
        <v>1</v>
      </c>
      <c r="AT150" s="4">
        <v>0.7994</v>
      </c>
      <c r="AU150" s="4">
        <v>0</v>
      </c>
      <c r="AV150" s="5">
        <v>1.8498000000000001</v>
      </c>
      <c r="AW150" s="448">
        <v>0</v>
      </c>
      <c r="AX150" s="449">
        <v>0</v>
      </c>
      <c r="AY150" s="1">
        <v>1.4786999999999999</v>
      </c>
      <c r="AZ150" s="29">
        <v>0</v>
      </c>
      <c r="BA150" s="5">
        <v>0</v>
      </c>
      <c r="BB150" s="294">
        <v>1.2206600000000001</v>
      </c>
      <c r="BC150" s="707">
        <v>2.4400000000000002E-2</v>
      </c>
      <c r="BD150" s="707">
        <v>2.4400000000000002E-2</v>
      </c>
      <c r="BE150" s="303">
        <v>2.4400000000000002E-2</v>
      </c>
      <c r="BF150" s="303">
        <v>2.4400000000000002E-2</v>
      </c>
      <c r="BG150" s="326">
        <v>0</v>
      </c>
      <c r="BH150" s="406"/>
      <c r="BI150" s="9"/>
      <c r="BJ150" s="529"/>
    </row>
    <row r="151" spans="1:62" x14ac:dyDescent="0.2">
      <c r="A151" s="314" t="s">
        <v>395</v>
      </c>
      <c r="B151" s="315" t="s">
        <v>396</v>
      </c>
      <c r="C151" s="316" t="s">
        <v>395</v>
      </c>
      <c r="D151" s="317" t="s">
        <v>397</v>
      </c>
      <c r="E151" s="318" t="s">
        <v>398</v>
      </c>
      <c r="F151" s="319" t="s">
        <v>295</v>
      </c>
      <c r="G151" s="320">
        <v>16</v>
      </c>
      <c r="H151" s="246"/>
      <c r="I151" s="321">
        <v>49686166</v>
      </c>
      <c r="J151" s="321">
        <v>12050394</v>
      </c>
      <c r="K151" s="321">
        <v>0</v>
      </c>
      <c r="L151" s="321">
        <v>0</v>
      </c>
      <c r="M151" s="321">
        <v>0</v>
      </c>
      <c r="N151" s="321">
        <v>49686166</v>
      </c>
      <c r="O151" s="711">
        <v>12050394</v>
      </c>
      <c r="P151" s="711">
        <v>37635772</v>
      </c>
      <c r="Q151" s="712">
        <v>2512.79</v>
      </c>
      <c r="R151" s="712">
        <v>25.11</v>
      </c>
      <c r="S151" s="282">
        <v>215117</v>
      </c>
      <c r="T151" s="281">
        <v>0</v>
      </c>
      <c r="U151" s="322">
        <v>37635772</v>
      </c>
      <c r="V151" s="323">
        <v>14977.68</v>
      </c>
      <c r="W151" s="289">
        <v>490051</v>
      </c>
      <c r="X151" s="290">
        <v>195.02</v>
      </c>
      <c r="Y151" s="291">
        <v>14782.66</v>
      </c>
      <c r="Z151" s="324">
        <v>0</v>
      </c>
      <c r="AA151" s="292">
        <v>0</v>
      </c>
      <c r="AB151" s="293">
        <v>37635772</v>
      </c>
      <c r="AC151" s="261">
        <v>14977.68</v>
      </c>
      <c r="AD151" s="294">
        <v>1.46553</v>
      </c>
      <c r="AE151" s="295">
        <v>1.4655</v>
      </c>
      <c r="AF151" s="296">
        <v>1.4655</v>
      </c>
      <c r="AG151" s="297">
        <v>1</v>
      </c>
      <c r="AH151" s="1">
        <v>1.4655</v>
      </c>
      <c r="AI151" s="1">
        <v>1.4655</v>
      </c>
      <c r="AJ151" s="2">
        <v>0.94510000000000005</v>
      </c>
      <c r="AK151" s="298">
        <v>1.5506</v>
      </c>
      <c r="AL151" s="3">
        <v>1.5506</v>
      </c>
      <c r="AM151" s="325">
        <v>1.6718</v>
      </c>
      <c r="AN151" s="300">
        <v>0.94510000000000005</v>
      </c>
      <c r="AO151" s="300">
        <v>0</v>
      </c>
      <c r="AP151" s="301">
        <v>1.5506</v>
      </c>
      <c r="AQ151" s="29">
        <v>1.6718</v>
      </c>
      <c r="AR151" s="283">
        <v>1</v>
      </c>
      <c r="AS151" s="283">
        <v>1</v>
      </c>
      <c r="AT151" s="4">
        <v>0.94510000000000005</v>
      </c>
      <c r="AU151" s="4">
        <v>0</v>
      </c>
      <c r="AV151" s="5">
        <v>1.5506</v>
      </c>
      <c r="AW151" s="448">
        <v>0</v>
      </c>
      <c r="AX151" s="449">
        <v>0</v>
      </c>
      <c r="AY151" s="1">
        <v>1.4655</v>
      </c>
      <c r="AZ151" s="29">
        <v>0</v>
      </c>
      <c r="BA151" s="5">
        <v>0</v>
      </c>
      <c r="BB151" s="294">
        <v>1.20983</v>
      </c>
      <c r="BC151" s="707">
        <v>2.4199999999999999E-2</v>
      </c>
      <c r="BD151" s="707">
        <v>2.4199999999999999E-2</v>
      </c>
      <c r="BE151" s="303">
        <v>2.4199999999999999E-2</v>
      </c>
      <c r="BF151" s="303">
        <v>2.4199999999999999E-2</v>
      </c>
      <c r="BG151" s="326">
        <v>0</v>
      </c>
      <c r="BH151" s="327"/>
      <c r="BI151" s="9"/>
      <c r="BJ151" s="529"/>
    </row>
    <row r="152" spans="1:62" x14ac:dyDescent="0.2">
      <c r="A152" s="314" t="s">
        <v>399</v>
      </c>
      <c r="B152" s="315" t="s">
        <v>400</v>
      </c>
      <c r="C152" s="316" t="s">
        <v>399</v>
      </c>
      <c r="D152" s="317" t="s">
        <v>400</v>
      </c>
      <c r="E152" s="318" t="s">
        <v>401</v>
      </c>
      <c r="F152" s="319" t="s">
        <v>295</v>
      </c>
      <c r="G152" s="320">
        <v>17</v>
      </c>
      <c r="H152" s="246"/>
      <c r="I152" s="321">
        <v>19213570</v>
      </c>
      <c r="J152" s="321">
        <v>5154902</v>
      </c>
      <c r="K152" s="321">
        <v>0</v>
      </c>
      <c r="L152" s="321">
        <v>0</v>
      </c>
      <c r="M152" s="321">
        <v>0</v>
      </c>
      <c r="N152" s="321">
        <v>19213570</v>
      </c>
      <c r="O152" s="711">
        <v>5154902</v>
      </c>
      <c r="P152" s="711">
        <v>14058668</v>
      </c>
      <c r="Q152" s="712">
        <v>1018.13</v>
      </c>
      <c r="R152" s="712">
        <v>21.770000000000003</v>
      </c>
      <c r="S152" s="282">
        <v>186504</v>
      </c>
      <c r="T152" s="281">
        <v>0</v>
      </c>
      <c r="U152" s="322">
        <v>14058668</v>
      </c>
      <c r="V152" s="323">
        <v>13808.32</v>
      </c>
      <c r="W152" s="289">
        <v>81907</v>
      </c>
      <c r="X152" s="290">
        <v>80.45</v>
      </c>
      <c r="Y152" s="291">
        <v>13727.869999999999</v>
      </c>
      <c r="Z152" s="324">
        <v>0</v>
      </c>
      <c r="AA152" s="292">
        <v>0</v>
      </c>
      <c r="AB152" s="293">
        <v>14058668</v>
      </c>
      <c r="AC152" s="261">
        <v>13808.32</v>
      </c>
      <c r="AD152" s="294">
        <v>1.35111</v>
      </c>
      <c r="AE152" s="295">
        <v>1.3511</v>
      </c>
      <c r="AF152" s="296">
        <v>1.3511</v>
      </c>
      <c r="AG152" s="297">
        <v>1</v>
      </c>
      <c r="AH152" s="1">
        <v>1.3511</v>
      </c>
      <c r="AI152" s="1">
        <v>1.3511</v>
      </c>
      <c r="AJ152" s="2">
        <v>0.91430000000000011</v>
      </c>
      <c r="AK152" s="298">
        <v>1.4777</v>
      </c>
      <c r="AL152" s="3">
        <v>1.4777</v>
      </c>
      <c r="AM152" s="325">
        <v>1.7281</v>
      </c>
      <c r="AN152" s="300">
        <v>0.91430000000000011</v>
      </c>
      <c r="AO152" s="300">
        <v>0</v>
      </c>
      <c r="AP152" s="301">
        <v>1.4777</v>
      </c>
      <c r="AQ152" s="29">
        <v>1.7281</v>
      </c>
      <c r="AR152" s="283">
        <v>1</v>
      </c>
      <c r="AS152" s="283">
        <v>1</v>
      </c>
      <c r="AT152" s="4">
        <v>0.91430000000000011</v>
      </c>
      <c r="AU152" s="4">
        <v>0</v>
      </c>
      <c r="AV152" s="5">
        <v>1.4777</v>
      </c>
      <c r="AW152" s="448">
        <v>0</v>
      </c>
      <c r="AX152" s="449">
        <v>0</v>
      </c>
      <c r="AY152" s="1">
        <v>1.3511</v>
      </c>
      <c r="AZ152" s="29">
        <v>0</v>
      </c>
      <c r="BA152" s="5">
        <v>0</v>
      </c>
      <c r="BB152" s="294">
        <v>1.11537</v>
      </c>
      <c r="BC152" s="707">
        <v>2.23E-2</v>
      </c>
      <c r="BD152" s="707">
        <v>2.23E-2</v>
      </c>
      <c r="BE152" s="303">
        <v>2.23E-2</v>
      </c>
      <c r="BF152" s="303">
        <v>2.23E-2</v>
      </c>
      <c r="BG152" s="326">
        <v>0</v>
      </c>
      <c r="BH152" s="327"/>
      <c r="BI152" s="9"/>
      <c r="BJ152" s="529"/>
    </row>
    <row r="153" spans="1:62" x14ac:dyDescent="0.2">
      <c r="A153" s="314" t="s">
        <v>426</v>
      </c>
      <c r="B153" s="315" t="s">
        <v>427</v>
      </c>
      <c r="C153" s="316" t="s">
        <v>426</v>
      </c>
      <c r="D153" s="317" t="s">
        <v>427</v>
      </c>
      <c r="E153" s="318" t="s">
        <v>428</v>
      </c>
      <c r="F153" s="319" t="s">
        <v>303</v>
      </c>
      <c r="G153" s="320">
        <v>19</v>
      </c>
      <c r="H153" s="246"/>
      <c r="I153" s="321">
        <v>0</v>
      </c>
      <c r="J153" s="321">
        <v>0</v>
      </c>
      <c r="K153" s="321">
        <v>0</v>
      </c>
      <c r="L153" s="321">
        <v>0</v>
      </c>
      <c r="M153" s="321">
        <v>0</v>
      </c>
      <c r="N153" s="321">
        <v>0</v>
      </c>
      <c r="O153" s="711">
        <v>0</v>
      </c>
      <c r="P153" s="711">
        <v>0</v>
      </c>
      <c r="Q153" s="712">
        <v>0</v>
      </c>
      <c r="R153" s="712">
        <v>0</v>
      </c>
      <c r="S153" s="282">
        <v>0</v>
      </c>
      <c r="T153" s="281">
        <v>0</v>
      </c>
      <c r="U153" s="322">
        <v>0</v>
      </c>
      <c r="V153" s="323">
        <v>0</v>
      </c>
      <c r="W153" s="289">
        <v>0</v>
      </c>
      <c r="X153" s="290">
        <v>0</v>
      </c>
      <c r="Y153" s="291">
        <v>0</v>
      </c>
      <c r="Z153" s="324">
        <v>0</v>
      </c>
      <c r="AA153" s="292">
        <v>0</v>
      </c>
      <c r="AB153" s="293">
        <v>0</v>
      </c>
      <c r="AC153" s="261">
        <v>0</v>
      </c>
      <c r="AD153" s="294">
        <v>0</v>
      </c>
      <c r="AE153" s="295">
        <v>0</v>
      </c>
      <c r="AF153" s="296">
        <v>0</v>
      </c>
      <c r="AG153" s="297">
        <v>0</v>
      </c>
      <c r="AH153" s="1">
        <v>0</v>
      </c>
      <c r="AI153" s="1">
        <v>1.5425</v>
      </c>
      <c r="AJ153" s="2">
        <v>1.0895999999999999</v>
      </c>
      <c r="AK153" s="298">
        <v>0</v>
      </c>
      <c r="AL153" s="3">
        <v>1.4157</v>
      </c>
      <c r="AM153" s="325">
        <v>1.4500999999999999</v>
      </c>
      <c r="AN153" s="300">
        <v>1.0895999999999999</v>
      </c>
      <c r="AO153" s="300">
        <v>0</v>
      </c>
      <c r="AP153" s="301">
        <v>1.4157</v>
      </c>
      <c r="AQ153" s="29">
        <v>1.4500999999999999</v>
      </c>
      <c r="AR153" s="283">
        <v>1</v>
      </c>
      <c r="AS153" s="283">
        <v>1</v>
      </c>
      <c r="AT153" s="4">
        <v>1.0895999999999999</v>
      </c>
      <c r="AU153" s="4">
        <v>0</v>
      </c>
      <c r="AV153" s="5">
        <v>1.4157</v>
      </c>
      <c r="AW153" s="448">
        <v>0</v>
      </c>
      <c r="AX153" s="449">
        <v>1</v>
      </c>
      <c r="AY153" s="1">
        <v>1.5425</v>
      </c>
      <c r="AZ153" s="29">
        <v>0</v>
      </c>
      <c r="BA153" s="5">
        <v>0</v>
      </c>
      <c r="BB153" s="294">
        <v>0</v>
      </c>
      <c r="BC153" s="707">
        <v>0</v>
      </c>
      <c r="BD153" s="707">
        <v>0</v>
      </c>
      <c r="BE153" s="303">
        <v>2.92E-2</v>
      </c>
      <c r="BF153" s="303">
        <v>2.5499999999999998E-2</v>
      </c>
      <c r="BG153" s="326">
        <v>1</v>
      </c>
      <c r="BH153" s="327"/>
      <c r="BI153" s="9"/>
      <c r="BJ153" s="529"/>
    </row>
    <row r="154" spans="1:62" x14ac:dyDescent="0.2">
      <c r="A154" s="314" t="s">
        <v>429</v>
      </c>
      <c r="B154" s="315" t="s">
        <v>430</v>
      </c>
      <c r="C154" s="316" t="s">
        <v>429</v>
      </c>
      <c r="D154" s="317" t="s">
        <v>430</v>
      </c>
      <c r="E154" s="318" t="s">
        <v>431</v>
      </c>
      <c r="F154" s="319" t="s">
        <v>303</v>
      </c>
      <c r="G154" s="320">
        <v>19</v>
      </c>
      <c r="H154" s="246"/>
      <c r="I154" s="321">
        <v>0</v>
      </c>
      <c r="J154" s="321">
        <v>0</v>
      </c>
      <c r="K154" s="321">
        <v>0</v>
      </c>
      <c r="L154" s="321">
        <v>0</v>
      </c>
      <c r="M154" s="321">
        <v>0</v>
      </c>
      <c r="N154" s="321">
        <v>0</v>
      </c>
      <c r="O154" s="711">
        <v>0</v>
      </c>
      <c r="P154" s="711">
        <v>0</v>
      </c>
      <c r="Q154" s="712">
        <v>0</v>
      </c>
      <c r="R154" s="712">
        <v>0</v>
      </c>
      <c r="S154" s="282">
        <v>0</v>
      </c>
      <c r="T154" s="281">
        <v>0</v>
      </c>
      <c r="U154" s="322">
        <v>0</v>
      </c>
      <c r="V154" s="323">
        <v>0</v>
      </c>
      <c r="W154" s="289">
        <v>0</v>
      </c>
      <c r="X154" s="290">
        <v>0</v>
      </c>
      <c r="Y154" s="291">
        <v>0</v>
      </c>
      <c r="Z154" s="324">
        <v>0</v>
      </c>
      <c r="AA154" s="292">
        <v>0</v>
      </c>
      <c r="AB154" s="293">
        <v>0</v>
      </c>
      <c r="AC154" s="261">
        <v>0</v>
      </c>
      <c r="AD154" s="294">
        <v>0</v>
      </c>
      <c r="AE154" s="295">
        <v>0</v>
      </c>
      <c r="AF154" s="296">
        <v>0</v>
      </c>
      <c r="AG154" s="297">
        <v>0</v>
      </c>
      <c r="AH154" s="1">
        <v>0</v>
      </c>
      <c r="AI154" s="1">
        <v>1.1584000000000001</v>
      </c>
      <c r="AJ154" s="2">
        <v>0.95660000000000001</v>
      </c>
      <c r="AK154" s="298">
        <v>0</v>
      </c>
      <c r="AL154" s="3">
        <v>1.2110000000000001</v>
      </c>
      <c r="AM154" s="325">
        <v>1.6516999999999999</v>
      </c>
      <c r="AN154" s="300">
        <v>0.95660000000000001</v>
      </c>
      <c r="AO154" s="300">
        <v>0</v>
      </c>
      <c r="AP154" s="301">
        <v>1.2110000000000001</v>
      </c>
      <c r="AQ154" s="29">
        <v>1.6516999999999999</v>
      </c>
      <c r="AR154" s="283">
        <v>1</v>
      </c>
      <c r="AS154" s="283">
        <v>1</v>
      </c>
      <c r="AT154" s="4">
        <v>0.95660000000000001</v>
      </c>
      <c r="AU154" s="4">
        <v>0</v>
      </c>
      <c r="AV154" s="5">
        <v>1.2110000000000001</v>
      </c>
      <c r="AW154" s="448">
        <v>0</v>
      </c>
      <c r="AX154" s="449">
        <v>1</v>
      </c>
      <c r="AY154" s="1">
        <v>1.1584000000000001</v>
      </c>
      <c r="AZ154" s="29">
        <v>0</v>
      </c>
      <c r="BA154" s="5">
        <v>0</v>
      </c>
      <c r="BB154" s="294">
        <v>0</v>
      </c>
      <c r="BC154" s="707">
        <v>0</v>
      </c>
      <c r="BD154" s="707">
        <v>0</v>
      </c>
      <c r="BE154" s="303">
        <v>2.92E-2</v>
      </c>
      <c r="BF154" s="303">
        <v>1.9099999999999999E-2</v>
      </c>
      <c r="BG154" s="326">
        <v>1</v>
      </c>
      <c r="BH154" s="327"/>
      <c r="BI154" s="9"/>
      <c r="BJ154" s="529"/>
    </row>
    <row r="155" spans="1:62" x14ac:dyDescent="0.2">
      <c r="A155" s="314" t="s">
        <v>432</v>
      </c>
      <c r="B155" s="315" t="s">
        <v>433</v>
      </c>
      <c r="C155" s="316" t="s">
        <v>432</v>
      </c>
      <c r="D155" s="317" t="s">
        <v>433</v>
      </c>
      <c r="E155" s="318" t="s">
        <v>434</v>
      </c>
      <c r="F155" s="319" t="s">
        <v>303</v>
      </c>
      <c r="G155" s="734">
        <v>19</v>
      </c>
      <c r="H155" s="246"/>
      <c r="I155" s="321">
        <v>3822929</v>
      </c>
      <c r="J155" s="321">
        <v>1544883</v>
      </c>
      <c r="K155" s="321">
        <v>0</v>
      </c>
      <c r="L155" s="321">
        <v>0</v>
      </c>
      <c r="M155" s="321">
        <v>0</v>
      </c>
      <c r="N155" s="321">
        <v>3822929</v>
      </c>
      <c r="O155" s="711">
        <v>1544883</v>
      </c>
      <c r="P155" s="711">
        <v>2278046</v>
      </c>
      <c r="Q155" s="712">
        <v>132.41999999999999</v>
      </c>
      <c r="R155" s="712">
        <v>13.190000000000001</v>
      </c>
      <c r="S155" s="282">
        <v>112999</v>
      </c>
      <c r="T155" s="281">
        <v>0</v>
      </c>
      <c r="U155" s="322">
        <v>2278046</v>
      </c>
      <c r="V155" s="323">
        <v>17203.189999999999</v>
      </c>
      <c r="W155" s="289">
        <v>23369</v>
      </c>
      <c r="X155" s="290">
        <v>176.48</v>
      </c>
      <c r="Y155" s="291">
        <v>17026.71</v>
      </c>
      <c r="Z155" s="324">
        <v>0</v>
      </c>
      <c r="AA155" s="292">
        <v>0</v>
      </c>
      <c r="AB155" s="293">
        <v>2278046</v>
      </c>
      <c r="AC155" s="261">
        <v>17203.189999999999</v>
      </c>
      <c r="AD155" s="294">
        <v>1.68329</v>
      </c>
      <c r="AE155" s="295">
        <v>1.6833</v>
      </c>
      <c r="AF155" s="296">
        <v>1.6833</v>
      </c>
      <c r="AG155" s="297">
        <v>1</v>
      </c>
      <c r="AH155" s="1">
        <v>1.6833</v>
      </c>
      <c r="AI155" s="1">
        <v>1.6833</v>
      </c>
      <c r="AJ155" s="2">
        <v>1.1565000000000001</v>
      </c>
      <c r="AK155" s="298">
        <v>1.4555</v>
      </c>
      <c r="AL155" s="3">
        <v>1.4555</v>
      </c>
      <c r="AM155" s="325">
        <v>1.3662000000000001</v>
      </c>
      <c r="AN155" s="300">
        <v>1.1565000000000001</v>
      </c>
      <c r="AO155" s="300">
        <v>0</v>
      </c>
      <c r="AP155" s="301">
        <v>1.4555</v>
      </c>
      <c r="AQ155" s="29">
        <v>1.3662000000000001</v>
      </c>
      <c r="AR155" s="283">
        <v>1</v>
      </c>
      <c r="AS155" s="283">
        <v>1</v>
      </c>
      <c r="AT155" s="4">
        <v>1.1565000000000001</v>
      </c>
      <c r="AU155" s="4">
        <v>0</v>
      </c>
      <c r="AV155" s="5">
        <v>1.4555</v>
      </c>
      <c r="AW155" s="448">
        <v>0</v>
      </c>
      <c r="AX155" s="449">
        <v>0</v>
      </c>
      <c r="AY155" s="1">
        <v>1.6833</v>
      </c>
      <c r="AZ155" s="29">
        <v>0</v>
      </c>
      <c r="BA155" s="5">
        <v>0</v>
      </c>
      <c r="BB155" s="294">
        <v>1.3895999999999999</v>
      </c>
      <c r="BC155" s="707">
        <v>2.7799999999999998E-2</v>
      </c>
      <c r="BD155" s="707">
        <v>2.7799999999999998E-2</v>
      </c>
      <c r="BE155" s="303">
        <v>2.7799999999999998E-2</v>
      </c>
      <c r="BF155" s="303">
        <v>2.7799999999999998E-2</v>
      </c>
      <c r="BG155" s="326">
        <v>0</v>
      </c>
      <c r="BH155" s="327"/>
      <c r="BI155" s="9"/>
      <c r="BJ155" s="529"/>
    </row>
    <row r="156" spans="1:62" x14ac:dyDescent="0.2">
      <c r="A156" s="314" t="s">
        <v>300</v>
      </c>
      <c r="B156" s="315" t="s">
        <v>301</v>
      </c>
      <c r="C156" s="316" t="s">
        <v>300</v>
      </c>
      <c r="D156" s="317" t="s">
        <v>301</v>
      </c>
      <c r="E156" s="318" t="s">
        <v>302</v>
      </c>
      <c r="F156" s="319" t="s">
        <v>303</v>
      </c>
      <c r="G156" s="510">
        <v>19</v>
      </c>
      <c r="H156" s="246"/>
      <c r="I156" s="321">
        <v>0</v>
      </c>
      <c r="J156" s="321">
        <v>0</v>
      </c>
      <c r="K156" s="321">
        <v>0</v>
      </c>
      <c r="L156" s="321">
        <v>0</v>
      </c>
      <c r="M156" s="321">
        <v>0</v>
      </c>
      <c r="N156" s="321">
        <v>0</v>
      </c>
      <c r="O156" s="711">
        <v>0</v>
      </c>
      <c r="P156" s="711">
        <v>0</v>
      </c>
      <c r="Q156" s="712">
        <v>0</v>
      </c>
      <c r="R156" s="712">
        <v>0</v>
      </c>
      <c r="S156" s="282">
        <v>0</v>
      </c>
      <c r="T156" s="281">
        <v>0</v>
      </c>
      <c r="U156" s="322">
        <v>0</v>
      </c>
      <c r="V156" s="323">
        <v>0</v>
      </c>
      <c r="W156" s="289">
        <v>0</v>
      </c>
      <c r="X156" s="290">
        <v>0</v>
      </c>
      <c r="Y156" s="291">
        <v>0</v>
      </c>
      <c r="Z156" s="324">
        <v>0</v>
      </c>
      <c r="AA156" s="292">
        <v>0</v>
      </c>
      <c r="AB156" s="293">
        <v>0</v>
      </c>
      <c r="AC156" s="261">
        <v>0</v>
      </c>
      <c r="AD156" s="294">
        <v>0</v>
      </c>
      <c r="AE156" s="295">
        <v>0</v>
      </c>
      <c r="AF156" s="296">
        <v>0</v>
      </c>
      <c r="AG156" s="297">
        <v>0</v>
      </c>
      <c r="AH156" s="1">
        <v>0</v>
      </c>
      <c r="AI156" s="1">
        <v>1.7437</v>
      </c>
      <c r="AJ156" s="2">
        <v>1.0664</v>
      </c>
      <c r="AK156" s="298">
        <v>0</v>
      </c>
      <c r="AL156" s="3">
        <v>1.6351</v>
      </c>
      <c r="AM156" s="325">
        <v>1.4816</v>
      </c>
      <c r="AN156" s="300">
        <v>1.0664</v>
      </c>
      <c r="AO156" s="300">
        <v>0</v>
      </c>
      <c r="AP156" s="301">
        <v>1.6351</v>
      </c>
      <c r="AQ156" s="29">
        <v>1.4816</v>
      </c>
      <c r="AR156" s="283">
        <v>1</v>
      </c>
      <c r="AS156" s="283">
        <v>1</v>
      </c>
      <c r="AT156" s="4">
        <v>1.0664</v>
      </c>
      <c r="AU156" s="4">
        <v>0</v>
      </c>
      <c r="AV156" s="5">
        <v>1.6351</v>
      </c>
      <c r="AW156" s="448">
        <v>0</v>
      </c>
      <c r="AX156" s="449">
        <v>1</v>
      </c>
      <c r="AY156" s="1">
        <v>1.7437</v>
      </c>
      <c r="AZ156" s="29">
        <v>0</v>
      </c>
      <c r="BA156" s="5">
        <v>0</v>
      </c>
      <c r="BB156" s="294">
        <v>0</v>
      </c>
      <c r="BC156" s="707">
        <v>0</v>
      </c>
      <c r="BD156" s="707">
        <v>0</v>
      </c>
      <c r="BE156" s="303">
        <v>2.92E-2</v>
      </c>
      <c r="BF156" s="303">
        <v>2.8799999999999999E-2</v>
      </c>
      <c r="BG156" s="326">
        <v>1</v>
      </c>
      <c r="BH156" s="327"/>
      <c r="BI156" s="9"/>
      <c r="BJ156" s="529"/>
    </row>
    <row r="157" spans="1:62" x14ac:dyDescent="0.2">
      <c r="A157" s="314" t="s">
        <v>405</v>
      </c>
      <c r="B157" s="315" t="s">
        <v>406</v>
      </c>
      <c r="C157" s="316" t="s">
        <v>405</v>
      </c>
      <c r="D157" s="317" t="s">
        <v>406</v>
      </c>
      <c r="E157" s="318" t="s">
        <v>407</v>
      </c>
      <c r="F157" s="319" t="s">
        <v>303</v>
      </c>
      <c r="G157" s="510">
        <v>19</v>
      </c>
      <c r="H157" s="246"/>
      <c r="I157" s="321">
        <v>0</v>
      </c>
      <c r="J157" s="321">
        <v>0</v>
      </c>
      <c r="K157" s="321">
        <v>0</v>
      </c>
      <c r="L157" s="321">
        <v>0</v>
      </c>
      <c r="M157" s="321">
        <v>0</v>
      </c>
      <c r="N157" s="321">
        <v>0</v>
      </c>
      <c r="O157" s="711">
        <v>0</v>
      </c>
      <c r="P157" s="711">
        <v>0</v>
      </c>
      <c r="Q157" s="712">
        <v>0</v>
      </c>
      <c r="R157" s="712">
        <v>0</v>
      </c>
      <c r="S157" s="282">
        <v>0</v>
      </c>
      <c r="T157" s="281">
        <v>0</v>
      </c>
      <c r="U157" s="322">
        <v>0</v>
      </c>
      <c r="V157" s="323">
        <v>0</v>
      </c>
      <c r="W157" s="289">
        <v>0</v>
      </c>
      <c r="X157" s="290">
        <v>0</v>
      </c>
      <c r="Y157" s="291">
        <v>0</v>
      </c>
      <c r="Z157" s="324">
        <v>0</v>
      </c>
      <c r="AA157" s="292">
        <v>0</v>
      </c>
      <c r="AB157" s="293">
        <v>0</v>
      </c>
      <c r="AC157" s="261">
        <v>0</v>
      </c>
      <c r="AD157" s="294">
        <v>0</v>
      </c>
      <c r="AE157" s="295">
        <v>0</v>
      </c>
      <c r="AF157" s="296">
        <v>0</v>
      </c>
      <c r="AG157" s="297">
        <v>0</v>
      </c>
      <c r="AH157" s="1">
        <v>0</v>
      </c>
      <c r="AI157" s="1">
        <v>1.05</v>
      </c>
      <c r="AJ157" s="2">
        <v>1.0229000000000001</v>
      </c>
      <c r="AK157" s="298">
        <v>0</v>
      </c>
      <c r="AL157" s="3">
        <v>1.0265</v>
      </c>
      <c r="AM157" s="325">
        <v>1.5446</v>
      </c>
      <c r="AN157" s="300">
        <v>1.0229000000000001</v>
      </c>
      <c r="AO157" s="300">
        <v>0</v>
      </c>
      <c r="AP157" s="301">
        <v>1.0265</v>
      </c>
      <c r="AQ157" s="29">
        <v>1.5446</v>
      </c>
      <c r="AR157" s="283">
        <v>1</v>
      </c>
      <c r="AS157" s="283">
        <v>1</v>
      </c>
      <c r="AT157" s="4">
        <v>1.0229000000000001</v>
      </c>
      <c r="AU157" s="4">
        <v>0</v>
      </c>
      <c r="AV157" s="5">
        <v>1.0265</v>
      </c>
      <c r="AW157" s="448">
        <v>0</v>
      </c>
      <c r="AX157" s="449">
        <v>1</v>
      </c>
      <c r="AY157" s="1">
        <v>1.05</v>
      </c>
      <c r="AZ157" s="29">
        <v>0</v>
      </c>
      <c r="BA157" s="5">
        <v>0</v>
      </c>
      <c r="BB157" s="294">
        <v>0</v>
      </c>
      <c r="BC157" s="707">
        <v>0</v>
      </c>
      <c r="BD157" s="707">
        <v>0</v>
      </c>
      <c r="BE157" s="303">
        <v>2.92E-2</v>
      </c>
      <c r="BF157" s="303">
        <v>1.9E-2</v>
      </c>
      <c r="BG157" s="326">
        <v>1</v>
      </c>
      <c r="BH157" s="327"/>
      <c r="BI157" s="9"/>
      <c r="BJ157" s="529"/>
    </row>
    <row r="158" spans="1:62" x14ac:dyDescent="0.2">
      <c r="A158" s="314" t="s">
        <v>408</v>
      </c>
      <c r="B158" s="315" t="s">
        <v>409</v>
      </c>
      <c r="C158" s="316" t="s">
        <v>408</v>
      </c>
      <c r="D158" s="317" t="s">
        <v>409</v>
      </c>
      <c r="E158" s="318" t="s">
        <v>410</v>
      </c>
      <c r="F158" s="319" t="s">
        <v>303</v>
      </c>
      <c r="G158" s="510">
        <v>19</v>
      </c>
      <c r="H158" s="246"/>
      <c r="I158" s="321">
        <v>0</v>
      </c>
      <c r="J158" s="321">
        <v>0</v>
      </c>
      <c r="K158" s="321">
        <v>0</v>
      </c>
      <c r="L158" s="321">
        <v>0</v>
      </c>
      <c r="M158" s="321">
        <v>0</v>
      </c>
      <c r="N158" s="321">
        <v>0</v>
      </c>
      <c r="O158" s="711">
        <v>0</v>
      </c>
      <c r="P158" s="711">
        <v>0</v>
      </c>
      <c r="Q158" s="712">
        <v>0</v>
      </c>
      <c r="R158" s="712">
        <v>0</v>
      </c>
      <c r="S158" s="282">
        <v>0</v>
      </c>
      <c r="T158" s="281">
        <v>0</v>
      </c>
      <c r="U158" s="322">
        <v>0</v>
      </c>
      <c r="V158" s="323">
        <v>0</v>
      </c>
      <c r="W158" s="289">
        <v>0</v>
      </c>
      <c r="X158" s="290">
        <v>0</v>
      </c>
      <c r="Y158" s="291">
        <v>0</v>
      </c>
      <c r="Z158" s="324">
        <v>0</v>
      </c>
      <c r="AA158" s="292">
        <v>0</v>
      </c>
      <c r="AB158" s="293">
        <v>0</v>
      </c>
      <c r="AC158" s="261">
        <v>0</v>
      </c>
      <c r="AD158" s="294">
        <v>0</v>
      </c>
      <c r="AE158" s="295">
        <v>0</v>
      </c>
      <c r="AF158" s="296">
        <v>0</v>
      </c>
      <c r="AG158" s="297">
        <v>0</v>
      </c>
      <c r="AH158" s="1">
        <v>0</v>
      </c>
      <c r="AI158" s="1">
        <v>1.05</v>
      </c>
      <c r="AJ158" s="2">
        <v>1.2072000000000001</v>
      </c>
      <c r="AK158" s="298">
        <v>0</v>
      </c>
      <c r="AL158" s="3">
        <v>0.86980000000000002</v>
      </c>
      <c r="AM158" s="325">
        <v>1.3088</v>
      </c>
      <c r="AN158" s="300">
        <v>1.2072000000000001</v>
      </c>
      <c r="AO158" s="300">
        <v>0</v>
      </c>
      <c r="AP158" s="301">
        <v>0.86980000000000002</v>
      </c>
      <c r="AQ158" s="29">
        <v>1.3088</v>
      </c>
      <c r="AR158" s="283">
        <v>1</v>
      </c>
      <c r="AS158" s="283">
        <v>1</v>
      </c>
      <c r="AT158" s="4">
        <v>1.2072000000000001</v>
      </c>
      <c r="AU158" s="4">
        <v>0</v>
      </c>
      <c r="AV158" s="5">
        <v>0.86980000000000002</v>
      </c>
      <c r="AW158" s="448">
        <v>0</v>
      </c>
      <c r="AX158" s="449">
        <v>1</v>
      </c>
      <c r="AY158" s="1">
        <v>1.05</v>
      </c>
      <c r="AZ158" s="29">
        <v>0</v>
      </c>
      <c r="BA158" s="5">
        <v>0</v>
      </c>
      <c r="BB158" s="294">
        <v>0</v>
      </c>
      <c r="BC158" s="707">
        <v>0</v>
      </c>
      <c r="BD158" s="707">
        <v>0</v>
      </c>
      <c r="BE158" s="303">
        <v>2.92E-2</v>
      </c>
      <c r="BF158" s="303">
        <v>1.9E-2</v>
      </c>
      <c r="BG158" s="326">
        <v>1</v>
      </c>
      <c r="BH158" s="327"/>
      <c r="BI158" s="9"/>
      <c r="BJ158" s="529"/>
    </row>
    <row r="159" spans="1:62" x14ac:dyDescent="0.2">
      <c r="A159" s="314" t="s">
        <v>411</v>
      </c>
      <c r="B159" s="315" t="s">
        <v>412</v>
      </c>
      <c r="C159" s="316" t="s">
        <v>411</v>
      </c>
      <c r="D159" s="317" t="s">
        <v>412</v>
      </c>
      <c r="E159" s="318" t="s">
        <v>413</v>
      </c>
      <c r="F159" s="319" t="s">
        <v>299</v>
      </c>
      <c r="G159" s="510">
        <v>19</v>
      </c>
      <c r="H159" s="246"/>
      <c r="I159" s="321">
        <v>0</v>
      </c>
      <c r="J159" s="321">
        <v>0</v>
      </c>
      <c r="K159" s="321">
        <v>0</v>
      </c>
      <c r="L159" s="321">
        <v>0</v>
      </c>
      <c r="M159" s="321">
        <v>0</v>
      </c>
      <c r="N159" s="321">
        <v>0</v>
      </c>
      <c r="O159" s="711">
        <v>0</v>
      </c>
      <c r="P159" s="711">
        <v>0</v>
      </c>
      <c r="Q159" s="712">
        <v>0</v>
      </c>
      <c r="R159" s="712">
        <v>0</v>
      </c>
      <c r="S159" s="282">
        <v>0</v>
      </c>
      <c r="T159" s="281">
        <v>0</v>
      </c>
      <c r="U159" s="322">
        <v>0</v>
      </c>
      <c r="V159" s="323">
        <v>0</v>
      </c>
      <c r="W159" s="289">
        <v>0</v>
      </c>
      <c r="X159" s="290">
        <v>0</v>
      </c>
      <c r="Y159" s="291">
        <v>0</v>
      </c>
      <c r="Z159" s="324">
        <v>0</v>
      </c>
      <c r="AA159" s="292">
        <v>0</v>
      </c>
      <c r="AB159" s="293">
        <v>0</v>
      </c>
      <c r="AC159" s="261">
        <v>0</v>
      </c>
      <c r="AD159" s="294">
        <v>0</v>
      </c>
      <c r="AE159" s="295">
        <v>0</v>
      </c>
      <c r="AF159" s="296">
        <v>0</v>
      </c>
      <c r="AG159" s="297">
        <v>0</v>
      </c>
      <c r="AH159" s="1">
        <v>0</v>
      </c>
      <c r="AI159" s="1">
        <v>1.6387</v>
      </c>
      <c r="AJ159" s="2">
        <v>1.0749</v>
      </c>
      <c r="AK159" s="298">
        <v>0</v>
      </c>
      <c r="AL159" s="3">
        <v>1.5245</v>
      </c>
      <c r="AM159" s="325">
        <v>1.4699</v>
      </c>
      <c r="AN159" s="300">
        <v>1.0749</v>
      </c>
      <c r="AO159" s="300">
        <v>0</v>
      </c>
      <c r="AP159" s="301">
        <v>1.5245</v>
      </c>
      <c r="AQ159" s="29">
        <v>1.4699</v>
      </c>
      <c r="AR159" s="283">
        <v>1</v>
      </c>
      <c r="AS159" s="283">
        <v>1</v>
      </c>
      <c r="AT159" s="4">
        <v>1.0749</v>
      </c>
      <c r="AU159" s="4">
        <v>0</v>
      </c>
      <c r="AV159" s="5">
        <v>1.5245</v>
      </c>
      <c r="AW159" s="448">
        <v>0</v>
      </c>
      <c r="AX159" s="449">
        <v>1</v>
      </c>
      <c r="AY159" s="1">
        <v>1.6387</v>
      </c>
      <c r="AZ159" s="29">
        <v>0</v>
      </c>
      <c r="BA159" s="5">
        <v>0</v>
      </c>
      <c r="BB159" s="294">
        <v>0</v>
      </c>
      <c r="BC159" s="707">
        <v>0</v>
      </c>
      <c r="BD159" s="707">
        <v>0</v>
      </c>
      <c r="BE159" s="303">
        <v>2.92E-2</v>
      </c>
      <c r="BF159" s="303">
        <v>2.7099999999999999E-2</v>
      </c>
      <c r="BG159" s="326">
        <v>1</v>
      </c>
      <c r="BH159" s="327"/>
      <c r="BI159" s="9"/>
      <c r="BJ159" s="529"/>
    </row>
    <row r="160" spans="1:62" x14ac:dyDescent="0.2">
      <c r="A160" s="314" t="s">
        <v>435</v>
      </c>
      <c r="B160" s="315" t="s">
        <v>436</v>
      </c>
      <c r="C160" s="316" t="s">
        <v>435</v>
      </c>
      <c r="D160" s="317" t="s">
        <v>436</v>
      </c>
      <c r="E160" s="318" t="s">
        <v>437</v>
      </c>
      <c r="F160" s="319" t="s">
        <v>303</v>
      </c>
      <c r="G160" s="320">
        <v>19</v>
      </c>
      <c r="H160" s="246"/>
      <c r="I160" s="321">
        <v>0</v>
      </c>
      <c r="J160" s="321">
        <v>0</v>
      </c>
      <c r="K160" s="321">
        <v>0</v>
      </c>
      <c r="L160" s="321">
        <v>0</v>
      </c>
      <c r="M160" s="321">
        <v>0</v>
      </c>
      <c r="N160" s="321">
        <v>0</v>
      </c>
      <c r="O160" s="711">
        <v>0</v>
      </c>
      <c r="P160" s="711">
        <v>0</v>
      </c>
      <c r="Q160" s="712">
        <v>0</v>
      </c>
      <c r="R160" s="712">
        <v>0</v>
      </c>
      <c r="S160" s="282">
        <v>0</v>
      </c>
      <c r="T160" s="281">
        <v>0</v>
      </c>
      <c r="U160" s="322">
        <v>0</v>
      </c>
      <c r="V160" s="323">
        <v>0</v>
      </c>
      <c r="W160" s="289">
        <v>0</v>
      </c>
      <c r="X160" s="290">
        <v>0</v>
      </c>
      <c r="Y160" s="291">
        <v>0</v>
      </c>
      <c r="Z160" s="324">
        <v>0</v>
      </c>
      <c r="AA160" s="292">
        <v>0</v>
      </c>
      <c r="AB160" s="293">
        <v>0</v>
      </c>
      <c r="AC160" s="261">
        <v>0</v>
      </c>
      <c r="AD160" s="294">
        <v>0</v>
      </c>
      <c r="AE160" s="295">
        <v>0</v>
      </c>
      <c r="AF160" s="296">
        <v>0</v>
      </c>
      <c r="AG160" s="297">
        <v>0</v>
      </c>
      <c r="AH160" s="1">
        <v>0</v>
      </c>
      <c r="AI160" s="735">
        <v>1.4536</v>
      </c>
      <c r="AJ160" s="2">
        <v>1.0218</v>
      </c>
      <c r="AK160" s="298">
        <v>0</v>
      </c>
      <c r="AL160" s="3">
        <v>1.4226000000000001</v>
      </c>
      <c r="AM160" s="325">
        <v>1.5463</v>
      </c>
      <c r="AN160" s="300">
        <v>1.0218</v>
      </c>
      <c r="AO160" s="300">
        <v>0</v>
      </c>
      <c r="AP160" s="301">
        <v>1.4226000000000001</v>
      </c>
      <c r="AQ160" s="29">
        <v>1.5463</v>
      </c>
      <c r="AR160" s="283">
        <v>1</v>
      </c>
      <c r="AS160" s="283">
        <v>1</v>
      </c>
      <c r="AT160" s="4">
        <v>1.0218</v>
      </c>
      <c r="AU160" s="4">
        <v>0</v>
      </c>
      <c r="AV160" s="5">
        <v>1.4226000000000001</v>
      </c>
      <c r="AW160" s="448">
        <v>0</v>
      </c>
      <c r="AX160" s="449">
        <v>1</v>
      </c>
      <c r="AY160" s="1">
        <v>1.4536</v>
      </c>
      <c r="AZ160" s="29">
        <v>0</v>
      </c>
      <c r="BA160" s="5">
        <v>0</v>
      </c>
      <c r="BB160" s="294">
        <v>0</v>
      </c>
      <c r="BC160" s="707">
        <v>0</v>
      </c>
      <c r="BD160" s="707">
        <v>0</v>
      </c>
      <c r="BE160" s="303">
        <v>2.92E-2</v>
      </c>
      <c r="BF160" s="736">
        <v>2.47E-2</v>
      </c>
      <c r="BG160" s="326">
        <v>1</v>
      </c>
      <c r="BH160" s="327"/>
      <c r="BI160" s="9"/>
      <c r="BJ160" s="529"/>
    </row>
    <row r="161" spans="1:62" x14ac:dyDescent="0.2">
      <c r="A161" s="314" t="s">
        <v>417</v>
      </c>
      <c r="B161" s="315" t="s">
        <v>418</v>
      </c>
      <c r="C161" s="316" t="s">
        <v>417</v>
      </c>
      <c r="D161" s="317" t="s">
        <v>418</v>
      </c>
      <c r="E161" s="318" t="s">
        <v>419</v>
      </c>
      <c r="F161" s="319" t="s">
        <v>303</v>
      </c>
      <c r="G161" s="510">
        <v>19</v>
      </c>
      <c r="H161" s="246"/>
      <c r="I161" s="321">
        <v>0</v>
      </c>
      <c r="J161" s="321">
        <v>0</v>
      </c>
      <c r="K161" s="321">
        <v>0</v>
      </c>
      <c r="L161" s="321">
        <v>0</v>
      </c>
      <c r="M161" s="321">
        <v>0</v>
      </c>
      <c r="N161" s="321">
        <v>0</v>
      </c>
      <c r="O161" s="711">
        <v>0</v>
      </c>
      <c r="P161" s="711">
        <v>0</v>
      </c>
      <c r="Q161" s="712">
        <v>0</v>
      </c>
      <c r="R161" s="712">
        <v>0</v>
      </c>
      <c r="S161" s="282">
        <v>0</v>
      </c>
      <c r="T161" s="281">
        <v>0</v>
      </c>
      <c r="U161" s="322">
        <v>0</v>
      </c>
      <c r="V161" s="323">
        <v>0</v>
      </c>
      <c r="W161" s="289">
        <v>0</v>
      </c>
      <c r="X161" s="290">
        <v>0</v>
      </c>
      <c r="Y161" s="291">
        <v>0</v>
      </c>
      <c r="Z161" s="324">
        <v>0</v>
      </c>
      <c r="AA161" s="292">
        <v>0</v>
      </c>
      <c r="AB161" s="293">
        <v>0</v>
      </c>
      <c r="AC161" s="261">
        <v>0</v>
      </c>
      <c r="AD161" s="294">
        <v>0</v>
      </c>
      <c r="AE161" s="295">
        <v>0</v>
      </c>
      <c r="AF161" s="296">
        <v>0</v>
      </c>
      <c r="AG161" s="297">
        <v>0</v>
      </c>
      <c r="AH161" s="1">
        <v>0</v>
      </c>
      <c r="AI161" s="1">
        <v>1.05</v>
      </c>
      <c r="AJ161" s="2">
        <v>1.1191</v>
      </c>
      <c r="AK161" s="298">
        <v>0</v>
      </c>
      <c r="AL161" s="3">
        <v>0.93830000000000002</v>
      </c>
      <c r="AM161" s="325">
        <v>1.4117999999999999</v>
      </c>
      <c r="AN161" s="300">
        <v>1.1191</v>
      </c>
      <c r="AO161" s="300">
        <v>0</v>
      </c>
      <c r="AP161" s="301">
        <v>0.93830000000000002</v>
      </c>
      <c r="AQ161" s="29">
        <v>1.4117999999999999</v>
      </c>
      <c r="AR161" s="283">
        <v>1</v>
      </c>
      <c r="AS161" s="283">
        <v>1</v>
      </c>
      <c r="AT161" s="4">
        <v>1.1191</v>
      </c>
      <c r="AU161" s="4">
        <v>0</v>
      </c>
      <c r="AV161" s="5">
        <v>0.93830000000000002</v>
      </c>
      <c r="AW161" s="448">
        <v>0</v>
      </c>
      <c r="AX161" s="449">
        <v>1</v>
      </c>
      <c r="AY161" s="1">
        <v>1.05</v>
      </c>
      <c r="AZ161" s="29">
        <v>0</v>
      </c>
      <c r="BA161" s="5">
        <v>0</v>
      </c>
      <c r="BB161" s="294">
        <v>0</v>
      </c>
      <c r="BC161" s="707">
        <v>0</v>
      </c>
      <c r="BD161" s="707">
        <v>0</v>
      </c>
      <c r="BE161" s="303">
        <v>2.92E-2</v>
      </c>
      <c r="BF161" s="303">
        <v>1.9E-2</v>
      </c>
      <c r="BG161" s="326">
        <v>1</v>
      </c>
      <c r="BH161" s="327"/>
      <c r="BI161" s="9"/>
      <c r="BJ161" s="529"/>
    </row>
    <row r="162" spans="1:62" x14ac:dyDescent="0.2">
      <c r="A162" s="314" t="s">
        <v>438</v>
      </c>
      <c r="B162" s="315" t="s">
        <v>439</v>
      </c>
      <c r="C162" s="316" t="s">
        <v>438</v>
      </c>
      <c r="D162" s="317" t="s">
        <v>439</v>
      </c>
      <c r="E162" s="318" t="s">
        <v>440</v>
      </c>
      <c r="F162" s="319" t="s">
        <v>303</v>
      </c>
      <c r="G162" s="320">
        <v>19</v>
      </c>
      <c r="H162" s="246"/>
      <c r="I162" s="321">
        <v>0</v>
      </c>
      <c r="J162" s="321">
        <v>0</v>
      </c>
      <c r="K162" s="321">
        <v>0</v>
      </c>
      <c r="L162" s="321">
        <v>0</v>
      </c>
      <c r="M162" s="321">
        <v>0</v>
      </c>
      <c r="N162" s="321">
        <v>0</v>
      </c>
      <c r="O162" s="711">
        <v>0</v>
      </c>
      <c r="P162" s="711">
        <v>0</v>
      </c>
      <c r="Q162" s="712">
        <v>0</v>
      </c>
      <c r="R162" s="712">
        <v>0</v>
      </c>
      <c r="S162" s="282">
        <v>0</v>
      </c>
      <c r="T162" s="281">
        <v>0</v>
      </c>
      <c r="U162" s="322">
        <v>0</v>
      </c>
      <c r="V162" s="323">
        <v>0</v>
      </c>
      <c r="W162" s="289">
        <v>0</v>
      </c>
      <c r="X162" s="290">
        <v>0</v>
      </c>
      <c r="Y162" s="291">
        <v>0</v>
      </c>
      <c r="Z162" s="324">
        <v>0</v>
      </c>
      <c r="AA162" s="292">
        <v>0</v>
      </c>
      <c r="AB162" s="293">
        <v>0</v>
      </c>
      <c r="AC162" s="261">
        <v>0</v>
      </c>
      <c r="AD162" s="294">
        <v>0</v>
      </c>
      <c r="AE162" s="295">
        <v>0</v>
      </c>
      <c r="AF162" s="296">
        <v>0</v>
      </c>
      <c r="AG162" s="297">
        <v>0</v>
      </c>
      <c r="AH162" s="1">
        <v>0</v>
      </c>
      <c r="AI162" s="1">
        <v>1.7705</v>
      </c>
      <c r="AJ162" s="2">
        <v>0.94290000000000007</v>
      </c>
      <c r="AK162" s="298">
        <v>0</v>
      </c>
      <c r="AL162" s="3">
        <v>1.8776999999999999</v>
      </c>
      <c r="AM162" s="325">
        <v>1.6757</v>
      </c>
      <c r="AN162" s="300">
        <v>0.94290000000000007</v>
      </c>
      <c r="AO162" s="300">
        <v>0</v>
      </c>
      <c r="AP162" s="301">
        <v>1.8776999999999999</v>
      </c>
      <c r="AQ162" s="29">
        <v>1.6757</v>
      </c>
      <c r="AR162" s="283">
        <v>1</v>
      </c>
      <c r="AS162" s="283">
        <v>1</v>
      </c>
      <c r="AT162" s="4">
        <v>0.94290000000000007</v>
      </c>
      <c r="AU162" s="4">
        <v>0</v>
      </c>
      <c r="AV162" s="5">
        <v>1.8776999999999999</v>
      </c>
      <c r="AW162" s="448">
        <v>0</v>
      </c>
      <c r="AX162" s="449">
        <v>1</v>
      </c>
      <c r="AY162" s="1">
        <v>1.7705</v>
      </c>
      <c r="AZ162" s="29">
        <v>0</v>
      </c>
      <c r="BA162" s="5">
        <v>0</v>
      </c>
      <c r="BB162" s="294">
        <v>0</v>
      </c>
      <c r="BC162" s="707">
        <v>0</v>
      </c>
      <c r="BD162" s="707">
        <v>0</v>
      </c>
      <c r="BE162" s="303">
        <v>2.92E-2</v>
      </c>
      <c r="BF162" s="303">
        <v>2.92E-2</v>
      </c>
      <c r="BG162" s="326">
        <v>1</v>
      </c>
      <c r="BH162" s="327"/>
      <c r="BI162" s="9"/>
      <c r="BJ162" s="529"/>
    </row>
    <row r="163" spans="1:62" x14ac:dyDescent="0.2">
      <c r="A163" s="314" t="s">
        <v>420</v>
      </c>
      <c r="B163" s="315" t="s">
        <v>421</v>
      </c>
      <c r="C163" s="316" t="s">
        <v>420</v>
      </c>
      <c r="D163" s="317" t="s">
        <v>421</v>
      </c>
      <c r="E163" s="318" t="s">
        <v>422</v>
      </c>
      <c r="F163" s="319" t="s">
        <v>303</v>
      </c>
      <c r="G163" s="510">
        <v>19</v>
      </c>
      <c r="H163" s="246"/>
      <c r="I163" s="321">
        <v>0</v>
      </c>
      <c r="J163" s="321">
        <v>0</v>
      </c>
      <c r="K163" s="321">
        <v>0</v>
      </c>
      <c r="L163" s="321">
        <v>0</v>
      </c>
      <c r="M163" s="321">
        <v>0</v>
      </c>
      <c r="N163" s="321">
        <v>0</v>
      </c>
      <c r="O163" s="711">
        <v>0</v>
      </c>
      <c r="P163" s="711">
        <v>0</v>
      </c>
      <c r="Q163" s="712">
        <v>0</v>
      </c>
      <c r="R163" s="712">
        <v>0</v>
      </c>
      <c r="S163" s="282">
        <v>0</v>
      </c>
      <c r="T163" s="281">
        <v>0</v>
      </c>
      <c r="U163" s="322">
        <v>0</v>
      </c>
      <c r="V163" s="323">
        <v>0</v>
      </c>
      <c r="W163" s="289">
        <v>0</v>
      </c>
      <c r="X163" s="290">
        <v>0</v>
      </c>
      <c r="Y163" s="291">
        <v>0</v>
      </c>
      <c r="Z163" s="324">
        <v>0</v>
      </c>
      <c r="AA163" s="292">
        <v>0</v>
      </c>
      <c r="AB163" s="293">
        <v>0</v>
      </c>
      <c r="AC163" s="261">
        <v>0</v>
      </c>
      <c r="AD163" s="294">
        <v>0</v>
      </c>
      <c r="AE163" s="295">
        <v>0</v>
      </c>
      <c r="AF163" s="296">
        <v>0</v>
      </c>
      <c r="AG163" s="297">
        <v>0</v>
      </c>
      <c r="AH163" s="1">
        <v>0</v>
      </c>
      <c r="AI163" s="1">
        <v>2.0781999999999998</v>
      </c>
      <c r="AJ163" s="2">
        <v>1.0476999999999999</v>
      </c>
      <c r="AK163" s="298">
        <v>0</v>
      </c>
      <c r="AL163" s="3">
        <v>1.9836</v>
      </c>
      <c r="AM163" s="325">
        <v>1.5081</v>
      </c>
      <c r="AN163" s="300">
        <v>1.0476999999999999</v>
      </c>
      <c r="AO163" s="300">
        <v>0</v>
      </c>
      <c r="AP163" s="301">
        <v>1.9836</v>
      </c>
      <c r="AQ163" s="29">
        <v>1.5081</v>
      </c>
      <c r="AR163" s="283">
        <v>1</v>
      </c>
      <c r="AS163" s="283">
        <v>1</v>
      </c>
      <c r="AT163" s="4">
        <v>1.0476999999999999</v>
      </c>
      <c r="AU163" s="4">
        <v>0</v>
      </c>
      <c r="AV163" s="5">
        <v>1.9836</v>
      </c>
      <c r="AW163" s="448">
        <v>0</v>
      </c>
      <c r="AX163" s="449">
        <v>1</v>
      </c>
      <c r="AY163" s="1">
        <v>2.0781999999999998</v>
      </c>
      <c r="AZ163" s="29">
        <v>0</v>
      </c>
      <c r="BA163" s="5">
        <v>0</v>
      </c>
      <c r="BB163" s="294">
        <v>0</v>
      </c>
      <c r="BC163" s="707">
        <v>0</v>
      </c>
      <c r="BD163" s="707">
        <v>0</v>
      </c>
      <c r="BE163" s="303">
        <v>2.92E-2</v>
      </c>
      <c r="BF163" s="303">
        <v>3.5200000000000002E-2</v>
      </c>
      <c r="BG163" s="326">
        <v>1</v>
      </c>
      <c r="BH163" s="327"/>
      <c r="BI163" s="9"/>
      <c r="BJ163" s="529"/>
    </row>
    <row r="164" spans="1:62" x14ac:dyDescent="0.2">
      <c r="A164" s="314" t="s">
        <v>441</v>
      </c>
      <c r="B164" s="315" t="s">
        <v>442</v>
      </c>
      <c r="C164" s="316" t="s">
        <v>441</v>
      </c>
      <c r="D164" s="317" t="s">
        <v>442</v>
      </c>
      <c r="E164" s="318" t="s">
        <v>443</v>
      </c>
      <c r="F164" s="319" t="s">
        <v>303</v>
      </c>
      <c r="G164" s="320">
        <v>19</v>
      </c>
      <c r="H164" s="246"/>
      <c r="I164" s="321">
        <v>0</v>
      </c>
      <c r="J164" s="321">
        <v>0</v>
      </c>
      <c r="K164" s="321">
        <v>0</v>
      </c>
      <c r="L164" s="321">
        <v>0</v>
      </c>
      <c r="M164" s="321">
        <v>0</v>
      </c>
      <c r="N164" s="321">
        <v>0</v>
      </c>
      <c r="O164" s="711">
        <v>0</v>
      </c>
      <c r="P164" s="711">
        <v>0</v>
      </c>
      <c r="Q164" s="712">
        <v>0</v>
      </c>
      <c r="R164" s="712">
        <v>0</v>
      </c>
      <c r="S164" s="282">
        <v>0</v>
      </c>
      <c r="T164" s="281">
        <v>0</v>
      </c>
      <c r="U164" s="322">
        <v>0</v>
      </c>
      <c r="V164" s="323">
        <v>0</v>
      </c>
      <c r="W164" s="289">
        <v>0</v>
      </c>
      <c r="X164" s="290">
        <v>0</v>
      </c>
      <c r="Y164" s="291">
        <v>0</v>
      </c>
      <c r="Z164" s="324">
        <v>0</v>
      </c>
      <c r="AA164" s="292">
        <v>0</v>
      </c>
      <c r="AB164" s="293">
        <v>0</v>
      </c>
      <c r="AC164" s="261">
        <v>0</v>
      </c>
      <c r="AD164" s="294">
        <v>1</v>
      </c>
      <c r="AE164" s="295">
        <v>1</v>
      </c>
      <c r="AF164" s="296">
        <v>1</v>
      </c>
      <c r="AG164" s="297">
        <v>0</v>
      </c>
      <c r="AH164" s="1">
        <v>0</v>
      </c>
      <c r="AI164" s="1">
        <v>1</v>
      </c>
      <c r="AJ164" s="2">
        <v>1.0735999999999999</v>
      </c>
      <c r="AK164" s="298">
        <v>0.93140000000000001</v>
      </c>
      <c r="AL164" s="3">
        <v>0.93140000000000001</v>
      </c>
      <c r="AM164" s="325">
        <v>1.4717</v>
      </c>
      <c r="AN164" s="300">
        <v>1.0735999999999999</v>
      </c>
      <c r="AO164" s="300">
        <v>0</v>
      </c>
      <c r="AP164" s="301">
        <v>0.93140000000000001</v>
      </c>
      <c r="AQ164" s="29">
        <v>1.4717</v>
      </c>
      <c r="AR164" s="283">
        <v>1</v>
      </c>
      <c r="AS164" s="283">
        <v>1</v>
      </c>
      <c r="AT164" s="4">
        <v>1.0735999999999999</v>
      </c>
      <c r="AU164" s="4">
        <v>0</v>
      </c>
      <c r="AV164" s="5">
        <v>0.93140000000000001</v>
      </c>
      <c r="AW164" s="448">
        <v>0</v>
      </c>
      <c r="AX164" s="449">
        <v>0</v>
      </c>
      <c r="AY164" s="1">
        <v>1</v>
      </c>
      <c r="AZ164" s="29">
        <v>0</v>
      </c>
      <c r="BA164" s="5">
        <v>0</v>
      </c>
      <c r="BB164" s="294">
        <v>1</v>
      </c>
      <c r="BC164" s="707">
        <v>0.02</v>
      </c>
      <c r="BD164" s="707">
        <v>0</v>
      </c>
      <c r="BE164" s="303">
        <v>0</v>
      </c>
      <c r="BF164" s="303">
        <v>0</v>
      </c>
      <c r="BG164" s="326">
        <v>1</v>
      </c>
      <c r="BH164" s="327"/>
      <c r="BI164" s="9"/>
      <c r="BJ164" s="529"/>
    </row>
    <row r="165" spans="1:62" x14ac:dyDescent="0.2">
      <c r="A165" s="314" t="s">
        <v>444</v>
      </c>
      <c r="B165" s="315" t="s">
        <v>445</v>
      </c>
      <c r="C165" s="316" t="s">
        <v>444</v>
      </c>
      <c r="D165" s="317" t="s">
        <v>445</v>
      </c>
      <c r="E165" s="318" t="s">
        <v>446</v>
      </c>
      <c r="F165" s="319" t="s">
        <v>303</v>
      </c>
      <c r="G165" s="320">
        <v>19</v>
      </c>
      <c r="H165" s="246"/>
      <c r="I165" s="321">
        <v>0</v>
      </c>
      <c r="J165" s="321">
        <v>0</v>
      </c>
      <c r="K165" s="321">
        <v>0</v>
      </c>
      <c r="L165" s="321">
        <v>0</v>
      </c>
      <c r="M165" s="321">
        <v>0</v>
      </c>
      <c r="N165" s="321">
        <v>0</v>
      </c>
      <c r="O165" s="711">
        <v>0</v>
      </c>
      <c r="P165" s="711">
        <v>0</v>
      </c>
      <c r="Q165" s="712">
        <v>0</v>
      </c>
      <c r="R165" s="712">
        <v>0</v>
      </c>
      <c r="S165" s="282">
        <v>0</v>
      </c>
      <c r="T165" s="281">
        <v>0</v>
      </c>
      <c r="U165" s="322">
        <v>0</v>
      </c>
      <c r="V165" s="323">
        <v>0</v>
      </c>
      <c r="W165" s="289">
        <v>0</v>
      </c>
      <c r="X165" s="290">
        <v>0</v>
      </c>
      <c r="Y165" s="291">
        <v>0</v>
      </c>
      <c r="Z165" s="324">
        <v>0</v>
      </c>
      <c r="AA165" s="292">
        <v>0</v>
      </c>
      <c r="AB165" s="293">
        <v>0</v>
      </c>
      <c r="AC165" s="261">
        <v>0</v>
      </c>
      <c r="AD165" s="294">
        <v>1</v>
      </c>
      <c r="AE165" s="295">
        <v>1</v>
      </c>
      <c r="AF165" s="296">
        <v>1</v>
      </c>
      <c r="AG165" s="297">
        <v>0</v>
      </c>
      <c r="AH165" s="1">
        <v>0</v>
      </c>
      <c r="AI165" s="1">
        <v>1</v>
      </c>
      <c r="AJ165" s="2">
        <v>1.0735999999999999</v>
      </c>
      <c r="AK165" s="298">
        <v>0.93140000000000001</v>
      </c>
      <c r="AL165" s="3">
        <v>0.93140000000000001</v>
      </c>
      <c r="AM165" s="325">
        <v>1.4717</v>
      </c>
      <c r="AN165" s="300">
        <v>1.0735999999999999</v>
      </c>
      <c r="AO165" s="300">
        <v>0</v>
      </c>
      <c r="AP165" s="301">
        <v>0.93140000000000001</v>
      </c>
      <c r="AQ165" s="29">
        <v>1.4717</v>
      </c>
      <c r="AR165" s="283">
        <v>1</v>
      </c>
      <c r="AS165" s="283">
        <v>1</v>
      </c>
      <c r="AT165" s="4">
        <v>1.0735999999999999</v>
      </c>
      <c r="AU165" s="4">
        <v>0</v>
      </c>
      <c r="AV165" s="5">
        <v>0.93140000000000001</v>
      </c>
      <c r="AW165" s="448">
        <v>0</v>
      </c>
      <c r="AX165" s="449">
        <v>0</v>
      </c>
      <c r="AY165" s="1">
        <v>1</v>
      </c>
      <c r="AZ165" s="29">
        <v>0</v>
      </c>
      <c r="BA165" s="5">
        <v>0</v>
      </c>
      <c r="BB165" s="294">
        <v>1</v>
      </c>
      <c r="BC165" s="707">
        <v>0.02</v>
      </c>
      <c r="BD165" s="707">
        <v>0</v>
      </c>
      <c r="BE165" s="303">
        <v>0</v>
      </c>
      <c r="BF165" s="303">
        <v>0</v>
      </c>
      <c r="BG165" s="326">
        <v>1</v>
      </c>
      <c r="BH165" s="327"/>
      <c r="BI165" s="9"/>
      <c r="BJ165" s="529"/>
    </row>
    <row r="166" spans="1:62" x14ac:dyDescent="0.2">
      <c r="A166" s="314" t="s">
        <v>447</v>
      </c>
      <c r="B166" s="315" t="s">
        <v>448</v>
      </c>
      <c r="C166" s="316" t="s">
        <v>447</v>
      </c>
      <c r="D166" s="317" t="s">
        <v>448</v>
      </c>
      <c r="E166" s="318" t="s">
        <v>449</v>
      </c>
      <c r="F166" s="319" t="s">
        <v>303</v>
      </c>
      <c r="G166" s="320">
        <v>19</v>
      </c>
      <c r="H166" s="246"/>
      <c r="I166" s="321">
        <v>0</v>
      </c>
      <c r="J166" s="321">
        <v>0</v>
      </c>
      <c r="K166" s="321">
        <v>0</v>
      </c>
      <c r="L166" s="321">
        <v>0</v>
      </c>
      <c r="M166" s="321">
        <v>0</v>
      </c>
      <c r="N166" s="321">
        <v>0</v>
      </c>
      <c r="O166" s="711">
        <v>0</v>
      </c>
      <c r="P166" s="711">
        <v>0</v>
      </c>
      <c r="Q166" s="712">
        <v>0</v>
      </c>
      <c r="R166" s="712">
        <v>0</v>
      </c>
      <c r="S166" s="282">
        <v>0</v>
      </c>
      <c r="T166" s="281">
        <v>0</v>
      </c>
      <c r="U166" s="322">
        <v>0</v>
      </c>
      <c r="V166" s="323">
        <v>0</v>
      </c>
      <c r="W166" s="289">
        <v>0</v>
      </c>
      <c r="X166" s="290">
        <v>0</v>
      </c>
      <c r="Y166" s="291">
        <v>0</v>
      </c>
      <c r="Z166" s="324">
        <v>0</v>
      </c>
      <c r="AA166" s="292">
        <v>0</v>
      </c>
      <c r="AB166" s="293">
        <v>0</v>
      </c>
      <c r="AC166" s="261">
        <v>0</v>
      </c>
      <c r="AD166" s="294">
        <v>1</v>
      </c>
      <c r="AE166" s="295">
        <v>1</v>
      </c>
      <c r="AF166" s="296">
        <v>1</v>
      </c>
      <c r="AG166" s="297">
        <v>0</v>
      </c>
      <c r="AH166" s="1">
        <v>0</v>
      </c>
      <c r="AI166" s="1">
        <v>1</v>
      </c>
      <c r="AJ166" s="2">
        <v>1.0735999999999999</v>
      </c>
      <c r="AK166" s="298">
        <v>0.93140000000000001</v>
      </c>
      <c r="AL166" s="3">
        <v>0.93140000000000001</v>
      </c>
      <c r="AM166" s="325">
        <v>1.4717</v>
      </c>
      <c r="AN166" s="300">
        <v>1.0735999999999999</v>
      </c>
      <c r="AO166" s="300">
        <v>0</v>
      </c>
      <c r="AP166" s="301">
        <v>0.93140000000000001</v>
      </c>
      <c r="AQ166" s="29">
        <v>1.4717</v>
      </c>
      <c r="AR166" s="283">
        <v>1</v>
      </c>
      <c r="AS166" s="283">
        <v>1</v>
      </c>
      <c r="AT166" s="4">
        <v>1.0735999999999999</v>
      </c>
      <c r="AU166" s="4">
        <v>0</v>
      </c>
      <c r="AV166" s="5">
        <v>0.93140000000000001</v>
      </c>
      <c r="AW166" s="448">
        <v>0</v>
      </c>
      <c r="AX166" s="449">
        <v>0</v>
      </c>
      <c r="AY166" s="1">
        <v>1</v>
      </c>
      <c r="AZ166" s="29">
        <v>0</v>
      </c>
      <c r="BA166" s="5">
        <v>0</v>
      </c>
      <c r="BB166" s="294">
        <v>1</v>
      </c>
      <c r="BC166" s="707">
        <v>0.02</v>
      </c>
      <c r="BD166" s="707">
        <v>0</v>
      </c>
      <c r="BE166" s="303">
        <v>0</v>
      </c>
      <c r="BF166" s="303">
        <v>0</v>
      </c>
      <c r="BG166" s="326">
        <v>1</v>
      </c>
      <c r="BH166" s="327"/>
      <c r="BI166" s="9"/>
      <c r="BJ166" s="529"/>
    </row>
    <row r="167" spans="1:62" x14ac:dyDescent="0.2">
      <c r="A167" s="314" t="s">
        <v>450</v>
      </c>
      <c r="B167" s="315" t="s">
        <v>451</v>
      </c>
      <c r="C167" s="316" t="s">
        <v>450</v>
      </c>
      <c r="D167" s="317" t="s">
        <v>451</v>
      </c>
      <c r="E167" s="318" t="s">
        <v>452</v>
      </c>
      <c r="F167" s="319" t="s">
        <v>303</v>
      </c>
      <c r="G167" s="320">
        <v>19</v>
      </c>
      <c r="H167" s="246"/>
      <c r="I167" s="321">
        <v>0</v>
      </c>
      <c r="J167" s="321">
        <v>0</v>
      </c>
      <c r="K167" s="321">
        <v>0</v>
      </c>
      <c r="L167" s="321">
        <v>0</v>
      </c>
      <c r="M167" s="321">
        <v>0</v>
      </c>
      <c r="N167" s="321">
        <v>0</v>
      </c>
      <c r="O167" s="711">
        <v>0</v>
      </c>
      <c r="P167" s="711">
        <v>0</v>
      </c>
      <c r="Q167" s="712">
        <v>0</v>
      </c>
      <c r="R167" s="712">
        <v>0</v>
      </c>
      <c r="S167" s="282">
        <v>0</v>
      </c>
      <c r="T167" s="281">
        <v>0</v>
      </c>
      <c r="U167" s="322">
        <v>0</v>
      </c>
      <c r="V167" s="323">
        <v>0</v>
      </c>
      <c r="W167" s="289">
        <v>0</v>
      </c>
      <c r="X167" s="290">
        <v>0</v>
      </c>
      <c r="Y167" s="291">
        <v>0</v>
      </c>
      <c r="Z167" s="324">
        <v>0</v>
      </c>
      <c r="AA167" s="292">
        <v>0</v>
      </c>
      <c r="AB167" s="293">
        <v>0</v>
      </c>
      <c r="AC167" s="261">
        <v>0</v>
      </c>
      <c r="AD167" s="294">
        <v>1</v>
      </c>
      <c r="AE167" s="295">
        <v>1</v>
      </c>
      <c r="AF167" s="296">
        <v>1</v>
      </c>
      <c r="AG167" s="297">
        <v>0</v>
      </c>
      <c r="AH167" s="1">
        <v>0</v>
      </c>
      <c r="AI167" s="1">
        <v>1</v>
      </c>
      <c r="AJ167" s="2">
        <v>1.0735999999999999</v>
      </c>
      <c r="AK167" s="298">
        <v>0.93140000000000001</v>
      </c>
      <c r="AL167" s="3">
        <v>0.93140000000000001</v>
      </c>
      <c r="AM167" s="325">
        <v>1.4717</v>
      </c>
      <c r="AN167" s="300">
        <v>1.0735999999999999</v>
      </c>
      <c r="AO167" s="300">
        <v>0</v>
      </c>
      <c r="AP167" s="301">
        <v>0.93140000000000001</v>
      </c>
      <c r="AQ167" s="29">
        <v>1.4717</v>
      </c>
      <c r="AR167" s="283">
        <v>1</v>
      </c>
      <c r="AS167" s="283">
        <v>1</v>
      </c>
      <c r="AT167" s="4">
        <v>1.0735999999999999</v>
      </c>
      <c r="AU167" s="4">
        <v>0</v>
      </c>
      <c r="AV167" s="5">
        <v>0.93140000000000001</v>
      </c>
      <c r="AW167" s="448">
        <v>0</v>
      </c>
      <c r="AX167" s="449">
        <v>0</v>
      </c>
      <c r="AY167" s="1">
        <v>1</v>
      </c>
      <c r="AZ167" s="29">
        <v>0</v>
      </c>
      <c r="BA167" s="5">
        <v>0</v>
      </c>
      <c r="BB167" s="294">
        <v>1</v>
      </c>
      <c r="BC167" s="707">
        <v>0.02</v>
      </c>
      <c r="BD167" s="707">
        <v>0</v>
      </c>
      <c r="BE167" s="303">
        <v>0</v>
      </c>
      <c r="BF167" s="303">
        <v>0</v>
      </c>
      <c r="BG167" s="326">
        <v>1</v>
      </c>
      <c r="BH167" s="327"/>
      <c r="BI167" s="9"/>
      <c r="BJ167" s="529"/>
    </row>
    <row r="168" spans="1:62" x14ac:dyDescent="0.2">
      <c r="A168" s="314" t="s">
        <v>453</v>
      </c>
      <c r="B168" s="315" t="s">
        <v>454</v>
      </c>
      <c r="C168" s="316" t="s">
        <v>453</v>
      </c>
      <c r="D168" s="317" t="s">
        <v>454</v>
      </c>
      <c r="E168" s="318" t="s">
        <v>455</v>
      </c>
      <c r="F168" s="319" t="s">
        <v>303</v>
      </c>
      <c r="G168" s="320">
        <v>19</v>
      </c>
      <c r="H168" s="246"/>
      <c r="I168" s="321">
        <v>0</v>
      </c>
      <c r="J168" s="321">
        <v>0</v>
      </c>
      <c r="K168" s="321">
        <v>0</v>
      </c>
      <c r="L168" s="321">
        <v>0</v>
      </c>
      <c r="M168" s="321">
        <v>0</v>
      </c>
      <c r="N168" s="321">
        <v>0</v>
      </c>
      <c r="O168" s="711">
        <v>0</v>
      </c>
      <c r="P168" s="711">
        <v>0</v>
      </c>
      <c r="Q168" s="712">
        <v>0</v>
      </c>
      <c r="R168" s="712">
        <v>0</v>
      </c>
      <c r="S168" s="282">
        <v>0</v>
      </c>
      <c r="T168" s="281">
        <v>0</v>
      </c>
      <c r="U168" s="322">
        <v>0</v>
      </c>
      <c r="V168" s="323">
        <v>0</v>
      </c>
      <c r="W168" s="289">
        <v>0</v>
      </c>
      <c r="X168" s="290">
        <v>0</v>
      </c>
      <c r="Y168" s="291">
        <v>0</v>
      </c>
      <c r="Z168" s="324">
        <v>0</v>
      </c>
      <c r="AA168" s="292">
        <v>0</v>
      </c>
      <c r="AB168" s="293">
        <v>0</v>
      </c>
      <c r="AC168" s="261">
        <v>0</v>
      </c>
      <c r="AD168" s="294">
        <v>1</v>
      </c>
      <c r="AE168" s="295">
        <v>1</v>
      </c>
      <c r="AF168" s="296">
        <v>1</v>
      </c>
      <c r="AG168" s="297">
        <v>0</v>
      </c>
      <c r="AH168" s="1">
        <v>0</v>
      </c>
      <c r="AI168" s="1">
        <v>1</v>
      </c>
      <c r="AJ168" s="2">
        <v>1.0735999999999999</v>
      </c>
      <c r="AK168" s="298">
        <v>0.93140000000000001</v>
      </c>
      <c r="AL168" s="3">
        <v>0.93140000000000001</v>
      </c>
      <c r="AM168" s="325">
        <v>1.4717</v>
      </c>
      <c r="AN168" s="300">
        <v>1.0735999999999999</v>
      </c>
      <c r="AO168" s="300">
        <v>0</v>
      </c>
      <c r="AP168" s="301">
        <v>0.93140000000000001</v>
      </c>
      <c r="AQ168" s="29">
        <v>1.4717</v>
      </c>
      <c r="AR168" s="283">
        <v>1</v>
      </c>
      <c r="AS168" s="283">
        <v>1</v>
      </c>
      <c r="AT168" s="4">
        <v>1.0735999999999999</v>
      </c>
      <c r="AU168" s="4">
        <v>0</v>
      </c>
      <c r="AV168" s="5">
        <v>0.93140000000000001</v>
      </c>
      <c r="AW168" s="448">
        <v>0</v>
      </c>
      <c r="AX168" s="449">
        <v>0</v>
      </c>
      <c r="AY168" s="1">
        <v>1</v>
      </c>
      <c r="AZ168" s="29">
        <v>0</v>
      </c>
      <c r="BA168" s="5">
        <v>0</v>
      </c>
      <c r="BB168" s="294">
        <v>1</v>
      </c>
      <c r="BC168" s="707">
        <v>0.02</v>
      </c>
      <c r="BD168" s="707">
        <v>0</v>
      </c>
      <c r="BE168" s="303">
        <v>0</v>
      </c>
      <c r="BF168" s="303">
        <v>0</v>
      </c>
      <c r="BG168" s="326">
        <v>1</v>
      </c>
      <c r="BH168" s="327"/>
      <c r="BI168" s="9"/>
      <c r="BJ168" s="529"/>
    </row>
    <row r="169" spans="1:62" x14ac:dyDescent="0.2">
      <c r="A169" s="33" t="s">
        <v>426</v>
      </c>
      <c r="B169" s="328" t="s">
        <v>427</v>
      </c>
      <c r="C169" s="329" t="s">
        <v>1451</v>
      </c>
      <c r="D169" s="330" t="s">
        <v>1452</v>
      </c>
      <c r="E169" s="331" t="s">
        <v>1580</v>
      </c>
      <c r="F169" s="332" t="s">
        <v>303</v>
      </c>
      <c r="G169" s="333">
        <v>19</v>
      </c>
      <c r="H169" s="334"/>
      <c r="I169" s="335">
        <v>0</v>
      </c>
      <c r="J169" s="335">
        <v>0</v>
      </c>
      <c r="K169" s="335">
        <v>0</v>
      </c>
      <c r="L169" s="335">
        <v>0</v>
      </c>
      <c r="M169" s="335">
        <v>0</v>
      </c>
      <c r="N169" s="335">
        <v>0</v>
      </c>
      <c r="O169" s="714">
        <v>0</v>
      </c>
      <c r="P169" s="714">
        <v>0</v>
      </c>
      <c r="Q169" s="715">
        <v>0</v>
      </c>
      <c r="R169" s="715">
        <v>0</v>
      </c>
      <c r="S169" s="337">
        <v>0</v>
      </c>
      <c r="T169" s="336">
        <v>0</v>
      </c>
      <c r="U169" s="338">
        <v>0</v>
      </c>
      <c r="V169" s="339">
        <v>0</v>
      </c>
      <c r="W169" s="289">
        <v>0</v>
      </c>
      <c r="X169" s="290">
        <v>0</v>
      </c>
      <c r="Y169" s="291">
        <v>0</v>
      </c>
      <c r="Z169" s="324">
        <v>0</v>
      </c>
      <c r="AA169" s="292">
        <v>0</v>
      </c>
      <c r="AB169" s="293">
        <v>0</v>
      </c>
      <c r="AC169" s="340">
        <v>0</v>
      </c>
      <c r="AD169" s="341">
        <v>0</v>
      </c>
      <c r="AE169" s="295">
        <v>0</v>
      </c>
      <c r="AF169" s="342">
        <v>0</v>
      </c>
      <c r="AG169" s="343">
        <v>1</v>
      </c>
      <c r="AH169" s="6">
        <v>1.7705</v>
      </c>
      <c r="AI169" s="6">
        <v>0</v>
      </c>
      <c r="AJ169" s="2">
        <v>0</v>
      </c>
      <c r="AK169" s="298">
        <v>1.6249</v>
      </c>
      <c r="AL169" s="3">
        <v>0</v>
      </c>
      <c r="AM169" s="325">
        <v>0</v>
      </c>
      <c r="AN169" s="300">
        <v>0</v>
      </c>
      <c r="AO169" s="300">
        <v>0</v>
      </c>
      <c r="AP169" s="301">
        <v>0</v>
      </c>
      <c r="AQ169" s="29">
        <v>0</v>
      </c>
      <c r="AR169" s="283">
        <v>0</v>
      </c>
      <c r="AS169" s="283">
        <v>0</v>
      </c>
      <c r="AT169" s="4">
        <v>0</v>
      </c>
      <c r="AU169" s="4">
        <v>0</v>
      </c>
      <c r="AV169" s="5">
        <v>0</v>
      </c>
      <c r="AW169" s="448">
        <v>0</v>
      </c>
      <c r="AX169" s="449">
        <v>0</v>
      </c>
      <c r="AY169" s="6">
        <v>0</v>
      </c>
      <c r="AZ169" s="29">
        <v>0</v>
      </c>
      <c r="BA169" s="5">
        <v>0</v>
      </c>
      <c r="BB169" s="341">
        <v>0</v>
      </c>
      <c r="BC169" s="716">
        <v>0</v>
      </c>
      <c r="BD169" s="716">
        <v>2.92E-2</v>
      </c>
      <c r="BE169" s="303">
        <v>0</v>
      </c>
      <c r="BF169" s="303">
        <v>0</v>
      </c>
      <c r="BG169" s="326">
        <v>0</v>
      </c>
      <c r="BH169" s="327"/>
      <c r="BI169" s="9"/>
      <c r="BJ169" s="529"/>
    </row>
    <row r="170" spans="1:62" x14ac:dyDescent="0.2">
      <c r="A170" s="33" t="s">
        <v>429</v>
      </c>
      <c r="B170" s="328" t="s">
        <v>430</v>
      </c>
      <c r="C170" s="329" t="s">
        <v>1451</v>
      </c>
      <c r="D170" s="330" t="s">
        <v>1452</v>
      </c>
      <c r="E170" s="331" t="s">
        <v>1581</v>
      </c>
      <c r="F170" s="332" t="s">
        <v>303</v>
      </c>
      <c r="G170" s="333">
        <v>19</v>
      </c>
      <c r="H170" s="334"/>
      <c r="I170" s="335">
        <v>0</v>
      </c>
      <c r="J170" s="335">
        <v>0</v>
      </c>
      <c r="K170" s="335">
        <v>0</v>
      </c>
      <c r="L170" s="335">
        <v>0</v>
      </c>
      <c r="M170" s="335">
        <v>0</v>
      </c>
      <c r="N170" s="335">
        <v>0</v>
      </c>
      <c r="O170" s="714">
        <v>0</v>
      </c>
      <c r="P170" s="714">
        <v>0</v>
      </c>
      <c r="Q170" s="715">
        <v>0</v>
      </c>
      <c r="R170" s="715">
        <v>0</v>
      </c>
      <c r="S170" s="337">
        <v>0</v>
      </c>
      <c r="T170" s="336">
        <v>0</v>
      </c>
      <c r="U170" s="338">
        <v>0</v>
      </c>
      <c r="V170" s="339">
        <v>0</v>
      </c>
      <c r="W170" s="289">
        <v>0</v>
      </c>
      <c r="X170" s="290">
        <v>0</v>
      </c>
      <c r="Y170" s="291">
        <v>0</v>
      </c>
      <c r="Z170" s="324">
        <v>0</v>
      </c>
      <c r="AA170" s="292">
        <v>0</v>
      </c>
      <c r="AB170" s="293">
        <v>0</v>
      </c>
      <c r="AC170" s="340">
        <v>0</v>
      </c>
      <c r="AD170" s="341">
        <v>0</v>
      </c>
      <c r="AE170" s="295">
        <v>0</v>
      </c>
      <c r="AF170" s="342">
        <v>0</v>
      </c>
      <c r="AG170" s="343">
        <v>1</v>
      </c>
      <c r="AH170" s="6">
        <v>1.7705</v>
      </c>
      <c r="AI170" s="6">
        <v>0</v>
      </c>
      <c r="AJ170" s="2">
        <v>0</v>
      </c>
      <c r="AK170" s="298">
        <v>1.8508</v>
      </c>
      <c r="AL170" s="3">
        <v>0</v>
      </c>
      <c r="AM170" s="325">
        <v>0</v>
      </c>
      <c r="AN170" s="300">
        <v>0</v>
      </c>
      <c r="AO170" s="300">
        <v>0</v>
      </c>
      <c r="AP170" s="301">
        <v>0</v>
      </c>
      <c r="AQ170" s="29">
        <v>0</v>
      </c>
      <c r="AR170" s="283">
        <v>0</v>
      </c>
      <c r="AS170" s="283">
        <v>0</v>
      </c>
      <c r="AT170" s="4">
        <v>0</v>
      </c>
      <c r="AU170" s="4">
        <v>0</v>
      </c>
      <c r="AV170" s="5">
        <v>0</v>
      </c>
      <c r="AW170" s="448">
        <v>0</v>
      </c>
      <c r="AX170" s="449">
        <v>0</v>
      </c>
      <c r="AY170" s="6">
        <v>0</v>
      </c>
      <c r="AZ170" s="29">
        <v>0</v>
      </c>
      <c r="BA170" s="5">
        <v>0</v>
      </c>
      <c r="BB170" s="341">
        <v>0</v>
      </c>
      <c r="BC170" s="716">
        <v>0</v>
      </c>
      <c r="BD170" s="716">
        <v>2.92E-2</v>
      </c>
      <c r="BE170" s="303">
        <v>0</v>
      </c>
      <c r="BF170" s="303">
        <v>0</v>
      </c>
      <c r="BG170" s="326">
        <v>0</v>
      </c>
      <c r="BH170" s="327"/>
      <c r="BI170" s="9"/>
      <c r="BJ170" s="529"/>
    </row>
    <row r="171" spans="1:62" x14ac:dyDescent="0.2">
      <c r="A171" s="33" t="s">
        <v>300</v>
      </c>
      <c r="B171" s="328" t="s">
        <v>301</v>
      </c>
      <c r="C171" s="329" t="s">
        <v>1451</v>
      </c>
      <c r="D171" s="330" t="s">
        <v>1452</v>
      </c>
      <c r="E171" s="331" t="s">
        <v>1582</v>
      </c>
      <c r="F171" s="332" t="s">
        <v>303</v>
      </c>
      <c r="G171" s="510">
        <v>19</v>
      </c>
      <c r="H171" s="334"/>
      <c r="I171" s="335">
        <v>0</v>
      </c>
      <c r="J171" s="335">
        <v>0</v>
      </c>
      <c r="K171" s="335">
        <v>0</v>
      </c>
      <c r="L171" s="335">
        <v>0</v>
      </c>
      <c r="M171" s="335">
        <v>0</v>
      </c>
      <c r="N171" s="335">
        <v>0</v>
      </c>
      <c r="O171" s="714">
        <v>0</v>
      </c>
      <c r="P171" s="714">
        <v>0</v>
      </c>
      <c r="Q171" s="715">
        <v>0</v>
      </c>
      <c r="R171" s="715">
        <v>0</v>
      </c>
      <c r="S171" s="337">
        <v>0</v>
      </c>
      <c r="T171" s="336">
        <v>0</v>
      </c>
      <c r="U171" s="338">
        <v>0</v>
      </c>
      <c r="V171" s="339">
        <v>0</v>
      </c>
      <c r="W171" s="289">
        <v>0</v>
      </c>
      <c r="X171" s="290">
        <v>0</v>
      </c>
      <c r="Y171" s="291">
        <v>0</v>
      </c>
      <c r="Z171" s="324">
        <v>0</v>
      </c>
      <c r="AA171" s="292">
        <v>0</v>
      </c>
      <c r="AB171" s="293">
        <v>0</v>
      </c>
      <c r="AC171" s="340">
        <v>0</v>
      </c>
      <c r="AD171" s="341">
        <v>0</v>
      </c>
      <c r="AE171" s="295">
        <v>0</v>
      </c>
      <c r="AF171" s="342">
        <v>0</v>
      </c>
      <c r="AG171" s="343">
        <v>1</v>
      </c>
      <c r="AH171" s="6">
        <v>1.7705</v>
      </c>
      <c r="AI171" s="6">
        <v>0</v>
      </c>
      <c r="AJ171" s="2">
        <v>0</v>
      </c>
      <c r="AK171" s="298">
        <v>1.6603000000000001</v>
      </c>
      <c r="AL171" s="3">
        <v>0</v>
      </c>
      <c r="AM171" s="325">
        <v>0</v>
      </c>
      <c r="AN171" s="300">
        <v>0</v>
      </c>
      <c r="AO171" s="300">
        <v>0</v>
      </c>
      <c r="AP171" s="301">
        <v>0</v>
      </c>
      <c r="AQ171" s="29">
        <v>0</v>
      </c>
      <c r="AR171" s="283">
        <v>0</v>
      </c>
      <c r="AS171" s="283">
        <v>0</v>
      </c>
      <c r="AT171" s="4">
        <v>0</v>
      </c>
      <c r="AU171" s="4">
        <v>0</v>
      </c>
      <c r="AV171" s="5">
        <v>0</v>
      </c>
      <c r="AW171" s="448">
        <v>0</v>
      </c>
      <c r="AX171" s="449">
        <v>0</v>
      </c>
      <c r="AY171" s="6">
        <v>0</v>
      </c>
      <c r="AZ171" s="29">
        <v>0</v>
      </c>
      <c r="BA171" s="5">
        <v>0</v>
      </c>
      <c r="BB171" s="341">
        <v>0</v>
      </c>
      <c r="BC171" s="716">
        <v>0</v>
      </c>
      <c r="BD171" s="716">
        <v>2.92E-2</v>
      </c>
      <c r="BE171" s="303">
        <v>0</v>
      </c>
      <c r="BF171" s="303">
        <v>0</v>
      </c>
      <c r="BG171" s="326">
        <v>0</v>
      </c>
      <c r="BH171" s="327"/>
      <c r="BI171" s="9"/>
      <c r="BJ171" s="529"/>
    </row>
    <row r="172" spans="1:62" x14ac:dyDescent="0.2">
      <c r="A172" s="33" t="s">
        <v>405</v>
      </c>
      <c r="B172" s="328" t="s">
        <v>406</v>
      </c>
      <c r="C172" s="329" t="s">
        <v>1451</v>
      </c>
      <c r="D172" s="330" t="s">
        <v>1452</v>
      </c>
      <c r="E172" s="331" t="s">
        <v>1583</v>
      </c>
      <c r="F172" s="332" t="s">
        <v>303</v>
      </c>
      <c r="G172" s="510">
        <v>19</v>
      </c>
      <c r="H172" s="334"/>
      <c r="I172" s="335">
        <v>0</v>
      </c>
      <c r="J172" s="335">
        <v>0</v>
      </c>
      <c r="K172" s="335">
        <v>0</v>
      </c>
      <c r="L172" s="335">
        <v>0</v>
      </c>
      <c r="M172" s="335">
        <v>0</v>
      </c>
      <c r="N172" s="335">
        <v>0</v>
      </c>
      <c r="O172" s="714">
        <v>0</v>
      </c>
      <c r="P172" s="714">
        <v>0</v>
      </c>
      <c r="Q172" s="715">
        <v>0</v>
      </c>
      <c r="R172" s="715">
        <v>0</v>
      </c>
      <c r="S172" s="337">
        <v>0</v>
      </c>
      <c r="T172" s="336">
        <v>0</v>
      </c>
      <c r="U172" s="338">
        <v>0</v>
      </c>
      <c r="V172" s="339">
        <v>0</v>
      </c>
      <c r="W172" s="289">
        <v>0</v>
      </c>
      <c r="X172" s="290">
        <v>0</v>
      </c>
      <c r="Y172" s="291">
        <v>0</v>
      </c>
      <c r="Z172" s="324">
        <v>0</v>
      </c>
      <c r="AA172" s="292">
        <v>0</v>
      </c>
      <c r="AB172" s="293">
        <v>0</v>
      </c>
      <c r="AC172" s="340">
        <v>0</v>
      </c>
      <c r="AD172" s="341">
        <v>0</v>
      </c>
      <c r="AE172" s="295">
        <v>0</v>
      </c>
      <c r="AF172" s="342">
        <v>0</v>
      </c>
      <c r="AG172" s="343">
        <v>1</v>
      </c>
      <c r="AH172" s="6">
        <v>1.7705</v>
      </c>
      <c r="AI172" s="6">
        <v>0</v>
      </c>
      <c r="AJ172" s="2">
        <v>0</v>
      </c>
      <c r="AK172" s="298">
        <v>1.7309000000000001</v>
      </c>
      <c r="AL172" s="3">
        <v>0</v>
      </c>
      <c r="AM172" s="325">
        <v>0</v>
      </c>
      <c r="AN172" s="300">
        <v>0</v>
      </c>
      <c r="AO172" s="300">
        <v>0</v>
      </c>
      <c r="AP172" s="301">
        <v>0</v>
      </c>
      <c r="AQ172" s="29">
        <v>0</v>
      </c>
      <c r="AR172" s="283">
        <v>0</v>
      </c>
      <c r="AS172" s="283">
        <v>0</v>
      </c>
      <c r="AT172" s="4">
        <v>0</v>
      </c>
      <c r="AU172" s="4">
        <v>0</v>
      </c>
      <c r="AV172" s="5">
        <v>0</v>
      </c>
      <c r="AW172" s="448">
        <v>0</v>
      </c>
      <c r="AX172" s="449">
        <v>0</v>
      </c>
      <c r="AY172" s="6">
        <v>0</v>
      </c>
      <c r="AZ172" s="29">
        <v>0</v>
      </c>
      <c r="BA172" s="5">
        <v>0</v>
      </c>
      <c r="BB172" s="341">
        <v>0</v>
      </c>
      <c r="BC172" s="716">
        <v>0</v>
      </c>
      <c r="BD172" s="716">
        <v>2.92E-2</v>
      </c>
      <c r="BE172" s="303">
        <v>0</v>
      </c>
      <c r="BF172" s="303">
        <v>0</v>
      </c>
      <c r="BG172" s="326">
        <v>0</v>
      </c>
      <c r="BH172" s="327"/>
      <c r="BI172" s="9"/>
      <c r="BJ172" s="529"/>
    </row>
    <row r="173" spans="1:62" x14ac:dyDescent="0.2">
      <c r="A173" s="33" t="s">
        <v>408</v>
      </c>
      <c r="B173" s="328" t="s">
        <v>409</v>
      </c>
      <c r="C173" s="329" t="s">
        <v>1451</v>
      </c>
      <c r="D173" s="330" t="s">
        <v>1452</v>
      </c>
      <c r="E173" s="331" t="s">
        <v>1584</v>
      </c>
      <c r="F173" s="332" t="s">
        <v>303</v>
      </c>
      <c r="G173" s="510">
        <v>19</v>
      </c>
      <c r="H173" s="334"/>
      <c r="I173" s="335">
        <v>0</v>
      </c>
      <c r="J173" s="335">
        <v>0</v>
      </c>
      <c r="K173" s="335">
        <v>0</v>
      </c>
      <c r="L173" s="335">
        <v>0</v>
      </c>
      <c r="M173" s="335">
        <v>0</v>
      </c>
      <c r="N173" s="335">
        <v>0</v>
      </c>
      <c r="O173" s="714">
        <v>0</v>
      </c>
      <c r="P173" s="714">
        <v>0</v>
      </c>
      <c r="Q173" s="715">
        <v>0</v>
      </c>
      <c r="R173" s="715">
        <v>0</v>
      </c>
      <c r="S173" s="337">
        <v>0</v>
      </c>
      <c r="T173" s="336">
        <v>0</v>
      </c>
      <c r="U173" s="338">
        <v>0</v>
      </c>
      <c r="V173" s="339">
        <v>0</v>
      </c>
      <c r="W173" s="289">
        <v>0</v>
      </c>
      <c r="X173" s="290">
        <v>0</v>
      </c>
      <c r="Y173" s="291">
        <v>0</v>
      </c>
      <c r="Z173" s="324">
        <v>0</v>
      </c>
      <c r="AA173" s="292">
        <v>0</v>
      </c>
      <c r="AB173" s="293">
        <v>0</v>
      </c>
      <c r="AC173" s="340">
        <v>0</v>
      </c>
      <c r="AD173" s="341">
        <v>0</v>
      </c>
      <c r="AE173" s="295">
        <v>0</v>
      </c>
      <c r="AF173" s="342">
        <v>0</v>
      </c>
      <c r="AG173" s="343">
        <v>1</v>
      </c>
      <c r="AH173" s="6">
        <v>1.7705</v>
      </c>
      <c r="AI173" s="6">
        <v>0</v>
      </c>
      <c r="AJ173" s="2">
        <v>0</v>
      </c>
      <c r="AK173" s="298">
        <v>1.4665999999999999</v>
      </c>
      <c r="AL173" s="3">
        <v>0</v>
      </c>
      <c r="AM173" s="325">
        <v>0</v>
      </c>
      <c r="AN173" s="300">
        <v>0</v>
      </c>
      <c r="AO173" s="300">
        <v>0</v>
      </c>
      <c r="AP173" s="301">
        <v>0</v>
      </c>
      <c r="AQ173" s="29">
        <v>0</v>
      </c>
      <c r="AR173" s="283">
        <v>0</v>
      </c>
      <c r="AS173" s="283">
        <v>0</v>
      </c>
      <c r="AT173" s="4">
        <v>0</v>
      </c>
      <c r="AU173" s="4">
        <v>0</v>
      </c>
      <c r="AV173" s="5">
        <v>0</v>
      </c>
      <c r="AW173" s="448">
        <v>0</v>
      </c>
      <c r="AX173" s="449">
        <v>0</v>
      </c>
      <c r="AY173" s="6">
        <v>0</v>
      </c>
      <c r="AZ173" s="29">
        <v>0</v>
      </c>
      <c r="BA173" s="5">
        <v>0</v>
      </c>
      <c r="BB173" s="341">
        <v>0</v>
      </c>
      <c r="BC173" s="716">
        <v>0</v>
      </c>
      <c r="BD173" s="716">
        <v>2.92E-2</v>
      </c>
      <c r="BE173" s="303">
        <v>0</v>
      </c>
      <c r="BF173" s="303">
        <v>0</v>
      </c>
      <c r="BG173" s="326">
        <v>0</v>
      </c>
      <c r="BH173" s="327"/>
      <c r="BI173" s="9"/>
      <c r="BJ173" s="529"/>
    </row>
    <row r="174" spans="1:62" x14ac:dyDescent="0.2">
      <c r="A174" s="33" t="s">
        <v>411</v>
      </c>
      <c r="B174" s="328" t="s">
        <v>412</v>
      </c>
      <c r="C174" s="329" t="s">
        <v>1451</v>
      </c>
      <c r="D174" s="330" t="s">
        <v>1452</v>
      </c>
      <c r="E174" s="331" t="s">
        <v>1585</v>
      </c>
      <c r="F174" s="332" t="s">
        <v>299</v>
      </c>
      <c r="G174" s="510">
        <v>19</v>
      </c>
      <c r="H174" s="334"/>
      <c r="I174" s="335">
        <v>0</v>
      </c>
      <c r="J174" s="335">
        <v>0</v>
      </c>
      <c r="K174" s="335">
        <v>0</v>
      </c>
      <c r="L174" s="335">
        <v>0</v>
      </c>
      <c r="M174" s="335">
        <v>0</v>
      </c>
      <c r="N174" s="335">
        <v>0</v>
      </c>
      <c r="O174" s="714">
        <v>0</v>
      </c>
      <c r="P174" s="714">
        <v>0</v>
      </c>
      <c r="Q174" s="715">
        <v>0</v>
      </c>
      <c r="R174" s="715">
        <v>0</v>
      </c>
      <c r="S174" s="337">
        <v>0</v>
      </c>
      <c r="T174" s="336">
        <v>0</v>
      </c>
      <c r="U174" s="338">
        <v>0</v>
      </c>
      <c r="V174" s="339">
        <v>0</v>
      </c>
      <c r="W174" s="289">
        <v>0</v>
      </c>
      <c r="X174" s="290">
        <v>0</v>
      </c>
      <c r="Y174" s="291">
        <v>0</v>
      </c>
      <c r="Z174" s="324">
        <v>0</v>
      </c>
      <c r="AA174" s="292">
        <v>0</v>
      </c>
      <c r="AB174" s="293">
        <v>0</v>
      </c>
      <c r="AC174" s="340">
        <v>0</v>
      </c>
      <c r="AD174" s="341">
        <v>0</v>
      </c>
      <c r="AE174" s="295">
        <v>0</v>
      </c>
      <c r="AF174" s="342">
        <v>0</v>
      </c>
      <c r="AG174" s="343">
        <v>1</v>
      </c>
      <c r="AH174" s="6">
        <v>1.7705</v>
      </c>
      <c r="AI174" s="6">
        <v>0</v>
      </c>
      <c r="AJ174" s="2">
        <v>0</v>
      </c>
      <c r="AK174" s="298">
        <v>1.6471</v>
      </c>
      <c r="AL174" s="3">
        <v>0</v>
      </c>
      <c r="AM174" s="325">
        <v>0</v>
      </c>
      <c r="AN174" s="300">
        <v>0</v>
      </c>
      <c r="AO174" s="300">
        <v>0</v>
      </c>
      <c r="AP174" s="301">
        <v>0</v>
      </c>
      <c r="AQ174" s="29">
        <v>0</v>
      </c>
      <c r="AR174" s="283">
        <v>0</v>
      </c>
      <c r="AS174" s="283">
        <v>0</v>
      </c>
      <c r="AT174" s="4">
        <v>0</v>
      </c>
      <c r="AU174" s="4">
        <v>0</v>
      </c>
      <c r="AV174" s="5">
        <v>0</v>
      </c>
      <c r="AW174" s="448">
        <v>0</v>
      </c>
      <c r="AX174" s="449">
        <v>0</v>
      </c>
      <c r="AY174" s="6">
        <v>0</v>
      </c>
      <c r="AZ174" s="29">
        <v>0</v>
      </c>
      <c r="BA174" s="5">
        <v>0</v>
      </c>
      <c r="BB174" s="341">
        <v>0</v>
      </c>
      <c r="BC174" s="716">
        <v>0</v>
      </c>
      <c r="BD174" s="716">
        <v>2.92E-2</v>
      </c>
      <c r="BE174" s="303">
        <v>0</v>
      </c>
      <c r="BF174" s="303">
        <v>0</v>
      </c>
      <c r="BG174" s="326">
        <v>0</v>
      </c>
      <c r="BH174" s="327"/>
      <c r="BI174" s="9"/>
      <c r="BJ174" s="529"/>
    </row>
    <row r="175" spans="1:62" x14ac:dyDescent="0.2">
      <c r="A175" s="33" t="s">
        <v>435</v>
      </c>
      <c r="B175" s="328" t="s">
        <v>436</v>
      </c>
      <c r="C175" s="329" t="s">
        <v>1451</v>
      </c>
      <c r="D175" s="330" t="s">
        <v>1452</v>
      </c>
      <c r="E175" s="331" t="s">
        <v>1586</v>
      </c>
      <c r="F175" s="332" t="s">
        <v>303</v>
      </c>
      <c r="G175" s="333">
        <v>19</v>
      </c>
      <c r="H175" s="334"/>
      <c r="I175" s="335">
        <v>0</v>
      </c>
      <c r="J175" s="335">
        <v>0</v>
      </c>
      <c r="K175" s="335">
        <v>0</v>
      </c>
      <c r="L175" s="335">
        <v>0</v>
      </c>
      <c r="M175" s="335">
        <v>0</v>
      </c>
      <c r="N175" s="335">
        <v>0</v>
      </c>
      <c r="O175" s="714">
        <v>0</v>
      </c>
      <c r="P175" s="714">
        <v>0</v>
      </c>
      <c r="Q175" s="715">
        <v>0</v>
      </c>
      <c r="R175" s="715">
        <v>0</v>
      </c>
      <c r="S175" s="337">
        <v>0</v>
      </c>
      <c r="T175" s="336">
        <v>0</v>
      </c>
      <c r="U175" s="338">
        <v>0</v>
      </c>
      <c r="V175" s="339">
        <v>0</v>
      </c>
      <c r="W175" s="289">
        <v>0</v>
      </c>
      <c r="X175" s="290">
        <v>0</v>
      </c>
      <c r="Y175" s="291">
        <v>0</v>
      </c>
      <c r="Z175" s="324">
        <v>0</v>
      </c>
      <c r="AA175" s="292">
        <v>0</v>
      </c>
      <c r="AB175" s="293">
        <v>0</v>
      </c>
      <c r="AC175" s="340">
        <v>0</v>
      </c>
      <c r="AD175" s="341">
        <v>0</v>
      </c>
      <c r="AE175" s="295">
        <v>0</v>
      </c>
      <c r="AF175" s="342">
        <v>0</v>
      </c>
      <c r="AG175" s="343">
        <v>1</v>
      </c>
      <c r="AH175" s="6">
        <v>1.7705</v>
      </c>
      <c r="AI175" s="6">
        <v>0</v>
      </c>
      <c r="AJ175" s="2">
        <v>0</v>
      </c>
      <c r="AK175" s="298">
        <v>1.7326999999999999</v>
      </c>
      <c r="AL175" s="3">
        <v>0</v>
      </c>
      <c r="AM175" s="325">
        <v>0</v>
      </c>
      <c r="AN175" s="300">
        <v>0</v>
      </c>
      <c r="AO175" s="300">
        <v>0</v>
      </c>
      <c r="AP175" s="301">
        <v>0</v>
      </c>
      <c r="AQ175" s="29">
        <v>0</v>
      </c>
      <c r="AR175" s="283">
        <v>0</v>
      </c>
      <c r="AS175" s="283">
        <v>0</v>
      </c>
      <c r="AT175" s="4">
        <v>0</v>
      </c>
      <c r="AU175" s="4">
        <v>0</v>
      </c>
      <c r="AV175" s="5">
        <v>0</v>
      </c>
      <c r="AW175" s="448">
        <v>0</v>
      </c>
      <c r="AX175" s="449">
        <v>0</v>
      </c>
      <c r="AY175" s="6">
        <v>0</v>
      </c>
      <c r="AZ175" s="29">
        <v>0</v>
      </c>
      <c r="BA175" s="5">
        <v>0</v>
      </c>
      <c r="BB175" s="341">
        <v>0</v>
      </c>
      <c r="BC175" s="716">
        <v>0</v>
      </c>
      <c r="BD175" s="716">
        <v>2.92E-2</v>
      </c>
      <c r="BE175" s="303">
        <v>0</v>
      </c>
      <c r="BF175" s="303">
        <v>0</v>
      </c>
      <c r="BG175" s="326">
        <v>0</v>
      </c>
      <c r="BH175" s="327"/>
      <c r="BI175" s="9"/>
      <c r="BJ175" s="529"/>
    </row>
    <row r="176" spans="1:62" x14ac:dyDescent="0.2">
      <c r="A176" s="33" t="s">
        <v>417</v>
      </c>
      <c r="B176" s="328" t="s">
        <v>418</v>
      </c>
      <c r="C176" s="329" t="s">
        <v>1451</v>
      </c>
      <c r="D176" s="330" t="s">
        <v>1452</v>
      </c>
      <c r="E176" s="331" t="s">
        <v>1587</v>
      </c>
      <c r="F176" s="332" t="s">
        <v>303</v>
      </c>
      <c r="G176" s="510">
        <v>19</v>
      </c>
      <c r="H176" s="334"/>
      <c r="I176" s="335">
        <v>0</v>
      </c>
      <c r="J176" s="335">
        <v>0</v>
      </c>
      <c r="K176" s="335">
        <v>0</v>
      </c>
      <c r="L176" s="335">
        <v>0</v>
      </c>
      <c r="M176" s="335">
        <v>0</v>
      </c>
      <c r="N176" s="335">
        <v>0</v>
      </c>
      <c r="O176" s="714">
        <v>0</v>
      </c>
      <c r="P176" s="714">
        <v>0</v>
      </c>
      <c r="Q176" s="715">
        <v>0</v>
      </c>
      <c r="R176" s="715">
        <v>0</v>
      </c>
      <c r="S176" s="337">
        <v>0</v>
      </c>
      <c r="T176" s="336">
        <v>0</v>
      </c>
      <c r="U176" s="338">
        <v>0</v>
      </c>
      <c r="V176" s="339">
        <v>0</v>
      </c>
      <c r="W176" s="289">
        <v>0</v>
      </c>
      <c r="X176" s="290">
        <v>0</v>
      </c>
      <c r="Y176" s="291">
        <v>0</v>
      </c>
      <c r="Z176" s="324">
        <v>0</v>
      </c>
      <c r="AA176" s="292">
        <v>0</v>
      </c>
      <c r="AB176" s="293">
        <v>0</v>
      </c>
      <c r="AC176" s="340">
        <v>0</v>
      </c>
      <c r="AD176" s="341">
        <v>0</v>
      </c>
      <c r="AE176" s="295">
        <v>0</v>
      </c>
      <c r="AF176" s="342">
        <v>0</v>
      </c>
      <c r="AG176" s="343">
        <v>1</v>
      </c>
      <c r="AH176" s="6">
        <v>1.7705</v>
      </c>
      <c r="AI176" s="6">
        <v>0</v>
      </c>
      <c r="AJ176" s="2">
        <v>0</v>
      </c>
      <c r="AK176" s="298">
        <v>1.5821000000000001</v>
      </c>
      <c r="AL176" s="3">
        <v>0</v>
      </c>
      <c r="AM176" s="325">
        <v>0</v>
      </c>
      <c r="AN176" s="300">
        <v>0</v>
      </c>
      <c r="AO176" s="300">
        <v>0</v>
      </c>
      <c r="AP176" s="301">
        <v>0</v>
      </c>
      <c r="AQ176" s="29">
        <v>0</v>
      </c>
      <c r="AR176" s="283">
        <v>0</v>
      </c>
      <c r="AS176" s="283">
        <v>0</v>
      </c>
      <c r="AT176" s="4">
        <v>0</v>
      </c>
      <c r="AU176" s="4">
        <v>0</v>
      </c>
      <c r="AV176" s="5">
        <v>0</v>
      </c>
      <c r="AW176" s="448">
        <v>0</v>
      </c>
      <c r="AX176" s="449">
        <v>0</v>
      </c>
      <c r="AY176" s="6">
        <v>0</v>
      </c>
      <c r="AZ176" s="29">
        <v>0</v>
      </c>
      <c r="BA176" s="5">
        <v>0</v>
      </c>
      <c r="BB176" s="341">
        <v>0</v>
      </c>
      <c r="BC176" s="716">
        <v>0</v>
      </c>
      <c r="BD176" s="716">
        <v>2.92E-2</v>
      </c>
      <c r="BE176" s="303">
        <v>0</v>
      </c>
      <c r="BF176" s="303">
        <v>0</v>
      </c>
      <c r="BG176" s="326">
        <v>0</v>
      </c>
      <c r="BH176" s="327"/>
      <c r="BI176" s="9"/>
      <c r="BJ176" s="529"/>
    </row>
    <row r="177" spans="1:62" x14ac:dyDescent="0.2">
      <c r="A177" s="33" t="s">
        <v>438</v>
      </c>
      <c r="B177" s="328" t="s">
        <v>439</v>
      </c>
      <c r="C177" s="329" t="s">
        <v>1451</v>
      </c>
      <c r="D177" s="330" t="s">
        <v>1452</v>
      </c>
      <c r="E177" s="331" t="s">
        <v>1588</v>
      </c>
      <c r="F177" s="332" t="s">
        <v>303</v>
      </c>
      <c r="G177" s="333">
        <v>19</v>
      </c>
      <c r="H177" s="334"/>
      <c r="I177" s="335">
        <v>0</v>
      </c>
      <c r="J177" s="335">
        <v>0</v>
      </c>
      <c r="K177" s="335">
        <v>0</v>
      </c>
      <c r="L177" s="335">
        <v>0</v>
      </c>
      <c r="M177" s="335">
        <v>0</v>
      </c>
      <c r="N177" s="335">
        <v>0</v>
      </c>
      <c r="O177" s="714">
        <v>0</v>
      </c>
      <c r="P177" s="714">
        <v>0</v>
      </c>
      <c r="Q177" s="715">
        <v>0</v>
      </c>
      <c r="R177" s="715">
        <v>0</v>
      </c>
      <c r="S177" s="337">
        <v>0</v>
      </c>
      <c r="T177" s="336">
        <v>0</v>
      </c>
      <c r="U177" s="338">
        <v>0</v>
      </c>
      <c r="V177" s="339">
        <v>0</v>
      </c>
      <c r="W177" s="289">
        <v>0</v>
      </c>
      <c r="X177" s="290">
        <v>0</v>
      </c>
      <c r="Y177" s="291">
        <v>0</v>
      </c>
      <c r="Z177" s="324">
        <v>0</v>
      </c>
      <c r="AA177" s="292">
        <v>0</v>
      </c>
      <c r="AB177" s="293">
        <v>0</v>
      </c>
      <c r="AC177" s="340">
        <v>0</v>
      </c>
      <c r="AD177" s="341">
        <v>0</v>
      </c>
      <c r="AE177" s="295">
        <v>0</v>
      </c>
      <c r="AF177" s="342">
        <v>0</v>
      </c>
      <c r="AG177" s="343">
        <v>1</v>
      </c>
      <c r="AH177" s="6">
        <v>1.7705</v>
      </c>
      <c r="AI177" s="6">
        <v>0</v>
      </c>
      <c r="AJ177" s="2">
        <v>0</v>
      </c>
      <c r="AK177" s="298">
        <v>1.8776999999999999</v>
      </c>
      <c r="AL177" s="3">
        <v>0</v>
      </c>
      <c r="AM177" s="325">
        <v>0</v>
      </c>
      <c r="AN177" s="300">
        <v>0</v>
      </c>
      <c r="AO177" s="300">
        <v>0</v>
      </c>
      <c r="AP177" s="301">
        <v>0</v>
      </c>
      <c r="AQ177" s="29">
        <v>0</v>
      </c>
      <c r="AR177" s="283">
        <v>0</v>
      </c>
      <c r="AS177" s="283">
        <v>0</v>
      </c>
      <c r="AT177" s="4">
        <v>0</v>
      </c>
      <c r="AU177" s="4">
        <v>0</v>
      </c>
      <c r="AV177" s="5">
        <v>0</v>
      </c>
      <c r="AW177" s="448">
        <v>0</v>
      </c>
      <c r="AX177" s="449">
        <v>0</v>
      </c>
      <c r="AY177" s="6">
        <v>0</v>
      </c>
      <c r="AZ177" s="29">
        <v>0</v>
      </c>
      <c r="BA177" s="5">
        <v>0</v>
      </c>
      <c r="BB177" s="341">
        <v>0</v>
      </c>
      <c r="BC177" s="716">
        <v>0</v>
      </c>
      <c r="BD177" s="716">
        <v>2.92E-2</v>
      </c>
      <c r="BE177" s="303">
        <v>0</v>
      </c>
      <c r="BF177" s="303">
        <v>0</v>
      </c>
      <c r="BG177" s="326">
        <v>0</v>
      </c>
      <c r="BH177" s="327"/>
      <c r="BI177" s="9"/>
      <c r="BJ177" s="529"/>
    </row>
    <row r="178" spans="1:62" x14ac:dyDescent="0.2">
      <c r="A178" s="33" t="s">
        <v>420</v>
      </c>
      <c r="B178" s="328" t="s">
        <v>421</v>
      </c>
      <c r="C178" s="329" t="s">
        <v>1451</v>
      </c>
      <c r="D178" s="330" t="s">
        <v>1452</v>
      </c>
      <c r="E178" s="331" t="s">
        <v>1589</v>
      </c>
      <c r="F178" s="332" t="s">
        <v>303</v>
      </c>
      <c r="G178" s="510">
        <v>19</v>
      </c>
      <c r="H178" s="334"/>
      <c r="I178" s="335">
        <v>0</v>
      </c>
      <c r="J178" s="335">
        <v>0</v>
      </c>
      <c r="K178" s="335">
        <v>0</v>
      </c>
      <c r="L178" s="335">
        <v>0</v>
      </c>
      <c r="M178" s="335">
        <v>0</v>
      </c>
      <c r="N178" s="335">
        <v>0</v>
      </c>
      <c r="O178" s="714">
        <v>0</v>
      </c>
      <c r="P178" s="714">
        <v>0</v>
      </c>
      <c r="Q178" s="715">
        <v>0</v>
      </c>
      <c r="R178" s="715">
        <v>0</v>
      </c>
      <c r="S178" s="337">
        <v>0</v>
      </c>
      <c r="T178" s="336">
        <v>0</v>
      </c>
      <c r="U178" s="338">
        <v>0</v>
      </c>
      <c r="V178" s="339">
        <v>0</v>
      </c>
      <c r="W178" s="289">
        <v>0</v>
      </c>
      <c r="X178" s="290">
        <v>0</v>
      </c>
      <c r="Y178" s="291">
        <v>0</v>
      </c>
      <c r="Z178" s="324">
        <v>0</v>
      </c>
      <c r="AA178" s="292">
        <v>0</v>
      </c>
      <c r="AB178" s="293">
        <v>0</v>
      </c>
      <c r="AC178" s="340">
        <v>0</v>
      </c>
      <c r="AD178" s="341">
        <v>0</v>
      </c>
      <c r="AE178" s="295">
        <v>0</v>
      </c>
      <c r="AF178" s="342">
        <v>0</v>
      </c>
      <c r="AG178" s="343">
        <v>1</v>
      </c>
      <c r="AH178" s="6">
        <v>1.7705</v>
      </c>
      <c r="AI178" s="6">
        <v>0</v>
      </c>
      <c r="AJ178" s="2">
        <v>0</v>
      </c>
      <c r="AK178" s="298">
        <v>1.6899</v>
      </c>
      <c r="AL178" s="3">
        <v>0</v>
      </c>
      <c r="AM178" s="325">
        <v>0</v>
      </c>
      <c r="AN178" s="300">
        <v>0</v>
      </c>
      <c r="AO178" s="300">
        <v>0</v>
      </c>
      <c r="AP178" s="301">
        <v>0</v>
      </c>
      <c r="AQ178" s="29">
        <v>0</v>
      </c>
      <c r="AR178" s="283">
        <v>0</v>
      </c>
      <c r="AS178" s="283">
        <v>0</v>
      </c>
      <c r="AT178" s="4">
        <v>0</v>
      </c>
      <c r="AU178" s="4">
        <v>0</v>
      </c>
      <c r="AV178" s="5">
        <v>0</v>
      </c>
      <c r="AW178" s="448">
        <v>0</v>
      </c>
      <c r="AX178" s="449">
        <v>0</v>
      </c>
      <c r="AY178" s="6">
        <v>0</v>
      </c>
      <c r="AZ178" s="29">
        <v>0</v>
      </c>
      <c r="BA178" s="5">
        <v>0</v>
      </c>
      <c r="BB178" s="341">
        <v>0</v>
      </c>
      <c r="BC178" s="716">
        <v>0</v>
      </c>
      <c r="BD178" s="716">
        <v>2.92E-2</v>
      </c>
      <c r="BE178" s="303">
        <v>0</v>
      </c>
      <c r="BF178" s="303">
        <v>0</v>
      </c>
      <c r="BG178" s="326">
        <v>0</v>
      </c>
      <c r="BH178" s="327"/>
      <c r="BI178" s="9"/>
      <c r="BJ178" s="529"/>
    </row>
    <row r="179" spans="1:62" x14ac:dyDescent="0.2">
      <c r="A179" s="383" t="s">
        <v>1451</v>
      </c>
      <c r="B179" s="384" t="s">
        <v>1452</v>
      </c>
      <c r="C179" s="404" t="s">
        <v>1451</v>
      </c>
      <c r="D179" s="405" t="s">
        <v>1590</v>
      </c>
      <c r="E179" s="387" t="s">
        <v>1591</v>
      </c>
      <c r="F179" s="388" t="s">
        <v>303</v>
      </c>
      <c r="G179" s="389">
        <v>19</v>
      </c>
      <c r="H179" s="246"/>
      <c r="I179" s="390">
        <v>5423799</v>
      </c>
      <c r="J179" s="390">
        <v>0</v>
      </c>
      <c r="K179" s="390">
        <v>0</v>
      </c>
      <c r="L179" s="390">
        <v>0</v>
      </c>
      <c r="M179" s="390">
        <v>0</v>
      </c>
      <c r="N179" s="390">
        <v>5423799</v>
      </c>
      <c r="O179" s="717">
        <v>0</v>
      </c>
      <c r="P179" s="717">
        <v>5423799</v>
      </c>
      <c r="Q179" s="718">
        <v>286.79000000000002</v>
      </c>
      <c r="R179" s="718">
        <v>0</v>
      </c>
      <c r="S179" s="392">
        <v>0</v>
      </c>
      <c r="T179" s="391">
        <v>0</v>
      </c>
      <c r="U179" s="393">
        <v>5423799</v>
      </c>
      <c r="V179" s="394">
        <v>18912.09</v>
      </c>
      <c r="W179" s="289">
        <v>20912</v>
      </c>
      <c r="X179" s="290">
        <v>72.92</v>
      </c>
      <c r="Y179" s="291">
        <v>18839.170000000002</v>
      </c>
      <c r="Z179" s="324" t="s">
        <v>15</v>
      </c>
      <c r="AA179" s="292" t="s">
        <v>15</v>
      </c>
      <c r="AB179" s="293">
        <v>5423799</v>
      </c>
      <c r="AC179" s="395">
        <v>18912.09</v>
      </c>
      <c r="AD179" s="396">
        <v>1.8505</v>
      </c>
      <c r="AE179" s="397">
        <v>1.8505</v>
      </c>
      <c r="AF179" s="398">
        <v>1.7705</v>
      </c>
      <c r="AG179" s="399">
        <v>0</v>
      </c>
      <c r="AH179" s="400">
        <v>0</v>
      </c>
      <c r="AI179" s="400">
        <v>0</v>
      </c>
      <c r="AJ179" s="2">
        <v>0</v>
      </c>
      <c r="AK179" s="298">
        <v>0</v>
      </c>
      <c r="AL179" s="3">
        <v>0</v>
      </c>
      <c r="AM179" s="325">
        <v>0</v>
      </c>
      <c r="AN179" s="300">
        <v>0</v>
      </c>
      <c r="AO179" s="300">
        <v>0</v>
      </c>
      <c r="AP179" s="301">
        <v>0</v>
      </c>
      <c r="AQ179" s="29">
        <v>0</v>
      </c>
      <c r="AR179" s="283">
        <v>0</v>
      </c>
      <c r="AS179" s="283">
        <v>0</v>
      </c>
      <c r="AT179" s="4">
        <v>0</v>
      </c>
      <c r="AU179" s="4">
        <v>0</v>
      </c>
      <c r="AV179" s="5">
        <v>0</v>
      </c>
      <c r="AW179" s="448">
        <v>0</v>
      </c>
      <c r="AX179" s="449">
        <v>0</v>
      </c>
      <c r="AY179" s="400">
        <v>0</v>
      </c>
      <c r="AZ179" s="29">
        <v>0</v>
      </c>
      <c r="BA179" s="5">
        <v>0</v>
      </c>
      <c r="BB179" s="396">
        <v>1.52763</v>
      </c>
      <c r="BC179" s="719">
        <v>2.92E-2</v>
      </c>
      <c r="BD179" s="719">
        <v>0</v>
      </c>
      <c r="BE179" s="303">
        <v>0</v>
      </c>
      <c r="BF179" s="303">
        <v>0</v>
      </c>
      <c r="BG179" s="326">
        <v>0</v>
      </c>
      <c r="BH179" s="327"/>
      <c r="BI179" s="9"/>
      <c r="BJ179" s="529"/>
    </row>
    <row r="180" spans="1:62" x14ac:dyDescent="0.2">
      <c r="A180" s="314" t="s">
        <v>456</v>
      </c>
      <c r="B180" s="315" t="s">
        <v>457</v>
      </c>
      <c r="C180" s="316" t="s">
        <v>456</v>
      </c>
      <c r="D180" s="317" t="s">
        <v>457</v>
      </c>
      <c r="E180" s="318" t="s">
        <v>458</v>
      </c>
      <c r="F180" s="319" t="s">
        <v>459</v>
      </c>
      <c r="G180" s="320">
        <v>20</v>
      </c>
      <c r="H180" s="246"/>
      <c r="I180" s="321">
        <v>3207519</v>
      </c>
      <c r="J180" s="321">
        <v>409337</v>
      </c>
      <c r="K180" s="321">
        <v>0</v>
      </c>
      <c r="L180" s="321">
        <v>0</v>
      </c>
      <c r="M180" s="321">
        <v>0</v>
      </c>
      <c r="N180" s="321">
        <v>3207519</v>
      </c>
      <c r="O180" s="711">
        <v>409337</v>
      </c>
      <c r="P180" s="711">
        <v>2798182</v>
      </c>
      <c r="Q180" s="712">
        <v>206.52</v>
      </c>
      <c r="R180" s="712">
        <v>7.43</v>
      </c>
      <c r="S180" s="282">
        <v>63653</v>
      </c>
      <c r="T180" s="281">
        <v>0</v>
      </c>
      <c r="U180" s="322">
        <v>2798182</v>
      </c>
      <c r="V180" s="323">
        <v>13549.21</v>
      </c>
      <c r="W180" s="289">
        <v>102747</v>
      </c>
      <c r="X180" s="290">
        <v>497.52</v>
      </c>
      <c r="Y180" s="291">
        <v>13051.689999999999</v>
      </c>
      <c r="Z180" s="324">
        <v>0</v>
      </c>
      <c r="AA180" s="292">
        <v>0</v>
      </c>
      <c r="AB180" s="293">
        <v>2798182</v>
      </c>
      <c r="AC180" s="261">
        <v>13549.21</v>
      </c>
      <c r="AD180" s="294">
        <v>1.32575</v>
      </c>
      <c r="AE180" s="295">
        <v>1.3258000000000001</v>
      </c>
      <c r="AF180" s="296">
        <v>1.3258000000000001</v>
      </c>
      <c r="AG180" s="297">
        <v>1</v>
      </c>
      <c r="AH180" s="1">
        <v>1.3258000000000001</v>
      </c>
      <c r="AI180" s="1">
        <v>1.3258000000000001</v>
      </c>
      <c r="AJ180" s="2">
        <v>1.0014000000000001</v>
      </c>
      <c r="AK180" s="298">
        <v>1.3239000000000001</v>
      </c>
      <c r="AL180" s="3">
        <v>1.3239000000000001</v>
      </c>
      <c r="AM180" s="325">
        <v>1.5778000000000001</v>
      </c>
      <c r="AN180" s="300">
        <v>1.0014000000000001</v>
      </c>
      <c r="AO180" s="300">
        <v>0</v>
      </c>
      <c r="AP180" s="301">
        <v>1.3239000000000001</v>
      </c>
      <c r="AQ180" s="29">
        <v>1.5778000000000001</v>
      </c>
      <c r="AR180" s="283">
        <v>1</v>
      </c>
      <c r="AS180" s="283">
        <v>1</v>
      </c>
      <c r="AT180" s="4">
        <v>1.0014000000000001</v>
      </c>
      <c r="AU180" s="4">
        <v>0</v>
      </c>
      <c r="AV180" s="5">
        <v>1.3239000000000001</v>
      </c>
      <c r="AW180" s="448">
        <v>0</v>
      </c>
      <c r="AX180" s="449">
        <v>0</v>
      </c>
      <c r="AY180" s="1">
        <v>1.3258000000000001</v>
      </c>
      <c r="AZ180" s="29">
        <v>0</v>
      </c>
      <c r="BA180" s="5">
        <v>0</v>
      </c>
      <c r="BB180" s="294">
        <v>1.0944400000000001</v>
      </c>
      <c r="BC180" s="707">
        <v>2.1899999999999999E-2</v>
      </c>
      <c r="BD180" s="707">
        <v>2.1899999999999999E-2</v>
      </c>
      <c r="BE180" s="303">
        <v>2.1899999999999999E-2</v>
      </c>
      <c r="BF180" s="303">
        <v>2.1899999999999999E-2</v>
      </c>
      <c r="BG180" s="326">
        <v>0</v>
      </c>
      <c r="BH180" s="327"/>
      <c r="BI180" s="9"/>
      <c r="BJ180" s="529"/>
    </row>
    <row r="181" spans="1:62" x14ac:dyDescent="0.2">
      <c r="A181" s="314" t="s">
        <v>460</v>
      </c>
      <c r="B181" s="315" t="s">
        <v>461</v>
      </c>
      <c r="C181" s="316" t="s">
        <v>460</v>
      </c>
      <c r="D181" s="317" t="s">
        <v>461</v>
      </c>
      <c r="E181" s="318" t="s">
        <v>462</v>
      </c>
      <c r="F181" s="319" t="s">
        <v>459</v>
      </c>
      <c r="G181" s="320">
        <v>20</v>
      </c>
      <c r="H181" s="246"/>
      <c r="I181" s="321">
        <v>4323221</v>
      </c>
      <c r="J181" s="321">
        <v>388342</v>
      </c>
      <c r="K181" s="321">
        <v>0</v>
      </c>
      <c r="L181" s="321">
        <v>0</v>
      </c>
      <c r="M181" s="321">
        <v>0</v>
      </c>
      <c r="N181" s="321">
        <v>4323221</v>
      </c>
      <c r="O181" s="711">
        <v>388342</v>
      </c>
      <c r="P181" s="711">
        <v>3934879</v>
      </c>
      <c r="Q181" s="712">
        <v>301.33</v>
      </c>
      <c r="R181" s="712">
        <v>12.15</v>
      </c>
      <c r="S181" s="282">
        <v>104089</v>
      </c>
      <c r="T181" s="281">
        <v>0</v>
      </c>
      <c r="U181" s="322">
        <v>3934879</v>
      </c>
      <c r="V181" s="323">
        <v>13058.37</v>
      </c>
      <c r="W181" s="289">
        <v>291928</v>
      </c>
      <c r="X181" s="290">
        <v>968.8</v>
      </c>
      <c r="Y181" s="291">
        <v>12089.570000000002</v>
      </c>
      <c r="Z181" s="324">
        <v>0</v>
      </c>
      <c r="AA181" s="292">
        <v>0</v>
      </c>
      <c r="AB181" s="293">
        <v>3934879</v>
      </c>
      <c r="AC181" s="261">
        <v>13058.37</v>
      </c>
      <c r="AD181" s="294">
        <v>1.27773</v>
      </c>
      <c r="AE181" s="295">
        <v>1.2777000000000001</v>
      </c>
      <c r="AF181" s="296">
        <v>1.2777000000000001</v>
      </c>
      <c r="AG181" s="297">
        <v>1</v>
      </c>
      <c r="AH181" s="1">
        <v>1.2777000000000001</v>
      </c>
      <c r="AI181" s="1">
        <v>1.2777000000000001</v>
      </c>
      <c r="AJ181" s="2">
        <v>1.0095000000000001</v>
      </c>
      <c r="AK181" s="298">
        <v>1.2657</v>
      </c>
      <c r="AL181" s="3">
        <v>1.2657</v>
      </c>
      <c r="AM181" s="325">
        <v>1.5650999999999999</v>
      </c>
      <c r="AN181" s="300">
        <v>1.0095000000000001</v>
      </c>
      <c r="AO181" s="300">
        <v>0</v>
      </c>
      <c r="AP181" s="301">
        <v>1.2657</v>
      </c>
      <c r="AQ181" s="29">
        <v>1.5650999999999999</v>
      </c>
      <c r="AR181" s="283">
        <v>1</v>
      </c>
      <c r="AS181" s="283">
        <v>1</v>
      </c>
      <c r="AT181" s="4">
        <v>1.0095000000000001</v>
      </c>
      <c r="AU181" s="4">
        <v>0</v>
      </c>
      <c r="AV181" s="5">
        <v>1.2657</v>
      </c>
      <c r="AW181" s="448">
        <v>0</v>
      </c>
      <c r="AX181" s="449">
        <v>0</v>
      </c>
      <c r="AY181" s="1">
        <v>1.2777000000000001</v>
      </c>
      <c r="AZ181" s="29">
        <v>0</v>
      </c>
      <c r="BA181" s="5">
        <v>0</v>
      </c>
      <c r="BB181" s="294">
        <v>1.0548</v>
      </c>
      <c r="BC181" s="707">
        <v>2.1100000000000001E-2</v>
      </c>
      <c r="BD181" s="707">
        <v>2.1100000000000001E-2</v>
      </c>
      <c r="BE181" s="303">
        <v>2.1100000000000001E-2</v>
      </c>
      <c r="BF181" s="303">
        <v>2.1100000000000001E-2</v>
      </c>
      <c r="BG181" s="326">
        <v>0</v>
      </c>
      <c r="BH181" s="327"/>
      <c r="BI181" s="9"/>
      <c r="BJ181" s="529"/>
    </row>
    <row r="182" spans="1:62" x14ac:dyDescent="0.2">
      <c r="A182" s="314" t="s">
        <v>463</v>
      </c>
      <c r="B182" s="315" t="s">
        <v>464</v>
      </c>
      <c r="C182" s="316" t="s">
        <v>463</v>
      </c>
      <c r="D182" s="317" t="s">
        <v>464</v>
      </c>
      <c r="E182" s="318" t="s">
        <v>465</v>
      </c>
      <c r="F182" s="319" t="s">
        <v>459</v>
      </c>
      <c r="G182" s="320">
        <v>20</v>
      </c>
      <c r="H182" s="246"/>
      <c r="I182" s="321">
        <v>11311520</v>
      </c>
      <c r="J182" s="321">
        <v>3884594</v>
      </c>
      <c r="K182" s="321">
        <v>0</v>
      </c>
      <c r="L182" s="321">
        <v>0</v>
      </c>
      <c r="M182" s="321">
        <v>0</v>
      </c>
      <c r="N182" s="321">
        <v>11311520</v>
      </c>
      <c r="O182" s="711">
        <v>3884594</v>
      </c>
      <c r="P182" s="711">
        <v>7426926</v>
      </c>
      <c r="Q182" s="712">
        <v>529.78</v>
      </c>
      <c r="R182" s="712">
        <v>17.489999999999998</v>
      </c>
      <c r="S182" s="282">
        <v>149837</v>
      </c>
      <c r="T182" s="281">
        <v>0</v>
      </c>
      <c r="U182" s="322">
        <v>7426926</v>
      </c>
      <c r="V182" s="323">
        <v>14018.89</v>
      </c>
      <c r="W182" s="289">
        <v>305638</v>
      </c>
      <c r="X182" s="290">
        <v>576.91</v>
      </c>
      <c r="Y182" s="291">
        <v>13441.98</v>
      </c>
      <c r="Z182" s="324">
        <v>0</v>
      </c>
      <c r="AA182" s="292">
        <v>0</v>
      </c>
      <c r="AB182" s="293">
        <v>7426926</v>
      </c>
      <c r="AC182" s="261">
        <v>14018.89</v>
      </c>
      <c r="AD182" s="294">
        <v>1.37171</v>
      </c>
      <c r="AE182" s="295">
        <v>1.3716999999999999</v>
      </c>
      <c r="AF182" s="296">
        <v>1.3716999999999999</v>
      </c>
      <c r="AG182" s="297">
        <v>1</v>
      </c>
      <c r="AH182" s="1">
        <v>1.3716999999999999</v>
      </c>
      <c r="AI182" s="1">
        <v>1.3716999999999999</v>
      </c>
      <c r="AJ182" s="2">
        <v>1.0667</v>
      </c>
      <c r="AK182" s="298">
        <v>1.2859</v>
      </c>
      <c r="AL182" s="3">
        <v>1.2859</v>
      </c>
      <c r="AM182" s="325">
        <v>1.4812000000000001</v>
      </c>
      <c r="AN182" s="300">
        <v>1.0667</v>
      </c>
      <c r="AO182" s="300">
        <v>0</v>
      </c>
      <c r="AP182" s="301">
        <v>1.2859</v>
      </c>
      <c r="AQ182" s="29">
        <v>1.4812000000000001</v>
      </c>
      <c r="AR182" s="283">
        <v>1</v>
      </c>
      <c r="AS182" s="283">
        <v>1</v>
      </c>
      <c r="AT182" s="4">
        <v>1.0667</v>
      </c>
      <c r="AU182" s="4">
        <v>0</v>
      </c>
      <c r="AV182" s="5">
        <v>1.2859</v>
      </c>
      <c r="AW182" s="448">
        <v>0</v>
      </c>
      <c r="AX182" s="449">
        <v>0</v>
      </c>
      <c r="AY182" s="1">
        <v>1.3716999999999999</v>
      </c>
      <c r="AZ182" s="29">
        <v>0</v>
      </c>
      <c r="BA182" s="5">
        <v>0</v>
      </c>
      <c r="BB182" s="294">
        <v>1.1323799999999999</v>
      </c>
      <c r="BC182" s="707">
        <v>2.2599999999999999E-2</v>
      </c>
      <c r="BD182" s="707">
        <v>2.2599999999999999E-2</v>
      </c>
      <c r="BE182" s="303">
        <v>2.2599999999999999E-2</v>
      </c>
      <c r="BF182" s="303">
        <v>2.2599999999999999E-2</v>
      </c>
      <c r="BG182" s="326">
        <v>0</v>
      </c>
      <c r="BH182" s="327"/>
      <c r="BI182" s="9"/>
      <c r="BJ182" s="529"/>
    </row>
    <row r="183" spans="1:62" x14ac:dyDescent="0.2">
      <c r="A183" s="314" t="s">
        <v>466</v>
      </c>
      <c r="B183" s="315" t="s">
        <v>467</v>
      </c>
      <c r="C183" s="316" t="s">
        <v>466</v>
      </c>
      <c r="D183" s="317" t="s">
        <v>467</v>
      </c>
      <c r="E183" s="318" t="s">
        <v>468</v>
      </c>
      <c r="F183" s="319" t="s">
        <v>459</v>
      </c>
      <c r="G183" s="320">
        <v>20</v>
      </c>
      <c r="H183" s="246"/>
      <c r="I183" s="321">
        <v>2663361</v>
      </c>
      <c r="J183" s="321">
        <v>289994</v>
      </c>
      <c r="K183" s="321">
        <v>0</v>
      </c>
      <c r="L183" s="321">
        <v>0</v>
      </c>
      <c r="M183" s="321">
        <v>0</v>
      </c>
      <c r="N183" s="321">
        <v>2663361</v>
      </c>
      <c r="O183" s="711">
        <v>289994</v>
      </c>
      <c r="P183" s="711">
        <v>2373367</v>
      </c>
      <c r="Q183" s="712">
        <v>196.79</v>
      </c>
      <c r="R183" s="712">
        <v>6.2499999999999991</v>
      </c>
      <c r="S183" s="282">
        <v>53544</v>
      </c>
      <c r="T183" s="281">
        <v>0</v>
      </c>
      <c r="U183" s="322">
        <v>2373367</v>
      </c>
      <c r="V183" s="323">
        <v>12060.4</v>
      </c>
      <c r="W183" s="289">
        <v>88696</v>
      </c>
      <c r="X183" s="290">
        <v>450.71</v>
      </c>
      <c r="Y183" s="291">
        <v>11609.69</v>
      </c>
      <c r="Z183" s="324">
        <v>0</v>
      </c>
      <c r="AA183" s="292">
        <v>0</v>
      </c>
      <c r="AB183" s="293">
        <v>2373367</v>
      </c>
      <c r="AC183" s="261">
        <v>12060.4</v>
      </c>
      <c r="AD183" s="294">
        <v>1.18008</v>
      </c>
      <c r="AE183" s="295">
        <v>1.1800999999999999</v>
      </c>
      <c r="AF183" s="296">
        <v>1.1800999999999999</v>
      </c>
      <c r="AG183" s="297">
        <v>1</v>
      </c>
      <c r="AH183" s="1">
        <v>1.1800999999999999</v>
      </c>
      <c r="AI183" s="1">
        <v>1.1800999999999999</v>
      </c>
      <c r="AJ183" s="2">
        <v>1.0314000000000001</v>
      </c>
      <c r="AK183" s="298">
        <v>1.1442000000000001</v>
      </c>
      <c r="AL183" s="3">
        <v>1.1442000000000001</v>
      </c>
      <c r="AM183" s="325">
        <v>1.5319</v>
      </c>
      <c r="AN183" s="300">
        <v>1.0314000000000001</v>
      </c>
      <c r="AO183" s="300">
        <v>0</v>
      </c>
      <c r="AP183" s="301">
        <v>1.1442000000000001</v>
      </c>
      <c r="AQ183" s="29">
        <v>1.5319</v>
      </c>
      <c r="AR183" s="283">
        <v>1</v>
      </c>
      <c r="AS183" s="283">
        <v>1</v>
      </c>
      <c r="AT183" s="4">
        <v>1.0314000000000001</v>
      </c>
      <c r="AU183" s="4">
        <v>0</v>
      </c>
      <c r="AV183" s="5">
        <v>1.1442000000000001</v>
      </c>
      <c r="AW183" s="448">
        <v>0</v>
      </c>
      <c r="AX183" s="449">
        <v>0</v>
      </c>
      <c r="AY183" s="1">
        <v>1.1800999999999999</v>
      </c>
      <c r="AZ183" s="29">
        <v>0</v>
      </c>
      <c r="BA183" s="5">
        <v>0</v>
      </c>
      <c r="BB183" s="294">
        <v>1</v>
      </c>
      <c r="BC183" s="707">
        <v>0.02</v>
      </c>
      <c r="BD183" s="707">
        <v>0.02</v>
      </c>
      <c r="BE183" s="303">
        <v>0.02</v>
      </c>
      <c r="BF183" s="303">
        <v>0.02</v>
      </c>
      <c r="BG183" s="326">
        <v>0</v>
      </c>
      <c r="BH183" s="327"/>
      <c r="BI183" s="9"/>
      <c r="BJ183" s="529"/>
    </row>
    <row r="184" spans="1:62" x14ac:dyDescent="0.2">
      <c r="A184" s="314" t="s">
        <v>469</v>
      </c>
      <c r="B184" s="315" t="s">
        <v>470</v>
      </c>
      <c r="C184" s="316" t="s">
        <v>469</v>
      </c>
      <c r="D184" s="317" t="s">
        <v>470</v>
      </c>
      <c r="E184" s="318" t="s">
        <v>471</v>
      </c>
      <c r="F184" s="319" t="s">
        <v>459</v>
      </c>
      <c r="G184" s="320">
        <v>20</v>
      </c>
      <c r="H184" s="246"/>
      <c r="I184" s="321">
        <v>5978592</v>
      </c>
      <c r="J184" s="321">
        <v>787134</v>
      </c>
      <c r="K184" s="321">
        <v>0</v>
      </c>
      <c r="L184" s="321">
        <v>0</v>
      </c>
      <c r="M184" s="321">
        <v>0</v>
      </c>
      <c r="N184" s="321">
        <v>5978592</v>
      </c>
      <c r="O184" s="711">
        <v>787134</v>
      </c>
      <c r="P184" s="711">
        <v>5191458</v>
      </c>
      <c r="Q184" s="712">
        <v>427.4</v>
      </c>
      <c r="R184" s="712">
        <v>16.18</v>
      </c>
      <c r="S184" s="282">
        <v>138614</v>
      </c>
      <c r="T184" s="281">
        <v>0</v>
      </c>
      <c r="U184" s="322">
        <v>5191458</v>
      </c>
      <c r="V184" s="323">
        <v>12146.6</v>
      </c>
      <c r="W184" s="289">
        <v>22684</v>
      </c>
      <c r="X184" s="290">
        <v>53.07</v>
      </c>
      <c r="Y184" s="291">
        <v>12093.53</v>
      </c>
      <c r="Z184" s="324">
        <v>0</v>
      </c>
      <c r="AA184" s="292">
        <v>0</v>
      </c>
      <c r="AB184" s="293">
        <v>5191458</v>
      </c>
      <c r="AC184" s="261">
        <v>12146.6</v>
      </c>
      <c r="AD184" s="294">
        <v>1.18851</v>
      </c>
      <c r="AE184" s="295">
        <v>1.1884999999999999</v>
      </c>
      <c r="AF184" s="296">
        <v>1.1884999999999999</v>
      </c>
      <c r="AG184" s="297">
        <v>1</v>
      </c>
      <c r="AH184" s="1">
        <v>1.1884999999999999</v>
      </c>
      <c r="AI184" s="1">
        <v>1.1884999999999999</v>
      </c>
      <c r="AJ184" s="2">
        <v>1.0356000000000001</v>
      </c>
      <c r="AK184" s="298">
        <v>1.1476</v>
      </c>
      <c r="AL184" s="3">
        <v>1.1476</v>
      </c>
      <c r="AM184" s="325">
        <v>1.5257000000000001</v>
      </c>
      <c r="AN184" s="300">
        <v>1.0356000000000001</v>
      </c>
      <c r="AO184" s="300">
        <v>0</v>
      </c>
      <c r="AP184" s="301">
        <v>1.1476</v>
      </c>
      <c r="AQ184" s="29">
        <v>1.5257000000000001</v>
      </c>
      <c r="AR184" s="283">
        <v>1</v>
      </c>
      <c r="AS184" s="283">
        <v>1</v>
      </c>
      <c r="AT184" s="4">
        <v>1.0356000000000001</v>
      </c>
      <c r="AU184" s="4">
        <v>0</v>
      </c>
      <c r="AV184" s="5">
        <v>1.1476</v>
      </c>
      <c r="AW184" s="448">
        <v>0</v>
      </c>
      <c r="AX184" s="449">
        <v>0</v>
      </c>
      <c r="AY184" s="1">
        <v>1.1884999999999999</v>
      </c>
      <c r="AZ184" s="29">
        <v>0</v>
      </c>
      <c r="BA184" s="5">
        <v>0</v>
      </c>
      <c r="BB184" s="294">
        <v>1</v>
      </c>
      <c r="BC184" s="707">
        <v>0.02</v>
      </c>
      <c r="BD184" s="707">
        <v>0.02</v>
      </c>
      <c r="BE184" s="303">
        <v>0.02</v>
      </c>
      <c r="BF184" s="303">
        <v>0.02</v>
      </c>
      <c r="BG184" s="326">
        <v>0</v>
      </c>
      <c r="BH184" s="327"/>
      <c r="BI184" s="9"/>
      <c r="BJ184" s="529"/>
    </row>
    <row r="185" spans="1:62" x14ac:dyDescent="0.2">
      <c r="A185" s="314" t="s">
        <v>472</v>
      </c>
      <c r="B185" s="315" t="s">
        <v>459</v>
      </c>
      <c r="C185" s="316" t="s">
        <v>472</v>
      </c>
      <c r="D185" s="317" t="s">
        <v>459</v>
      </c>
      <c r="E185" s="318" t="s">
        <v>473</v>
      </c>
      <c r="F185" s="319" t="s">
        <v>459</v>
      </c>
      <c r="G185" s="320">
        <v>21</v>
      </c>
      <c r="H185" s="246"/>
      <c r="I185" s="321">
        <v>1784790</v>
      </c>
      <c r="J185" s="321">
        <v>216914</v>
      </c>
      <c r="K185" s="321">
        <v>0</v>
      </c>
      <c r="L185" s="321">
        <v>0</v>
      </c>
      <c r="M185" s="321">
        <v>0</v>
      </c>
      <c r="N185" s="321">
        <v>1784790</v>
      </c>
      <c r="O185" s="711">
        <v>216914</v>
      </c>
      <c r="P185" s="711">
        <v>1567876</v>
      </c>
      <c r="Q185" s="712">
        <v>116.45</v>
      </c>
      <c r="R185" s="712">
        <v>0</v>
      </c>
      <c r="S185" s="282">
        <v>0</v>
      </c>
      <c r="T185" s="281">
        <v>0</v>
      </c>
      <c r="U185" s="322">
        <v>1567876</v>
      </c>
      <c r="V185" s="323">
        <v>13463.94</v>
      </c>
      <c r="W185" s="289">
        <v>43296</v>
      </c>
      <c r="X185" s="290">
        <v>371.8</v>
      </c>
      <c r="Y185" s="291">
        <v>13092.140000000001</v>
      </c>
      <c r="Z185" s="324">
        <v>0</v>
      </c>
      <c r="AA185" s="292">
        <v>0</v>
      </c>
      <c r="AB185" s="293">
        <v>1567876</v>
      </c>
      <c r="AC185" s="261">
        <v>13463.94</v>
      </c>
      <c r="AD185" s="294">
        <v>1.31741</v>
      </c>
      <c r="AE185" s="295">
        <v>1.3173999999999999</v>
      </c>
      <c r="AF185" s="296">
        <v>1.3173999999999999</v>
      </c>
      <c r="AG185" s="297">
        <v>0.48799999999999999</v>
      </c>
      <c r="AH185" s="1">
        <v>0.64290000000000003</v>
      </c>
      <c r="AI185" s="1">
        <v>1.3442000000000001</v>
      </c>
      <c r="AJ185" s="2">
        <v>1.0243</v>
      </c>
      <c r="AK185" s="298">
        <v>0.62760000000000005</v>
      </c>
      <c r="AL185" s="3">
        <v>1.3123</v>
      </c>
      <c r="AM185" s="325">
        <v>1.5425</v>
      </c>
      <c r="AN185" s="300">
        <v>1.0243</v>
      </c>
      <c r="AO185" s="300">
        <v>0</v>
      </c>
      <c r="AP185" s="301">
        <v>1.3123</v>
      </c>
      <c r="AQ185" s="29">
        <v>1.5425</v>
      </c>
      <c r="AR185" s="283">
        <v>1</v>
      </c>
      <c r="AS185" s="283">
        <v>1</v>
      </c>
      <c r="AT185" s="4">
        <v>1.0243</v>
      </c>
      <c r="AU185" s="4">
        <v>0</v>
      </c>
      <c r="AV185" s="5">
        <v>1.3123</v>
      </c>
      <c r="AW185" s="448">
        <v>0</v>
      </c>
      <c r="AX185" s="449">
        <v>0</v>
      </c>
      <c r="AY185" s="1">
        <v>1.3442000000000001</v>
      </c>
      <c r="AZ185" s="29">
        <v>0</v>
      </c>
      <c r="BA185" s="5">
        <v>0</v>
      </c>
      <c r="BB185" s="294">
        <v>1.0875600000000001</v>
      </c>
      <c r="BC185" s="707">
        <v>2.18E-2</v>
      </c>
      <c r="BD185" s="707">
        <v>1.06E-2</v>
      </c>
      <c r="BE185" s="303">
        <v>2.2199999999999998E-2</v>
      </c>
      <c r="BF185" s="303">
        <v>2.2199999999999998E-2</v>
      </c>
      <c r="BG185" s="326">
        <v>0</v>
      </c>
      <c r="BH185" s="327"/>
      <c r="BI185" s="9"/>
      <c r="BJ185" s="529"/>
    </row>
    <row r="186" spans="1:62" x14ac:dyDescent="0.2">
      <c r="A186" s="314" t="s">
        <v>474</v>
      </c>
      <c r="B186" s="315" t="s">
        <v>475</v>
      </c>
      <c r="C186" s="316" t="s">
        <v>474</v>
      </c>
      <c r="D186" s="317" t="s">
        <v>475</v>
      </c>
      <c r="E186" s="318" t="s">
        <v>476</v>
      </c>
      <c r="F186" s="319" t="s">
        <v>459</v>
      </c>
      <c r="G186" s="734">
        <v>21</v>
      </c>
      <c r="H186" s="246"/>
      <c r="I186" s="321">
        <v>5125240</v>
      </c>
      <c r="J186" s="321">
        <v>613940</v>
      </c>
      <c r="K186" s="321">
        <v>0</v>
      </c>
      <c r="L186" s="321">
        <v>0</v>
      </c>
      <c r="M186" s="321">
        <v>0</v>
      </c>
      <c r="N186" s="321">
        <v>5125240</v>
      </c>
      <c r="O186" s="711">
        <v>613940</v>
      </c>
      <c r="P186" s="711">
        <v>4511300</v>
      </c>
      <c r="Q186" s="712">
        <v>327.93</v>
      </c>
      <c r="R186" s="712">
        <v>0</v>
      </c>
      <c r="S186" s="282">
        <v>0</v>
      </c>
      <c r="T186" s="281">
        <v>0</v>
      </c>
      <c r="U186" s="322">
        <v>4511300</v>
      </c>
      <c r="V186" s="323">
        <v>13756.9</v>
      </c>
      <c r="W186" s="289">
        <v>7668</v>
      </c>
      <c r="X186" s="290">
        <v>23.38</v>
      </c>
      <c r="Y186" s="291">
        <v>13733.52</v>
      </c>
      <c r="Z186" s="324">
        <v>0</v>
      </c>
      <c r="AA186" s="292">
        <v>0</v>
      </c>
      <c r="AB186" s="293">
        <v>4511300</v>
      </c>
      <c r="AC186" s="261">
        <v>13756.9</v>
      </c>
      <c r="AD186" s="294">
        <v>1.3460799999999999</v>
      </c>
      <c r="AE186" s="295">
        <v>1.3461000000000001</v>
      </c>
      <c r="AF186" s="296">
        <v>1.3461000000000001</v>
      </c>
      <c r="AG186" s="297">
        <v>0.57950000000000002</v>
      </c>
      <c r="AH186" s="1">
        <v>0.78010000000000002</v>
      </c>
      <c r="AI186" s="1">
        <v>1.3561000000000001</v>
      </c>
      <c r="AJ186" s="2">
        <v>1.0829</v>
      </c>
      <c r="AK186" s="298">
        <v>0.72040000000000004</v>
      </c>
      <c r="AL186" s="3">
        <v>1.2523</v>
      </c>
      <c r="AM186" s="325">
        <v>1.4590000000000001</v>
      </c>
      <c r="AN186" s="300">
        <v>1.0829</v>
      </c>
      <c r="AO186" s="300">
        <v>0</v>
      </c>
      <c r="AP186" s="301">
        <v>1.2523</v>
      </c>
      <c r="AQ186" s="29">
        <v>1.4590000000000001</v>
      </c>
      <c r="AR186" s="283">
        <v>1</v>
      </c>
      <c r="AS186" s="283">
        <v>1</v>
      </c>
      <c r="AT186" s="4">
        <v>1.0829</v>
      </c>
      <c r="AU186" s="4">
        <v>0</v>
      </c>
      <c r="AV186" s="5">
        <v>1.2523</v>
      </c>
      <c r="AW186" s="448">
        <v>0</v>
      </c>
      <c r="AX186" s="449">
        <v>0</v>
      </c>
      <c r="AY186" s="1">
        <v>1.3561000000000001</v>
      </c>
      <c r="AZ186" s="29">
        <v>0</v>
      </c>
      <c r="BA186" s="5">
        <v>0</v>
      </c>
      <c r="BB186" s="294">
        <v>1.1112200000000001</v>
      </c>
      <c r="BC186" s="707">
        <v>2.2200000000000001E-2</v>
      </c>
      <c r="BD186" s="707">
        <v>1.29E-2</v>
      </c>
      <c r="BE186" s="303">
        <v>2.24E-2</v>
      </c>
      <c r="BF186" s="303">
        <v>2.24E-2</v>
      </c>
      <c r="BG186" s="326">
        <v>0</v>
      </c>
      <c r="BH186" s="327"/>
      <c r="BI186" s="9"/>
      <c r="BJ186" s="529"/>
    </row>
    <row r="187" spans="1:62" x14ac:dyDescent="0.2">
      <c r="A187" s="314" t="s">
        <v>477</v>
      </c>
      <c r="B187" s="315" t="s">
        <v>478</v>
      </c>
      <c r="C187" s="316" t="s">
        <v>477</v>
      </c>
      <c r="D187" s="317" t="s">
        <v>478</v>
      </c>
      <c r="E187" s="318" t="s">
        <v>479</v>
      </c>
      <c r="F187" s="319" t="s">
        <v>459</v>
      </c>
      <c r="G187" s="320">
        <v>21</v>
      </c>
      <c r="H187" s="246"/>
      <c r="I187" s="321">
        <v>5752513</v>
      </c>
      <c r="J187" s="321">
        <v>539513</v>
      </c>
      <c r="K187" s="321">
        <v>0</v>
      </c>
      <c r="L187" s="321">
        <v>0</v>
      </c>
      <c r="M187" s="321">
        <v>0</v>
      </c>
      <c r="N187" s="321">
        <v>5752513</v>
      </c>
      <c r="O187" s="711">
        <v>539513</v>
      </c>
      <c r="P187" s="711">
        <v>5213000</v>
      </c>
      <c r="Q187" s="712">
        <v>380.46</v>
      </c>
      <c r="R187" s="712">
        <v>17.52</v>
      </c>
      <c r="S187" s="282">
        <v>150094</v>
      </c>
      <c r="T187" s="281">
        <v>0</v>
      </c>
      <c r="U187" s="322">
        <v>5213000</v>
      </c>
      <c r="V187" s="323">
        <v>13701.83</v>
      </c>
      <c r="W187" s="289">
        <v>10676</v>
      </c>
      <c r="X187" s="290">
        <v>28.06</v>
      </c>
      <c r="Y187" s="291">
        <v>13673.77</v>
      </c>
      <c r="Z187" s="324">
        <v>0</v>
      </c>
      <c r="AA187" s="292">
        <v>0</v>
      </c>
      <c r="AB187" s="293">
        <v>5213000</v>
      </c>
      <c r="AC187" s="261">
        <v>13701.83</v>
      </c>
      <c r="AD187" s="294">
        <v>1.3406899999999999</v>
      </c>
      <c r="AE187" s="295">
        <v>1.3407</v>
      </c>
      <c r="AF187" s="296">
        <v>1.3407</v>
      </c>
      <c r="AG187" s="297">
        <v>1</v>
      </c>
      <c r="AH187" s="1">
        <v>1.3407</v>
      </c>
      <c r="AI187" s="1">
        <v>1.3407</v>
      </c>
      <c r="AJ187" s="2">
        <v>1.0341</v>
      </c>
      <c r="AK187" s="298">
        <v>1.2965</v>
      </c>
      <c r="AL187" s="3">
        <v>1.2965</v>
      </c>
      <c r="AM187" s="325">
        <v>1.5279</v>
      </c>
      <c r="AN187" s="300">
        <v>1.0341</v>
      </c>
      <c r="AO187" s="300">
        <v>0</v>
      </c>
      <c r="AP187" s="301">
        <v>1.2965</v>
      </c>
      <c r="AQ187" s="29">
        <v>1.5279</v>
      </c>
      <c r="AR187" s="283">
        <v>1</v>
      </c>
      <c r="AS187" s="283">
        <v>1</v>
      </c>
      <c r="AT187" s="4">
        <v>1.0341</v>
      </c>
      <c r="AU187" s="4">
        <v>0</v>
      </c>
      <c r="AV187" s="5">
        <v>1.2965</v>
      </c>
      <c r="AW187" s="448">
        <v>0</v>
      </c>
      <c r="AX187" s="449">
        <v>0</v>
      </c>
      <c r="AY187" s="1">
        <v>1.3407</v>
      </c>
      <c r="AZ187" s="29">
        <v>0</v>
      </c>
      <c r="BA187" s="5">
        <v>0</v>
      </c>
      <c r="BB187" s="294">
        <v>1.10677</v>
      </c>
      <c r="BC187" s="707">
        <v>2.2100000000000002E-2</v>
      </c>
      <c r="BD187" s="707">
        <v>2.2100000000000002E-2</v>
      </c>
      <c r="BE187" s="303">
        <v>2.2100000000000002E-2</v>
      </c>
      <c r="BF187" s="303">
        <v>2.2100000000000002E-2</v>
      </c>
      <c r="BG187" s="326">
        <v>0</v>
      </c>
      <c r="BH187" s="327"/>
      <c r="BI187" s="9"/>
      <c r="BJ187" s="529"/>
    </row>
    <row r="188" spans="1:62" x14ac:dyDescent="0.2">
      <c r="A188" s="314" t="s">
        <v>480</v>
      </c>
      <c r="B188" s="315" t="s">
        <v>481</v>
      </c>
      <c r="C188" s="316" t="s">
        <v>480</v>
      </c>
      <c r="D188" s="317" t="s">
        <v>481</v>
      </c>
      <c r="E188" s="318" t="s">
        <v>482</v>
      </c>
      <c r="F188" s="319" t="s">
        <v>459</v>
      </c>
      <c r="G188" s="320">
        <v>21</v>
      </c>
      <c r="H188" s="246"/>
      <c r="I188" s="321">
        <v>8397480</v>
      </c>
      <c r="J188" s="321">
        <v>1020990</v>
      </c>
      <c r="K188" s="321">
        <v>0</v>
      </c>
      <c r="L188" s="321">
        <v>0</v>
      </c>
      <c r="M188" s="321">
        <v>0</v>
      </c>
      <c r="N188" s="321">
        <v>8397480</v>
      </c>
      <c r="O188" s="711">
        <v>1020990</v>
      </c>
      <c r="P188" s="711">
        <v>7376490</v>
      </c>
      <c r="Q188" s="712">
        <v>556.05999999999995</v>
      </c>
      <c r="R188" s="712">
        <v>0</v>
      </c>
      <c r="S188" s="282">
        <v>0</v>
      </c>
      <c r="T188" s="281">
        <v>0</v>
      </c>
      <c r="U188" s="322">
        <v>7376490</v>
      </c>
      <c r="V188" s="323">
        <v>13265.64</v>
      </c>
      <c r="W188" s="289">
        <v>20871</v>
      </c>
      <c r="X188" s="290">
        <v>37.53</v>
      </c>
      <c r="Y188" s="291">
        <v>13228.109999999999</v>
      </c>
      <c r="Z188" s="324">
        <v>0</v>
      </c>
      <c r="AA188" s="292">
        <v>0</v>
      </c>
      <c r="AB188" s="293">
        <v>7376490</v>
      </c>
      <c r="AC188" s="261">
        <v>13265.64</v>
      </c>
      <c r="AD188" s="294">
        <v>1.2980100000000001</v>
      </c>
      <c r="AE188" s="295">
        <v>1.298</v>
      </c>
      <c r="AF188" s="296">
        <v>1.298</v>
      </c>
      <c r="AG188" s="297">
        <v>0.53269999999999995</v>
      </c>
      <c r="AH188" s="1">
        <v>0.69140000000000001</v>
      </c>
      <c r="AI188" s="1">
        <v>1.3315000000000001</v>
      </c>
      <c r="AJ188" s="2">
        <v>1.0425</v>
      </c>
      <c r="AK188" s="298">
        <v>0.66320000000000001</v>
      </c>
      <c r="AL188" s="3">
        <v>1.2771999999999999</v>
      </c>
      <c r="AM188" s="325">
        <v>1.5156000000000001</v>
      </c>
      <c r="AN188" s="300">
        <v>1.0425</v>
      </c>
      <c r="AO188" s="300">
        <v>0</v>
      </c>
      <c r="AP188" s="301">
        <v>1.2771999999999999</v>
      </c>
      <c r="AQ188" s="29">
        <v>1.5156000000000001</v>
      </c>
      <c r="AR188" s="283">
        <v>1</v>
      </c>
      <c r="AS188" s="283">
        <v>1</v>
      </c>
      <c r="AT188" s="4">
        <v>1.0425</v>
      </c>
      <c r="AU188" s="4">
        <v>0</v>
      </c>
      <c r="AV188" s="5">
        <v>1.2771999999999999</v>
      </c>
      <c r="AW188" s="448">
        <v>0</v>
      </c>
      <c r="AX188" s="449">
        <v>0</v>
      </c>
      <c r="AY188" s="1">
        <v>1.3315000000000001</v>
      </c>
      <c r="AZ188" s="29">
        <v>0</v>
      </c>
      <c r="BA188" s="5">
        <v>0</v>
      </c>
      <c r="BB188" s="294">
        <v>1.0715399999999999</v>
      </c>
      <c r="BC188" s="707">
        <v>2.1399999999999999E-2</v>
      </c>
      <c r="BD188" s="707">
        <v>1.14E-2</v>
      </c>
      <c r="BE188" s="303">
        <v>2.1999999999999999E-2</v>
      </c>
      <c r="BF188" s="303">
        <v>2.1999999999999999E-2</v>
      </c>
      <c r="BG188" s="326">
        <v>0</v>
      </c>
      <c r="BH188" s="327"/>
      <c r="BI188" s="9"/>
      <c r="BJ188" s="529"/>
    </row>
    <row r="189" spans="1:62" x14ac:dyDescent="0.2">
      <c r="A189" s="33" t="s">
        <v>472</v>
      </c>
      <c r="B189" s="328" t="s">
        <v>459</v>
      </c>
      <c r="C189" s="329" t="s">
        <v>483</v>
      </c>
      <c r="D189" s="330" t="s">
        <v>484</v>
      </c>
      <c r="E189" s="331" t="s">
        <v>485</v>
      </c>
      <c r="F189" s="332" t="s">
        <v>459</v>
      </c>
      <c r="G189" s="333">
        <v>21</v>
      </c>
      <c r="H189" s="334"/>
      <c r="I189" s="335">
        <v>0</v>
      </c>
      <c r="J189" s="335">
        <v>0</v>
      </c>
      <c r="K189" s="335">
        <v>0</v>
      </c>
      <c r="L189" s="335">
        <v>0</v>
      </c>
      <c r="M189" s="335">
        <v>0</v>
      </c>
      <c r="N189" s="335">
        <v>0</v>
      </c>
      <c r="O189" s="714">
        <v>0</v>
      </c>
      <c r="P189" s="714">
        <v>0</v>
      </c>
      <c r="Q189" s="715">
        <v>0</v>
      </c>
      <c r="R189" s="715">
        <v>0</v>
      </c>
      <c r="S189" s="337">
        <v>0</v>
      </c>
      <c r="T189" s="336">
        <v>0</v>
      </c>
      <c r="U189" s="338">
        <v>0</v>
      </c>
      <c r="V189" s="339">
        <v>0</v>
      </c>
      <c r="W189" s="289">
        <v>0</v>
      </c>
      <c r="X189" s="290">
        <v>0</v>
      </c>
      <c r="Y189" s="291">
        <v>0</v>
      </c>
      <c r="Z189" s="324">
        <v>0</v>
      </c>
      <c r="AA189" s="292">
        <v>0</v>
      </c>
      <c r="AB189" s="293">
        <v>0</v>
      </c>
      <c r="AC189" s="340">
        <v>0</v>
      </c>
      <c r="AD189" s="341">
        <v>0</v>
      </c>
      <c r="AE189" s="295">
        <v>0</v>
      </c>
      <c r="AF189" s="342">
        <v>0</v>
      </c>
      <c r="AG189" s="343">
        <v>0.51200000000000001</v>
      </c>
      <c r="AH189" s="6">
        <v>0.70130000000000003</v>
      </c>
      <c r="AI189" s="6">
        <v>0</v>
      </c>
      <c r="AJ189" s="2">
        <v>0</v>
      </c>
      <c r="AK189" s="298">
        <v>0.68469999999999998</v>
      </c>
      <c r="AL189" s="3">
        <v>0</v>
      </c>
      <c r="AM189" s="325">
        <v>0</v>
      </c>
      <c r="AN189" s="300">
        <v>0</v>
      </c>
      <c r="AO189" s="300">
        <v>0</v>
      </c>
      <c r="AP189" s="301">
        <v>0</v>
      </c>
      <c r="AQ189" s="29">
        <v>0</v>
      </c>
      <c r="AR189" s="283">
        <v>0</v>
      </c>
      <c r="AS189" s="283">
        <v>0</v>
      </c>
      <c r="AT189" s="4">
        <v>0</v>
      </c>
      <c r="AU189" s="4">
        <v>0</v>
      </c>
      <c r="AV189" s="5">
        <v>0</v>
      </c>
      <c r="AW189" s="448">
        <v>0</v>
      </c>
      <c r="AX189" s="449">
        <v>0</v>
      </c>
      <c r="AY189" s="6">
        <v>0</v>
      </c>
      <c r="AZ189" s="29">
        <v>0</v>
      </c>
      <c r="BA189" s="5">
        <v>0</v>
      </c>
      <c r="BB189" s="341">
        <v>0</v>
      </c>
      <c r="BC189" s="716">
        <v>0</v>
      </c>
      <c r="BD189" s="716">
        <v>1.1599999999999999E-2</v>
      </c>
      <c r="BE189" s="303">
        <v>0</v>
      </c>
      <c r="BF189" s="303">
        <v>0</v>
      </c>
      <c r="BG189" s="326">
        <v>0</v>
      </c>
      <c r="BH189" s="327"/>
      <c r="BI189" s="9"/>
      <c r="BJ189" s="529"/>
    </row>
    <row r="190" spans="1:62" x14ac:dyDescent="0.2">
      <c r="A190" s="33" t="s">
        <v>474</v>
      </c>
      <c r="B190" s="328" t="s">
        <v>475</v>
      </c>
      <c r="C190" s="329" t="s">
        <v>483</v>
      </c>
      <c r="D190" s="330" t="s">
        <v>484</v>
      </c>
      <c r="E190" s="331" t="s">
        <v>486</v>
      </c>
      <c r="F190" s="332" t="s">
        <v>459</v>
      </c>
      <c r="G190" s="333">
        <v>21</v>
      </c>
      <c r="H190" s="334"/>
      <c r="I190" s="335">
        <v>0</v>
      </c>
      <c r="J190" s="335">
        <v>0</v>
      </c>
      <c r="K190" s="335">
        <v>0</v>
      </c>
      <c r="L190" s="335">
        <v>0</v>
      </c>
      <c r="M190" s="335">
        <v>0</v>
      </c>
      <c r="N190" s="335">
        <v>0</v>
      </c>
      <c r="O190" s="714">
        <v>0</v>
      </c>
      <c r="P190" s="714">
        <v>0</v>
      </c>
      <c r="Q190" s="715">
        <v>0</v>
      </c>
      <c r="R190" s="715">
        <v>0</v>
      </c>
      <c r="S190" s="337">
        <v>0</v>
      </c>
      <c r="T190" s="336">
        <v>0</v>
      </c>
      <c r="U190" s="338">
        <v>0</v>
      </c>
      <c r="V190" s="339">
        <v>0</v>
      </c>
      <c r="W190" s="289">
        <v>0</v>
      </c>
      <c r="X190" s="290">
        <v>0</v>
      </c>
      <c r="Y190" s="291">
        <v>0</v>
      </c>
      <c r="Z190" s="324">
        <v>0</v>
      </c>
      <c r="AA190" s="292">
        <v>0</v>
      </c>
      <c r="AB190" s="293">
        <v>0</v>
      </c>
      <c r="AC190" s="340">
        <v>0</v>
      </c>
      <c r="AD190" s="341">
        <v>0</v>
      </c>
      <c r="AE190" s="295">
        <v>0</v>
      </c>
      <c r="AF190" s="342">
        <v>0</v>
      </c>
      <c r="AG190" s="343">
        <v>0.42049999999999998</v>
      </c>
      <c r="AH190" s="6">
        <v>0.57599999999999996</v>
      </c>
      <c r="AI190" s="6">
        <v>0</v>
      </c>
      <c r="AJ190" s="2">
        <v>0</v>
      </c>
      <c r="AK190" s="298">
        <v>0.53190000000000004</v>
      </c>
      <c r="AL190" s="3">
        <v>0</v>
      </c>
      <c r="AM190" s="325">
        <v>0</v>
      </c>
      <c r="AN190" s="300">
        <v>0</v>
      </c>
      <c r="AO190" s="300">
        <v>0</v>
      </c>
      <c r="AP190" s="301">
        <v>0</v>
      </c>
      <c r="AQ190" s="29">
        <v>0</v>
      </c>
      <c r="AR190" s="283">
        <v>0</v>
      </c>
      <c r="AS190" s="283">
        <v>0</v>
      </c>
      <c r="AT190" s="4">
        <v>0</v>
      </c>
      <c r="AU190" s="4">
        <v>0</v>
      </c>
      <c r="AV190" s="5">
        <v>0</v>
      </c>
      <c r="AW190" s="448">
        <v>0</v>
      </c>
      <c r="AX190" s="449">
        <v>0</v>
      </c>
      <c r="AY190" s="6">
        <v>0</v>
      </c>
      <c r="AZ190" s="29">
        <v>0</v>
      </c>
      <c r="BA190" s="5">
        <v>0</v>
      </c>
      <c r="BB190" s="341">
        <v>0</v>
      </c>
      <c r="BC190" s="716">
        <v>0</v>
      </c>
      <c r="BD190" s="716">
        <v>9.4999999999999998E-3</v>
      </c>
      <c r="BE190" s="303">
        <v>0</v>
      </c>
      <c r="BF190" s="303">
        <v>0</v>
      </c>
      <c r="BG190" s="326">
        <v>0</v>
      </c>
      <c r="BH190" s="327"/>
      <c r="BI190" s="9"/>
      <c r="BJ190" s="529"/>
    </row>
    <row r="191" spans="1:62" x14ac:dyDescent="0.2">
      <c r="A191" s="33" t="s">
        <v>480</v>
      </c>
      <c r="B191" s="328" t="s">
        <v>481</v>
      </c>
      <c r="C191" s="329" t="s">
        <v>483</v>
      </c>
      <c r="D191" s="330" t="s">
        <v>484</v>
      </c>
      <c r="E191" s="331" t="s">
        <v>487</v>
      </c>
      <c r="F191" s="332" t="s">
        <v>459</v>
      </c>
      <c r="G191" s="333">
        <v>21</v>
      </c>
      <c r="H191" s="334"/>
      <c r="I191" s="335">
        <v>0</v>
      </c>
      <c r="J191" s="335">
        <v>0</v>
      </c>
      <c r="K191" s="335">
        <v>0</v>
      </c>
      <c r="L191" s="335">
        <v>0</v>
      </c>
      <c r="M191" s="335">
        <v>0</v>
      </c>
      <c r="N191" s="335">
        <v>0</v>
      </c>
      <c r="O191" s="714">
        <v>0</v>
      </c>
      <c r="P191" s="714">
        <v>0</v>
      </c>
      <c r="Q191" s="715">
        <v>0</v>
      </c>
      <c r="R191" s="715">
        <v>0</v>
      </c>
      <c r="S191" s="337">
        <v>0</v>
      </c>
      <c r="T191" s="336">
        <v>0</v>
      </c>
      <c r="U191" s="338">
        <v>0</v>
      </c>
      <c r="V191" s="339">
        <v>0</v>
      </c>
      <c r="W191" s="289">
        <v>0</v>
      </c>
      <c r="X191" s="290">
        <v>0</v>
      </c>
      <c r="Y191" s="291">
        <v>0</v>
      </c>
      <c r="Z191" s="324">
        <v>0</v>
      </c>
      <c r="AA191" s="292">
        <v>0</v>
      </c>
      <c r="AB191" s="293">
        <v>0</v>
      </c>
      <c r="AC191" s="340">
        <v>0</v>
      </c>
      <c r="AD191" s="341">
        <v>0</v>
      </c>
      <c r="AE191" s="295">
        <v>0</v>
      </c>
      <c r="AF191" s="342">
        <v>0</v>
      </c>
      <c r="AG191" s="343">
        <v>0.46729999999999999</v>
      </c>
      <c r="AH191" s="6">
        <v>0.6401</v>
      </c>
      <c r="AI191" s="6">
        <v>0</v>
      </c>
      <c r="AJ191" s="2">
        <v>0</v>
      </c>
      <c r="AK191" s="298">
        <v>0.61399999999999999</v>
      </c>
      <c r="AL191" s="3">
        <v>0</v>
      </c>
      <c r="AM191" s="325">
        <v>0</v>
      </c>
      <c r="AN191" s="300">
        <v>0</v>
      </c>
      <c r="AO191" s="300">
        <v>0</v>
      </c>
      <c r="AP191" s="301">
        <v>0</v>
      </c>
      <c r="AQ191" s="29">
        <v>0</v>
      </c>
      <c r="AR191" s="283">
        <v>0</v>
      </c>
      <c r="AS191" s="283">
        <v>0</v>
      </c>
      <c r="AT191" s="4">
        <v>0</v>
      </c>
      <c r="AU191" s="4">
        <v>0</v>
      </c>
      <c r="AV191" s="5">
        <v>0</v>
      </c>
      <c r="AW191" s="448">
        <v>0</v>
      </c>
      <c r="AX191" s="449">
        <v>0</v>
      </c>
      <c r="AY191" s="6">
        <v>0</v>
      </c>
      <c r="AZ191" s="29">
        <v>0</v>
      </c>
      <c r="BA191" s="5">
        <v>0</v>
      </c>
      <c r="BB191" s="341">
        <v>0</v>
      </c>
      <c r="BC191" s="716">
        <v>0</v>
      </c>
      <c r="BD191" s="716">
        <v>1.06E-2</v>
      </c>
      <c r="BE191" s="303">
        <v>0</v>
      </c>
      <c r="BF191" s="303">
        <v>0</v>
      </c>
      <c r="BG191" s="326">
        <v>0</v>
      </c>
      <c r="BH191" s="327"/>
      <c r="BI191" s="9"/>
      <c r="BJ191" s="529"/>
    </row>
    <row r="192" spans="1:62" x14ac:dyDescent="0.2">
      <c r="A192" s="344" t="s">
        <v>483</v>
      </c>
      <c r="B192" s="345" t="s">
        <v>488</v>
      </c>
      <c r="C192" s="346" t="s">
        <v>483</v>
      </c>
      <c r="D192" s="347" t="s">
        <v>488</v>
      </c>
      <c r="E192" s="348" t="s">
        <v>489</v>
      </c>
      <c r="F192" s="349" t="s">
        <v>459</v>
      </c>
      <c r="G192" s="350">
        <v>21</v>
      </c>
      <c r="H192" s="334"/>
      <c r="I192" s="351">
        <v>14700738</v>
      </c>
      <c r="J192" s="351">
        <v>2829515</v>
      </c>
      <c r="K192" s="351">
        <v>0</v>
      </c>
      <c r="L192" s="351">
        <v>0</v>
      </c>
      <c r="M192" s="351">
        <v>0</v>
      </c>
      <c r="N192" s="351">
        <v>14700738</v>
      </c>
      <c r="O192" s="727">
        <v>2829515</v>
      </c>
      <c r="P192" s="727">
        <v>11871223</v>
      </c>
      <c r="Q192" s="728">
        <v>847.97</v>
      </c>
      <c r="R192" s="728">
        <v>19.239999999999998</v>
      </c>
      <c r="S192" s="353">
        <v>164829</v>
      </c>
      <c r="T192" s="352">
        <v>0</v>
      </c>
      <c r="U192" s="354">
        <v>11871223</v>
      </c>
      <c r="V192" s="355">
        <v>13999.58</v>
      </c>
      <c r="W192" s="289">
        <v>29702</v>
      </c>
      <c r="X192" s="290">
        <v>35.03</v>
      </c>
      <c r="Y192" s="291">
        <v>13964.55</v>
      </c>
      <c r="Z192" s="324">
        <v>0</v>
      </c>
      <c r="AA192" s="292">
        <v>0</v>
      </c>
      <c r="AB192" s="293">
        <v>11871223</v>
      </c>
      <c r="AC192" s="356">
        <v>13999.58</v>
      </c>
      <c r="AD192" s="357">
        <v>1.36982</v>
      </c>
      <c r="AE192" s="358">
        <v>1.3697999999999999</v>
      </c>
      <c r="AF192" s="359">
        <v>1.3697999999999999</v>
      </c>
      <c r="AG192" s="360">
        <v>0</v>
      </c>
      <c r="AH192" s="361">
        <v>0</v>
      </c>
      <c r="AI192" s="361">
        <v>0</v>
      </c>
      <c r="AJ192" s="2">
        <v>0</v>
      </c>
      <c r="AK192" s="298">
        <v>0</v>
      </c>
      <c r="AL192" s="3">
        <v>0</v>
      </c>
      <c r="AM192" s="325">
        <v>0</v>
      </c>
      <c r="AN192" s="300">
        <v>0</v>
      </c>
      <c r="AO192" s="300">
        <v>0</v>
      </c>
      <c r="AP192" s="301">
        <v>0</v>
      </c>
      <c r="AQ192" s="29">
        <v>0</v>
      </c>
      <c r="AR192" s="283">
        <v>0</v>
      </c>
      <c r="AS192" s="283">
        <v>0</v>
      </c>
      <c r="AT192" s="4">
        <v>0</v>
      </c>
      <c r="AU192" s="4">
        <v>0</v>
      </c>
      <c r="AV192" s="5">
        <v>0</v>
      </c>
      <c r="AW192" s="448">
        <v>0</v>
      </c>
      <c r="AX192" s="449">
        <v>0</v>
      </c>
      <c r="AY192" s="361">
        <v>0</v>
      </c>
      <c r="AZ192" s="29">
        <v>0</v>
      </c>
      <c r="BA192" s="5">
        <v>0</v>
      </c>
      <c r="BB192" s="357">
        <v>1.1308199999999999</v>
      </c>
      <c r="BC192" s="729">
        <v>2.2599999999999999E-2</v>
      </c>
      <c r="BD192" s="729">
        <v>0</v>
      </c>
      <c r="BE192" s="303">
        <v>0</v>
      </c>
      <c r="BF192" s="303">
        <v>0</v>
      </c>
      <c r="BG192" s="326">
        <v>0</v>
      </c>
      <c r="BH192" s="327"/>
      <c r="BI192" s="9"/>
      <c r="BJ192" s="529"/>
    </row>
    <row r="193" spans="1:62" x14ac:dyDescent="0.2">
      <c r="A193" s="314" t="s">
        <v>490</v>
      </c>
      <c r="B193" s="315" t="s">
        <v>491</v>
      </c>
      <c r="C193" s="316" t="s">
        <v>490</v>
      </c>
      <c r="D193" s="317" t="s">
        <v>491</v>
      </c>
      <c r="E193" s="318" t="s">
        <v>492</v>
      </c>
      <c r="F193" s="319" t="s">
        <v>459</v>
      </c>
      <c r="G193" s="320">
        <v>22</v>
      </c>
      <c r="H193" s="246"/>
      <c r="I193" s="321">
        <v>12582123</v>
      </c>
      <c r="J193" s="321">
        <v>1746653</v>
      </c>
      <c r="K193" s="321">
        <v>0</v>
      </c>
      <c r="L193" s="321">
        <v>0</v>
      </c>
      <c r="M193" s="321">
        <v>0</v>
      </c>
      <c r="N193" s="321">
        <v>12582123</v>
      </c>
      <c r="O193" s="711">
        <v>1746653</v>
      </c>
      <c r="P193" s="711">
        <v>10835470</v>
      </c>
      <c r="Q193" s="712">
        <v>806.89</v>
      </c>
      <c r="R193" s="712">
        <v>30.770000000000003</v>
      </c>
      <c r="S193" s="282">
        <v>263607</v>
      </c>
      <c r="T193" s="281">
        <v>0</v>
      </c>
      <c r="U193" s="322">
        <v>10835470</v>
      </c>
      <c r="V193" s="323">
        <v>13428.68</v>
      </c>
      <c r="W193" s="289">
        <v>191018</v>
      </c>
      <c r="X193" s="290">
        <v>236.73</v>
      </c>
      <c r="Y193" s="291">
        <v>13191.95</v>
      </c>
      <c r="Z193" s="324">
        <v>0</v>
      </c>
      <c r="AA193" s="292">
        <v>0</v>
      </c>
      <c r="AB193" s="293">
        <v>10835470</v>
      </c>
      <c r="AC193" s="261">
        <v>13428.68</v>
      </c>
      <c r="AD193" s="294">
        <v>1.31396</v>
      </c>
      <c r="AE193" s="295">
        <v>1.3140000000000001</v>
      </c>
      <c r="AF193" s="296">
        <v>1.3140000000000001</v>
      </c>
      <c r="AG193" s="297">
        <v>1</v>
      </c>
      <c r="AH193" s="1">
        <v>1.3140000000000001</v>
      </c>
      <c r="AI193" s="1">
        <v>1.3140000000000001</v>
      </c>
      <c r="AJ193" s="2">
        <v>0.94010000000000005</v>
      </c>
      <c r="AK193" s="298">
        <v>1.3976999999999999</v>
      </c>
      <c r="AL193" s="3">
        <v>1.3976999999999999</v>
      </c>
      <c r="AM193" s="325">
        <v>1.6807000000000001</v>
      </c>
      <c r="AN193" s="300">
        <v>0.94010000000000005</v>
      </c>
      <c r="AO193" s="300">
        <v>0</v>
      </c>
      <c r="AP193" s="301">
        <v>1.3976999999999999</v>
      </c>
      <c r="AQ193" s="29">
        <v>1.6807000000000001</v>
      </c>
      <c r="AR193" s="283">
        <v>1</v>
      </c>
      <c r="AS193" s="283">
        <v>1</v>
      </c>
      <c r="AT193" s="4">
        <v>0.94010000000000005</v>
      </c>
      <c r="AU193" s="4">
        <v>0</v>
      </c>
      <c r="AV193" s="5">
        <v>1.3976999999999999</v>
      </c>
      <c r="AW193" s="448">
        <v>0</v>
      </c>
      <c r="AX193" s="449">
        <v>0</v>
      </c>
      <c r="AY193" s="1">
        <v>1.3140000000000001</v>
      </c>
      <c r="AZ193" s="29">
        <v>0</v>
      </c>
      <c r="BA193" s="5">
        <v>0</v>
      </c>
      <c r="BB193" s="294">
        <v>1.0847100000000001</v>
      </c>
      <c r="BC193" s="707">
        <v>2.1700000000000001E-2</v>
      </c>
      <c r="BD193" s="707">
        <v>2.1700000000000001E-2</v>
      </c>
      <c r="BE193" s="303">
        <v>2.1700000000000001E-2</v>
      </c>
      <c r="BF193" s="303">
        <v>2.1700000000000001E-2</v>
      </c>
      <c r="BG193" s="326">
        <v>0</v>
      </c>
      <c r="BH193" s="327"/>
      <c r="BI193" s="9"/>
      <c r="BJ193" s="529"/>
    </row>
    <row r="194" spans="1:62" x14ac:dyDescent="0.2">
      <c r="A194" s="314" t="s">
        <v>493</v>
      </c>
      <c r="B194" s="315" t="s">
        <v>494</v>
      </c>
      <c r="C194" s="316" t="s">
        <v>493</v>
      </c>
      <c r="D194" s="317" t="s">
        <v>494</v>
      </c>
      <c r="E194" s="318" t="s">
        <v>495</v>
      </c>
      <c r="F194" s="319" t="s">
        <v>459</v>
      </c>
      <c r="G194" s="320">
        <v>22</v>
      </c>
      <c r="H194" s="246"/>
      <c r="I194" s="321">
        <v>3295782</v>
      </c>
      <c r="J194" s="321">
        <v>119900</v>
      </c>
      <c r="K194" s="321">
        <v>0</v>
      </c>
      <c r="L194" s="321">
        <v>0</v>
      </c>
      <c r="M194" s="321">
        <v>0</v>
      </c>
      <c r="N194" s="321">
        <v>3295782</v>
      </c>
      <c r="O194" s="711">
        <v>119900</v>
      </c>
      <c r="P194" s="711">
        <v>3175882</v>
      </c>
      <c r="Q194" s="712">
        <v>209.25</v>
      </c>
      <c r="R194" s="712">
        <v>9.7200000000000006</v>
      </c>
      <c r="S194" s="282">
        <v>83271</v>
      </c>
      <c r="T194" s="281">
        <v>0</v>
      </c>
      <c r="U194" s="322">
        <v>3175882</v>
      </c>
      <c r="V194" s="323">
        <v>15177.45</v>
      </c>
      <c r="W194" s="289">
        <v>3900</v>
      </c>
      <c r="X194" s="290">
        <v>18.64</v>
      </c>
      <c r="Y194" s="291">
        <v>15158.810000000001</v>
      </c>
      <c r="Z194" s="324">
        <v>0</v>
      </c>
      <c r="AA194" s="292">
        <v>0</v>
      </c>
      <c r="AB194" s="293">
        <v>3175882</v>
      </c>
      <c r="AC194" s="261">
        <v>15177.45</v>
      </c>
      <c r="AD194" s="294">
        <v>1.4850699999999999</v>
      </c>
      <c r="AE194" s="295">
        <v>1.4851000000000001</v>
      </c>
      <c r="AF194" s="296">
        <v>1.4851000000000001</v>
      </c>
      <c r="AG194" s="297">
        <v>1</v>
      </c>
      <c r="AH194" s="1">
        <v>1.4851000000000001</v>
      </c>
      <c r="AI194" s="1">
        <v>1.4851000000000001</v>
      </c>
      <c r="AJ194" s="2">
        <v>0.91839999999999999</v>
      </c>
      <c r="AK194" s="298">
        <v>1.6171</v>
      </c>
      <c r="AL194" s="3">
        <v>1.6171</v>
      </c>
      <c r="AM194" s="325">
        <v>1.7203999999999999</v>
      </c>
      <c r="AN194" s="300">
        <v>0.91839999999999999</v>
      </c>
      <c r="AO194" s="300">
        <v>0</v>
      </c>
      <c r="AP194" s="301">
        <v>1.6171</v>
      </c>
      <c r="AQ194" s="29">
        <v>1.7203999999999999</v>
      </c>
      <c r="AR194" s="283">
        <v>1</v>
      </c>
      <c r="AS194" s="283">
        <v>1</v>
      </c>
      <c r="AT194" s="4">
        <v>0.91839999999999999</v>
      </c>
      <c r="AU194" s="4">
        <v>0</v>
      </c>
      <c r="AV194" s="5">
        <v>1.6171</v>
      </c>
      <c r="AW194" s="448">
        <v>0</v>
      </c>
      <c r="AX194" s="449">
        <v>0</v>
      </c>
      <c r="AY194" s="1">
        <v>1.4851000000000001</v>
      </c>
      <c r="AZ194" s="29">
        <v>0</v>
      </c>
      <c r="BA194" s="5">
        <v>0</v>
      </c>
      <c r="BB194" s="294">
        <v>1.22597</v>
      </c>
      <c r="BC194" s="707">
        <v>2.4500000000000001E-2</v>
      </c>
      <c r="BD194" s="707">
        <v>2.4500000000000001E-2</v>
      </c>
      <c r="BE194" s="303">
        <v>2.4500000000000001E-2</v>
      </c>
      <c r="BF194" s="303">
        <v>2.4500000000000001E-2</v>
      </c>
      <c r="BG194" s="326">
        <v>0</v>
      </c>
      <c r="BH194" s="327"/>
      <c r="BI194" s="9"/>
      <c r="BJ194" s="529"/>
    </row>
    <row r="195" spans="1:62" x14ac:dyDescent="0.2">
      <c r="A195" s="314" t="s">
        <v>496</v>
      </c>
      <c r="B195" s="315" t="s">
        <v>497</v>
      </c>
      <c r="C195" s="316" t="s">
        <v>496</v>
      </c>
      <c r="D195" s="317" t="s">
        <v>497</v>
      </c>
      <c r="E195" s="318" t="s">
        <v>498</v>
      </c>
      <c r="F195" s="319" t="s">
        <v>459</v>
      </c>
      <c r="G195" s="320">
        <v>22</v>
      </c>
      <c r="H195" s="246"/>
      <c r="I195" s="321">
        <v>12317033</v>
      </c>
      <c r="J195" s="321">
        <v>336794</v>
      </c>
      <c r="K195" s="321">
        <v>0</v>
      </c>
      <c r="L195" s="321">
        <v>0</v>
      </c>
      <c r="M195" s="321">
        <v>0</v>
      </c>
      <c r="N195" s="321">
        <v>12317033</v>
      </c>
      <c r="O195" s="711">
        <v>336794</v>
      </c>
      <c r="P195" s="711">
        <v>11980239</v>
      </c>
      <c r="Q195" s="712">
        <v>853.45</v>
      </c>
      <c r="R195" s="712">
        <v>34.11</v>
      </c>
      <c r="S195" s="282">
        <v>292220</v>
      </c>
      <c r="T195" s="281">
        <v>0</v>
      </c>
      <c r="U195" s="322">
        <v>11980239</v>
      </c>
      <c r="V195" s="323">
        <v>14037.42</v>
      </c>
      <c r="W195" s="289">
        <v>154475</v>
      </c>
      <c r="X195" s="290">
        <v>181</v>
      </c>
      <c r="Y195" s="291">
        <v>13856.42</v>
      </c>
      <c r="Z195" s="324">
        <v>0</v>
      </c>
      <c r="AA195" s="292">
        <v>0</v>
      </c>
      <c r="AB195" s="293">
        <v>11980239</v>
      </c>
      <c r="AC195" s="261">
        <v>14037.42</v>
      </c>
      <c r="AD195" s="294">
        <v>1.3735200000000001</v>
      </c>
      <c r="AE195" s="295">
        <v>1.3734999999999999</v>
      </c>
      <c r="AF195" s="296">
        <v>1.3734999999999999</v>
      </c>
      <c r="AG195" s="297">
        <v>1</v>
      </c>
      <c r="AH195" s="1">
        <v>1.3734999999999999</v>
      </c>
      <c r="AI195" s="1">
        <v>1.3734999999999999</v>
      </c>
      <c r="AJ195" s="2">
        <v>0.98219999999999996</v>
      </c>
      <c r="AK195" s="298">
        <v>1.3984000000000001</v>
      </c>
      <c r="AL195" s="3">
        <v>1.3984000000000001</v>
      </c>
      <c r="AM195" s="325">
        <v>1.6086</v>
      </c>
      <c r="AN195" s="300">
        <v>0.98219999999999996</v>
      </c>
      <c r="AO195" s="300">
        <v>0</v>
      </c>
      <c r="AP195" s="301">
        <v>1.3984000000000001</v>
      </c>
      <c r="AQ195" s="29">
        <v>1.6086</v>
      </c>
      <c r="AR195" s="283">
        <v>1</v>
      </c>
      <c r="AS195" s="283">
        <v>1</v>
      </c>
      <c r="AT195" s="4">
        <v>0.98219999999999996</v>
      </c>
      <c r="AU195" s="4">
        <v>0</v>
      </c>
      <c r="AV195" s="5">
        <v>1.3984000000000001</v>
      </c>
      <c r="AW195" s="448">
        <v>0</v>
      </c>
      <c r="AX195" s="449">
        <v>0</v>
      </c>
      <c r="AY195" s="1">
        <v>1.3734999999999999</v>
      </c>
      <c r="AZ195" s="29">
        <v>0</v>
      </c>
      <c r="BA195" s="5">
        <v>0</v>
      </c>
      <c r="BB195" s="294">
        <v>1.13388</v>
      </c>
      <c r="BC195" s="707">
        <v>2.2700000000000001E-2</v>
      </c>
      <c r="BD195" s="707">
        <v>2.2700000000000001E-2</v>
      </c>
      <c r="BE195" s="303">
        <v>2.2700000000000001E-2</v>
      </c>
      <c r="BF195" s="303">
        <v>2.2700000000000001E-2</v>
      </c>
      <c r="BG195" s="326">
        <v>0</v>
      </c>
      <c r="BH195" s="327"/>
      <c r="BI195" s="9"/>
      <c r="BJ195" s="529"/>
    </row>
    <row r="196" spans="1:62" x14ac:dyDescent="0.2">
      <c r="A196" s="314" t="s">
        <v>499</v>
      </c>
      <c r="B196" s="315" t="s">
        <v>500</v>
      </c>
      <c r="C196" s="316" t="s">
        <v>499</v>
      </c>
      <c r="D196" s="317" t="s">
        <v>500</v>
      </c>
      <c r="E196" s="318" t="s">
        <v>501</v>
      </c>
      <c r="F196" s="319" t="s">
        <v>459</v>
      </c>
      <c r="G196" s="320">
        <v>23</v>
      </c>
      <c r="H196" s="246"/>
      <c r="I196" s="321">
        <v>0</v>
      </c>
      <c r="J196" s="321">
        <v>0</v>
      </c>
      <c r="K196" s="321">
        <v>0</v>
      </c>
      <c r="L196" s="321">
        <v>0</v>
      </c>
      <c r="M196" s="321">
        <v>0</v>
      </c>
      <c r="N196" s="321">
        <v>0</v>
      </c>
      <c r="O196" s="711">
        <v>0</v>
      </c>
      <c r="P196" s="711">
        <v>0</v>
      </c>
      <c r="Q196" s="712">
        <v>0</v>
      </c>
      <c r="R196" s="712">
        <v>0</v>
      </c>
      <c r="S196" s="282">
        <v>0</v>
      </c>
      <c r="T196" s="281">
        <v>0</v>
      </c>
      <c r="U196" s="322">
        <v>0</v>
      </c>
      <c r="V196" s="323">
        <v>0</v>
      </c>
      <c r="W196" s="289">
        <v>0</v>
      </c>
      <c r="X196" s="290">
        <v>0</v>
      </c>
      <c r="Y196" s="291">
        <v>0</v>
      </c>
      <c r="Z196" s="324">
        <v>0</v>
      </c>
      <c r="AA196" s="292">
        <v>0</v>
      </c>
      <c r="AB196" s="293">
        <v>0</v>
      </c>
      <c r="AC196" s="261">
        <v>0</v>
      </c>
      <c r="AD196" s="294">
        <v>0</v>
      </c>
      <c r="AE196" s="295">
        <v>0</v>
      </c>
      <c r="AF196" s="296">
        <v>0</v>
      </c>
      <c r="AG196" s="297">
        <v>0</v>
      </c>
      <c r="AH196" s="1">
        <v>0</v>
      </c>
      <c r="AI196" s="1">
        <v>1.4309000000000001</v>
      </c>
      <c r="AJ196" s="2">
        <v>0.91859999999999997</v>
      </c>
      <c r="AK196" s="298">
        <v>0</v>
      </c>
      <c r="AL196" s="3">
        <v>1.5577000000000001</v>
      </c>
      <c r="AM196" s="325">
        <v>1.72</v>
      </c>
      <c r="AN196" s="300">
        <v>0.91859999999999997</v>
      </c>
      <c r="AO196" s="300">
        <v>0</v>
      </c>
      <c r="AP196" s="301">
        <v>1.5577000000000001</v>
      </c>
      <c r="AQ196" s="29">
        <v>1.72</v>
      </c>
      <c r="AR196" s="283">
        <v>1</v>
      </c>
      <c r="AS196" s="283">
        <v>1</v>
      </c>
      <c r="AT196" s="4">
        <v>0.91859999999999997</v>
      </c>
      <c r="AU196" s="4">
        <v>0</v>
      </c>
      <c r="AV196" s="5">
        <v>1.5577000000000001</v>
      </c>
      <c r="AW196" s="448">
        <v>0</v>
      </c>
      <c r="AX196" s="449">
        <v>1</v>
      </c>
      <c r="AY196" s="1">
        <v>1.4309000000000001</v>
      </c>
      <c r="AZ196" s="29">
        <v>0</v>
      </c>
      <c r="BA196" s="5">
        <v>0</v>
      </c>
      <c r="BB196" s="294">
        <v>0</v>
      </c>
      <c r="BC196" s="707">
        <v>0</v>
      </c>
      <c r="BD196" s="707">
        <v>0</v>
      </c>
      <c r="BE196" s="303">
        <v>2.3599999999999999E-2</v>
      </c>
      <c r="BF196" s="303">
        <v>2.3599999999999999E-2</v>
      </c>
      <c r="BG196" s="326">
        <v>1</v>
      </c>
      <c r="BH196" s="327"/>
      <c r="BI196" s="9"/>
      <c r="BJ196" s="529"/>
    </row>
    <row r="197" spans="1:62" x14ac:dyDescent="0.2">
      <c r="A197" s="314" t="s">
        <v>502</v>
      </c>
      <c r="B197" s="315" t="s">
        <v>503</v>
      </c>
      <c r="C197" s="316" t="s">
        <v>502</v>
      </c>
      <c r="D197" s="317" t="s">
        <v>503</v>
      </c>
      <c r="E197" s="318" t="s">
        <v>504</v>
      </c>
      <c r="F197" s="319" t="s">
        <v>459</v>
      </c>
      <c r="G197" s="320">
        <v>23</v>
      </c>
      <c r="H197" s="246"/>
      <c r="I197" s="321">
        <v>0</v>
      </c>
      <c r="J197" s="321">
        <v>0</v>
      </c>
      <c r="K197" s="321">
        <v>0</v>
      </c>
      <c r="L197" s="321">
        <v>0</v>
      </c>
      <c r="M197" s="321">
        <v>0</v>
      </c>
      <c r="N197" s="321">
        <v>0</v>
      </c>
      <c r="O197" s="711">
        <v>0</v>
      </c>
      <c r="P197" s="711">
        <v>0</v>
      </c>
      <c r="Q197" s="712">
        <v>0</v>
      </c>
      <c r="R197" s="712">
        <v>0</v>
      </c>
      <c r="S197" s="282">
        <v>0</v>
      </c>
      <c r="T197" s="281">
        <v>0</v>
      </c>
      <c r="U197" s="322">
        <v>0</v>
      </c>
      <c r="V197" s="323">
        <v>0</v>
      </c>
      <c r="W197" s="289">
        <v>0</v>
      </c>
      <c r="X197" s="290">
        <v>0</v>
      </c>
      <c r="Y197" s="291">
        <v>0</v>
      </c>
      <c r="Z197" s="324">
        <v>0</v>
      </c>
      <c r="AA197" s="292">
        <v>0</v>
      </c>
      <c r="AB197" s="293">
        <v>0</v>
      </c>
      <c r="AC197" s="261">
        <v>0</v>
      </c>
      <c r="AD197" s="294">
        <v>0</v>
      </c>
      <c r="AE197" s="295">
        <v>0</v>
      </c>
      <c r="AF197" s="296">
        <v>0</v>
      </c>
      <c r="AG197" s="297">
        <v>0</v>
      </c>
      <c r="AH197" s="1">
        <v>0</v>
      </c>
      <c r="AI197" s="1">
        <v>1.4309000000000001</v>
      </c>
      <c r="AJ197" s="2">
        <v>0.91799999999999993</v>
      </c>
      <c r="AK197" s="298">
        <v>0</v>
      </c>
      <c r="AL197" s="3">
        <v>1.5587</v>
      </c>
      <c r="AM197" s="325">
        <v>1.7211000000000001</v>
      </c>
      <c r="AN197" s="300">
        <v>0.91799999999999993</v>
      </c>
      <c r="AO197" s="300">
        <v>0</v>
      </c>
      <c r="AP197" s="301">
        <v>1.5587</v>
      </c>
      <c r="AQ197" s="29">
        <v>1.7211000000000001</v>
      </c>
      <c r="AR197" s="283">
        <v>1</v>
      </c>
      <c r="AS197" s="283">
        <v>1</v>
      </c>
      <c r="AT197" s="4">
        <v>0.91799999999999993</v>
      </c>
      <c r="AU197" s="4">
        <v>0</v>
      </c>
      <c r="AV197" s="5">
        <v>1.5587</v>
      </c>
      <c r="AW197" s="448">
        <v>0</v>
      </c>
      <c r="AX197" s="449">
        <v>1</v>
      </c>
      <c r="AY197" s="1">
        <v>1.4309000000000001</v>
      </c>
      <c r="AZ197" s="29">
        <v>0</v>
      </c>
      <c r="BA197" s="5">
        <v>0</v>
      </c>
      <c r="BB197" s="294">
        <v>0</v>
      </c>
      <c r="BC197" s="707">
        <v>0</v>
      </c>
      <c r="BD197" s="707">
        <v>0</v>
      </c>
      <c r="BE197" s="303">
        <v>2.3599999999999999E-2</v>
      </c>
      <c r="BF197" s="303">
        <v>2.3599999999999999E-2</v>
      </c>
      <c r="BG197" s="326">
        <v>1</v>
      </c>
      <c r="BH197" s="327"/>
      <c r="BI197" s="9"/>
      <c r="BJ197" s="529"/>
    </row>
    <row r="198" spans="1:62" x14ac:dyDescent="0.2">
      <c r="A198" s="314" t="s">
        <v>505</v>
      </c>
      <c r="B198" s="315" t="s">
        <v>506</v>
      </c>
      <c r="C198" s="316" t="s">
        <v>505</v>
      </c>
      <c r="D198" s="317" t="s">
        <v>506</v>
      </c>
      <c r="E198" s="318" t="s">
        <v>507</v>
      </c>
      <c r="F198" s="319" t="s">
        <v>459</v>
      </c>
      <c r="G198" s="320">
        <v>23</v>
      </c>
      <c r="H198" s="246"/>
      <c r="I198" s="321">
        <v>0</v>
      </c>
      <c r="J198" s="321">
        <v>0</v>
      </c>
      <c r="K198" s="321">
        <v>0</v>
      </c>
      <c r="L198" s="321">
        <v>0</v>
      </c>
      <c r="M198" s="321">
        <v>0</v>
      </c>
      <c r="N198" s="321">
        <v>0</v>
      </c>
      <c r="O198" s="711">
        <v>0</v>
      </c>
      <c r="P198" s="711">
        <v>0</v>
      </c>
      <c r="Q198" s="712">
        <v>0</v>
      </c>
      <c r="R198" s="712">
        <v>0</v>
      </c>
      <c r="S198" s="282">
        <v>0</v>
      </c>
      <c r="T198" s="281">
        <v>0</v>
      </c>
      <c r="U198" s="322">
        <v>0</v>
      </c>
      <c r="V198" s="323">
        <v>0</v>
      </c>
      <c r="W198" s="289">
        <v>0</v>
      </c>
      <c r="X198" s="290">
        <v>0</v>
      </c>
      <c r="Y198" s="291">
        <v>0</v>
      </c>
      <c r="Z198" s="324">
        <v>0</v>
      </c>
      <c r="AA198" s="292">
        <v>0</v>
      </c>
      <c r="AB198" s="293">
        <v>0</v>
      </c>
      <c r="AC198" s="261">
        <v>0</v>
      </c>
      <c r="AD198" s="294">
        <v>0</v>
      </c>
      <c r="AE198" s="295">
        <v>0</v>
      </c>
      <c r="AF198" s="296">
        <v>0</v>
      </c>
      <c r="AG198" s="297">
        <v>0</v>
      </c>
      <c r="AH198" s="1">
        <v>0</v>
      </c>
      <c r="AI198" s="1">
        <v>1.4309000000000001</v>
      </c>
      <c r="AJ198" s="2">
        <v>1.0366</v>
      </c>
      <c r="AK198" s="298">
        <v>0</v>
      </c>
      <c r="AL198" s="3">
        <v>1.3804000000000001</v>
      </c>
      <c r="AM198" s="325">
        <v>1.5242</v>
      </c>
      <c r="AN198" s="300">
        <v>1.0366</v>
      </c>
      <c r="AO198" s="300">
        <v>0</v>
      </c>
      <c r="AP198" s="301">
        <v>1.3804000000000001</v>
      </c>
      <c r="AQ198" s="29">
        <v>1.5242</v>
      </c>
      <c r="AR198" s="283">
        <v>1</v>
      </c>
      <c r="AS198" s="283">
        <v>1</v>
      </c>
      <c r="AT198" s="4">
        <v>1.0366</v>
      </c>
      <c r="AU198" s="4">
        <v>0</v>
      </c>
      <c r="AV198" s="5">
        <v>1.3804000000000001</v>
      </c>
      <c r="AW198" s="448">
        <v>0</v>
      </c>
      <c r="AX198" s="449">
        <v>1</v>
      </c>
      <c r="AY198" s="1">
        <v>1.4309000000000001</v>
      </c>
      <c r="AZ198" s="29">
        <v>0</v>
      </c>
      <c r="BA198" s="5">
        <v>0</v>
      </c>
      <c r="BB198" s="294">
        <v>0</v>
      </c>
      <c r="BC198" s="707">
        <v>0</v>
      </c>
      <c r="BD198" s="707">
        <v>0</v>
      </c>
      <c r="BE198" s="303">
        <v>2.3599999999999999E-2</v>
      </c>
      <c r="BF198" s="303">
        <v>2.3599999999999999E-2</v>
      </c>
      <c r="BG198" s="326">
        <v>1</v>
      </c>
      <c r="BH198" s="327"/>
      <c r="BI198" s="9"/>
      <c r="BJ198" s="529"/>
    </row>
    <row r="199" spans="1:62" x14ac:dyDescent="0.2">
      <c r="A199" s="33" t="s">
        <v>499</v>
      </c>
      <c r="B199" s="328" t="s">
        <v>500</v>
      </c>
      <c r="C199" s="329" t="s">
        <v>1308</v>
      </c>
      <c r="D199" s="330" t="s">
        <v>1371</v>
      </c>
      <c r="E199" s="331" t="s">
        <v>1332</v>
      </c>
      <c r="F199" s="332" t="s">
        <v>459</v>
      </c>
      <c r="G199" s="333">
        <v>23</v>
      </c>
      <c r="H199" s="334"/>
      <c r="I199" s="335">
        <v>0</v>
      </c>
      <c r="J199" s="335">
        <v>0</v>
      </c>
      <c r="K199" s="335">
        <v>0</v>
      </c>
      <c r="L199" s="335">
        <v>0</v>
      </c>
      <c r="M199" s="335">
        <v>0</v>
      </c>
      <c r="N199" s="335">
        <v>0</v>
      </c>
      <c r="O199" s="714">
        <v>0</v>
      </c>
      <c r="P199" s="714">
        <v>0</v>
      </c>
      <c r="Q199" s="715">
        <v>0</v>
      </c>
      <c r="R199" s="715">
        <v>0</v>
      </c>
      <c r="S199" s="337">
        <v>0</v>
      </c>
      <c r="T199" s="336">
        <v>0</v>
      </c>
      <c r="U199" s="338">
        <v>0</v>
      </c>
      <c r="V199" s="339">
        <v>0</v>
      </c>
      <c r="W199" s="289">
        <v>0</v>
      </c>
      <c r="X199" s="290">
        <v>0</v>
      </c>
      <c r="Y199" s="291">
        <v>0</v>
      </c>
      <c r="Z199" s="324">
        <v>0</v>
      </c>
      <c r="AA199" s="292">
        <v>0</v>
      </c>
      <c r="AB199" s="293">
        <v>0</v>
      </c>
      <c r="AC199" s="340">
        <v>0</v>
      </c>
      <c r="AD199" s="341">
        <v>0</v>
      </c>
      <c r="AE199" s="295">
        <v>0</v>
      </c>
      <c r="AF199" s="342">
        <v>0</v>
      </c>
      <c r="AG199" s="343">
        <v>1</v>
      </c>
      <c r="AH199" s="6">
        <v>1.4309000000000001</v>
      </c>
      <c r="AI199" s="6">
        <v>0</v>
      </c>
      <c r="AJ199" s="2">
        <v>0</v>
      </c>
      <c r="AK199" s="298">
        <v>1.5577000000000001</v>
      </c>
      <c r="AL199" s="3">
        <v>0</v>
      </c>
      <c r="AM199" s="325">
        <v>0</v>
      </c>
      <c r="AN199" s="300">
        <v>0</v>
      </c>
      <c r="AO199" s="300">
        <v>0</v>
      </c>
      <c r="AP199" s="301">
        <v>0</v>
      </c>
      <c r="AQ199" s="29">
        <v>0</v>
      </c>
      <c r="AR199" s="283">
        <v>0</v>
      </c>
      <c r="AS199" s="283">
        <v>0</v>
      </c>
      <c r="AT199" s="4">
        <v>0</v>
      </c>
      <c r="AU199" s="4">
        <v>0</v>
      </c>
      <c r="AV199" s="5">
        <v>0</v>
      </c>
      <c r="AW199" s="448">
        <v>0</v>
      </c>
      <c r="AX199" s="449">
        <v>0</v>
      </c>
      <c r="AY199" s="6">
        <v>0</v>
      </c>
      <c r="AZ199" s="29">
        <v>0</v>
      </c>
      <c r="BA199" s="5">
        <v>0</v>
      </c>
      <c r="BB199" s="341">
        <v>0</v>
      </c>
      <c r="BC199" s="716">
        <v>0</v>
      </c>
      <c r="BD199" s="716">
        <v>2.3599999999999999E-2</v>
      </c>
      <c r="BE199" s="303">
        <v>0</v>
      </c>
      <c r="BF199" s="303">
        <v>0</v>
      </c>
      <c r="BG199" s="326">
        <v>0</v>
      </c>
      <c r="BH199" s="327"/>
      <c r="BI199" s="9"/>
      <c r="BJ199" s="529"/>
    </row>
    <row r="200" spans="1:62" x14ac:dyDescent="0.2">
      <c r="A200" s="33" t="s">
        <v>502</v>
      </c>
      <c r="B200" s="328" t="s">
        <v>503</v>
      </c>
      <c r="C200" s="329" t="s">
        <v>1308</v>
      </c>
      <c r="D200" s="330" t="s">
        <v>1371</v>
      </c>
      <c r="E200" s="331" t="s">
        <v>1333</v>
      </c>
      <c r="F200" s="332" t="s">
        <v>459</v>
      </c>
      <c r="G200" s="333">
        <v>23</v>
      </c>
      <c r="H200" s="334"/>
      <c r="I200" s="335">
        <v>0</v>
      </c>
      <c r="J200" s="335">
        <v>0</v>
      </c>
      <c r="K200" s="335">
        <v>0</v>
      </c>
      <c r="L200" s="335">
        <v>0</v>
      </c>
      <c r="M200" s="335">
        <v>0</v>
      </c>
      <c r="N200" s="335">
        <v>0</v>
      </c>
      <c r="O200" s="714">
        <v>0</v>
      </c>
      <c r="P200" s="714">
        <v>0</v>
      </c>
      <c r="Q200" s="715">
        <v>0</v>
      </c>
      <c r="R200" s="715">
        <v>0</v>
      </c>
      <c r="S200" s="337">
        <v>0</v>
      </c>
      <c r="T200" s="336">
        <v>0</v>
      </c>
      <c r="U200" s="338">
        <v>0</v>
      </c>
      <c r="V200" s="339">
        <v>0</v>
      </c>
      <c r="W200" s="289">
        <v>0</v>
      </c>
      <c r="X200" s="290">
        <v>0</v>
      </c>
      <c r="Y200" s="291">
        <v>0</v>
      </c>
      <c r="Z200" s="324">
        <v>0</v>
      </c>
      <c r="AA200" s="292">
        <v>0</v>
      </c>
      <c r="AB200" s="293">
        <v>0</v>
      </c>
      <c r="AC200" s="340">
        <v>0</v>
      </c>
      <c r="AD200" s="341">
        <v>0</v>
      </c>
      <c r="AE200" s="295">
        <v>0</v>
      </c>
      <c r="AF200" s="342">
        <v>0</v>
      </c>
      <c r="AG200" s="343">
        <v>1</v>
      </c>
      <c r="AH200" s="6">
        <v>1.4309000000000001</v>
      </c>
      <c r="AI200" s="6">
        <v>0</v>
      </c>
      <c r="AJ200" s="2">
        <v>0</v>
      </c>
      <c r="AK200" s="298">
        <v>1.5587</v>
      </c>
      <c r="AL200" s="3">
        <v>0</v>
      </c>
      <c r="AM200" s="325">
        <v>0</v>
      </c>
      <c r="AN200" s="300">
        <v>0</v>
      </c>
      <c r="AO200" s="300">
        <v>0</v>
      </c>
      <c r="AP200" s="301">
        <v>0</v>
      </c>
      <c r="AQ200" s="29">
        <v>0</v>
      </c>
      <c r="AR200" s="283">
        <v>0</v>
      </c>
      <c r="AS200" s="283">
        <v>0</v>
      </c>
      <c r="AT200" s="4">
        <v>0</v>
      </c>
      <c r="AU200" s="4">
        <v>0</v>
      </c>
      <c r="AV200" s="5">
        <v>0</v>
      </c>
      <c r="AW200" s="448">
        <v>0</v>
      </c>
      <c r="AX200" s="449">
        <v>0</v>
      </c>
      <c r="AY200" s="6">
        <v>0</v>
      </c>
      <c r="AZ200" s="29">
        <v>0</v>
      </c>
      <c r="BA200" s="5">
        <v>0</v>
      </c>
      <c r="BB200" s="341">
        <v>0</v>
      </c>
      <c r="BC200" s="716">
        <v>0</v>
      </c>
      <c r="BD200" s="716">
        <v>2.3599999999999999E-2</v>
      </c>
      <c r="BE200" s="303">
        <v>0</v>
      </c>
      <c r="BF200" s="303">
        <v>0</v>
      </c>
      <c r="BG200" s="326">
        <v>0</v>
      </c>
      <c r="BH200" s="327"/>
      <c r="BI200" s="9"/>
      <c r="BJ200" s="529"/>
    </row>
    <row r="201" spans="1:62" x14ac:dyDescent="0.2">
      <c r="A201" s="33" t="s">
        <v>505</v>
      </c>
      <c r="B201" s="328" t="s">
        <v>506</v>
      </c>
      <c r="C201" s="329" t="s">
        <v>1308</v>
      </c>
      <c r="D201" s="330" t="s">
        <v>1371</v>
      </c>
      <c r="E201" s="331" t="s">
        <v>1334</v>
      </c>
      <c r="F201" s="332" t="s">
        <v>459</v>
      </c>
      <c r="G201" s="333">
        <v>23</v>
      </c>
      <c r="H201" s="334"/>
      <c r="I201" s="335">
        <v>0</v>
      </c>
      <c r="J201" s="335">
        <v>0</v>
      </c>
      <c r="K201" s="335">
        <v>0</v>
      </c>
      <c r="L201" s="335">
        <v>0</v>
      </c>
      <c r="M201" s="335">
        <v>0</v>
      </c>
      <c r="N201" s="335">
        <v>0</v>
      </c>
      <c r="O201" s="714">
        <v>0</v>
      </c>
      <c r="P201" s="714">
        <v>0</v>
      </c>
      <c r="Q201" s="715">
        <v>0</v>
      </c>
      <c r="R201" s="715">
        <v>0</v>
      </c>
      <c r="S201" s="337">
        <v>0</v>
      </c>
      <c r="T201" s="336">
        <v>0</v>
      </c>
      <c r="U201" s="338">
        <v>0</v>
      </c>
      <c r="V201" s="339">
        <v>0</v>
      </c>
      <c r="W201" s="289">
        <v>0</v>
      </c>
      <c r="X201" s="290">
        <v>0</v>
      </c>
      <c r="Y201" s="291">
        <v>0</v>
      </c>
      <c r="Z201" s="324">
        <v>0</v>
      </c>
      <c r="AA201" s="292">
        <v>0</v>
      </c>
      <c r="AB201" s="293">
        <v>0</v>
      </c>
      <c r="AC201" s="340">
        <v>0</v>
      </c>
      <c r="AD201" s="341">
        <v>0</v>
      </c>
      <c r="AE201" s="295">
        <v>0</v>
      </c>
      <c r="AF201" s="342">
        <v>0</v>
      </c>
      <c r="AG201" s="343">
        <v>1</v>
      </c>
      <c r="AH201" s="6">
        <v>1.4309000000000001</v>
      </c>
      <c r="AI201" s="6">
        <v>0</v>
      </c>
      <c r="AJ201" s="2">
        <v>0</v>
      </c>
      <c r="AK201" s="298">
        <v>1.3804000000000001</v>
      </c>
      <c r="AL201" s="3">
        <v>0</v>
      </c>
      <c r="AM201" s="325">
        <v>0</v>
      </c>
      <c r="AN201" s="300">
        <v>0</v>
      </c>
      <c r="AO201" s="300">
        <v>0</v>
      </c>
      <c r="AP201" s="301">
        <v>0</v>
      </c>
      <c r="AQ201" s="29">
        <v>0</v>
      </c>
      <c r="AR201" s="283">
        <v>0</v>
      </c>
      <c r="AS201" s="283">
        <v>0</v>
      </c>
      <c r="AT201" s="4">
        <v>0</v>
      </c>
      <c r="AU201" s="4">
        <v>0</v>
      </c>
      <c r="AV201" s="5">
        <v>0</v>
      </c>
      <c r="AW201" s="448">
        <v>0</v>
      </c>
      <c r="AX201" s="449">
        <v>0</v>
      </c>
      <c r="AY201" s="6">
        <v>0</v>
      </c>
      <c r="AZ201" s="29">
        <v>0</v>
      </c>
      <c r="BA201" s="5">
        <v>0</v>
      </c>
      <c r="BB201" s="341">
        <v>0</v>
      </c>
      <c r="BC201" s="716">
        <v>0</v>
      </c>
      <c r="BD201" s="716">
        <v>2.3599999999999999E-2</v>
      </c>
      <c r="BE201" s="303">
        <v>0</v>
      </c>
      <c r="BF201" s="303">
        <v>0</v>
      </c>
      <c r="BG201" s="326">
        <v>0</v>
      </c>
      <c r="BH201" s="327"/>
      <c r="BI201" s="9"/>
      <c r="BJ201" s="529"/>
    </row>
    <row r="202" spans="1:62" x14ac:dyDescent="0.2">
      <c r="A202" s="383" t="s">
        <v>1308</v>
      </c>
      <c r="B202" s="384" t="s">
        <v>1349</v>
      </c>
      <c r="C202" s="720" t="s">
        <v>1308</v>
      </c>
      <c r="D202" s="721" t="s">
        <v>1371</v>
      </c>
      <c r="E202" s="722" t="s">
        <v>1372</v>
      </c>
      <c r="F202" s="388" t="s">
        <v>459</v>
      </c>
      <c r="G202" s="389">
        <v>23</v>
      </c>
      <c r="H202" s="246"/>
      <c r="I202" s="390">
        <v>54529488</v>
      </c>
      <c r="J202" s="390">
        <v>15532044</v>
      </c>
      <c r="K202" s="390">
        <v>0</v>
      </c>
      <c r="L202" s="390">
        <v>0</v>
      </c>
      <c r="M202" s="390">
        <v>0</v>
      </c>
      <c r="N202" s="390">
        <v>54529488</v>
      </c>
      <c r="O202" s="717">
        <v>15532044</v>
      </c>
      <c r="P202" s="717">
        <v>38997444</v>
      </c>
      <c r="Q202" s="718">
        <v>2525.5700000000002</v>
      </c>
      <c r="R202" s="718">
        <v>110.5</v>
      </c>
      <c r="S202" s="392">
        <v>946654</v>
      </c>
      <c r="T202" s="391">
        <v>0</v>
      </c>
      <c r="U202" s="393">
        <v>38997444</v>
      </c>
      <c r="V202" s="394">
        <v>15441.05</v>
      </c>
      <c r="W202" s="289">
        <v>1105653</v>
      </c>
      <c r="X202" s="290">
        <v>437.78</v>
      </c>
      <c r="Y202" s="291">
        <v>15003.269999999999</v>
      </c>
      <c r="Z202" s="324">
        <v>0</v>
      </c>
      <c r="AA202" s="292">
        <v>0</v>
      </c>
      <c r="AB202" s="293">
        <v>38997444</v>
      </c>
      <c r="AC202" s="395">
        <v>15441.05</v>
      </c>
      <c r="AD202" s="396">
        <v>1.5108699999999999</v>
      </c>
      <c r="AE202" s="397">
        <v>1.5108999999999999</v>
      </c>
      <c r="AF202" s="398">
        <v>1.4308999999999998</v>
      </c>
      <c r="AG202" s="399">
        <v>0</v>
      </c>
      <c r="AH202" s="400">
        <v>0</v>
      </c>
      <c r="AI202" s="400">
        <v>0</v>
      </c>
      <c r="AJ202" s="2">
        <v>0</v>
      </c>
      <c r="AK202" s="298">
        <v>0</v>
      </c>
      <c r="AL202" s="3">
        <v>0</v>
      </c>
      <c r="AM202" s="325">
        <v>0</v>
      </c>
      <c r="AN202" s="300">
        <v>0</v>
      </c>
      <c r="AO202" s="300">
        <v>0</v>
      </c>
      <c r="AP202" s="301">
        <v>0</v>
      </c>
      <c r="AQ202" s="29">
        <v>0</v>
      </c>
      <c r="AR202" s="283">
        <v>0</v>
      </c>
      <c r="AS202" s="283">
        <v>0</v>
      </c>
      <c r="AT202" s="4">
        <v>0</v>
      </c>
      <c r="AU202" s="4">
        <v>0</v>
      </c>
      <c r="AV202" s="5">
        <v>0</v>
      </c>
      <c r="AW202" s="448">
        <v>0</v>
      </c>
      <c r="AX202" s="449">
        <v>0</v>
      </c>
      <c r="AY202" s="400">
        <v>0</v>
      </c>
      <c r="AZ202" s="29">
        <v>0</v>
      </c>
      <c r="BA202" s="5">
        <v>0</v>
      </c>
      <c r="BB202" s="396">
        <v>1.24726</v>
      </c>
      <c r="BC202" s="719">
        <v>2.3599999999999999E-2</v>
      </c>
      <c r="BD202" s="719">
        <v>0</v>
      </c>
      <c r="BE202" s="303">
        <v>0</v>
      </c>
      <c r="BF202" s="303">
        <v>0</v>
      </c>
      <c r="BG202" s="326">
        <v>0</v>
      </c>
      <c r="BH202" s="327"/>
      <c r="BI202" s="9"/>
      <c r="BJ202" s="529"/>
    </row>
    <row r="203" spans="1:62" x14ac:dyDescent="0.2">
      <c r="A203" s="314" t="s">
        <v>508</v>
      </c>
      <c r="B203" s="315" t="s">
        <v>509</v>
      </c>
      <c r="C203" s="316" t="s">
        <v>508</v>
      </c>
      <c r="D203" s="317" t="s">
        <v>509</v>
      </c>
      <c r="E203" s="318" t="s">
        <v>510</v>
      </c>
      <c r="F203" s="319" t="s">
        <v>511</v>
      </c>
      <c r="G203" s="320">
        <v>24</v>
      </c>
      <c r="H203" s="246"/>
      <c r="I203" s="321">
        <v>0</v>
      </c>
      <c r="J203" s="321">
        <v>0</v>
      </c>
      <c r="K203" s="321">
        <v>0</v>
      </c>
      <c r="L203" s="321">
        <v>0</v>
      </c>
      <c r="M203" s="321">
        <v>0</v>
      </c>
      <c r="N203" s="321">
        <v>0</v>
      </c>
      <c r="O203" s="711">
        <v>0</v>
      </c>
      <c r="P203" s="711">
        <v>0</v>
      </c>
      <c r="Q203" s="712">
        <v>312.74</v>
      </c>
      <c r="R203" s="712">
        <v>10.850000000000001</v>
      </c>
      <c r="S203" s="282">
        <v>92952</v>
      </c>
      <c r="T203" s="281">
        <v>0</v>
      </c>
      <c r="U203" s="322">
        <v>0</v>
      </c>
      <c r="V203" s="323">
        <v>0</v>
      </c>
      <c r="W203" s="289">
        <v>0</v>
      </c>
      <c r="X203" s="290">
        <v>0</v>
      </c>
      <c r="Y203" s="291">
        <v>0</v>
      </c>
      <c r="Z203" s="324">
        <v>0</v>
      </c>
      <c r="AA203" s="292">
        <v>0</v>
      </c>
      <c r="AB203" s="293">
        <v>0</v>
      </c>
      <c r="AC203" s="261">
        <v>0</v>
      </c>
      <c r="AD203" s="294">
        <v>0</v>
      </c>
      <c r="AE203" s="295">
        <v>0</v>
      </c>
      <c r="AF203" s="296">
        <v>0</v>
      </c>
      <c r="AG203" s="297">
        <v>1</v>
      </c>
      <c r="AH203" s="1">
        <v>0</v>
      </c>
      <c r="AI203" s="1">
        <v>0</v>
      </c>
      <c r="AJ203" s="2">
        <v>1.0449999999999999</v>
      </c>
      <c r="AK203" s="298">
        <v>0</v>
      </c>
      <c r="AL203" s="3">
        <v>0</v>
      </c>
      <c r="AM203" s="325">
        <v>1.512</v>
      </c>
      <c r="AN203" s="300">
        <v>1.0449999999999999</v>
      </c>
      <c r="AO203" s="300">
        <v>0</v>
      </c>
      <c r="AP203" s="301">
        <v>0.95689999999999997</v>
      </c>
      <c r="AQ203" s="29">
        <v>1.512</v>
      </c>
      <c r="AR203" s="283">
        <v>0</v>
      </c>
      <c r="AS203" s="283">
        <v>1</v>
      </c>
      <c r="AT203" s="4">
        <v>1.0449999999999999</v>
      </c>
      <c r="AU203" s="4">
        <v>0</v>
      </c>
      <c r="AV203" s="5">
        <v>0.95689999999999997</v>
      </c>
      <c r="AW203" s="448">
        <v>0.95689999999999997</v>
      </c>
      <c r="AX203" s="449">
        <v>0</v>
      </c>
      <c r="AY203" s="1">
        <v>0</v>
      </c>
      <c r="AZ203" s="29">
        <v>0</v>
      </c>
      <c r="BA203" s="5">
        <v>0</v>
      </c>
      <c r="BB203" s="294">
        <v>0</v>
      </c>
      <c r="BC203" s="707">
        <v>0</v>
      </c>
      <c r="BD203" s="707">
        <v>0</v>
      </c>
      <c r="BE203" s="303">
        <v>0</v>
      </c>
      <c r="BF203" s="303">
        <v>0</v>
      </c>
      <c r="BG203" s="326">
        <v>1</v>
      </c>
      <c r="BH203" s="327"/>
      <c r="BI203" s="9"/>
      <c r="BJ203" s="529"/>
    </row>
    <row r="204" spans="1:62" x14ac:dyDescent="0.2">
      <c r="A204" s="314" t="s">
        <v>512</v>
      </c>
      <c r="B204" s="315" t="s">
        <v>511</v>
      </c>
      <c r="C204" s="316" t="s">
        <v>512</v>
      </c>
      <c r="D204" s="317" t="s">
        <v>511</v>
      </c>
      <c r="E204" s="318" t="s">
        <v>513</v>
      </c>
      <c r="F204" s="319" t="s">
        <v>511</v>
      </c>
      <c r="G204" s="320">
        <v>24</v>
      </c>
      <c r="H204" s="246"/>
      <c r="I204" s="321">
        <v>5152953</v>
      </c>
      <c r="J204" s="321">
        <v>365939</v>
      </c>
      <c r="K204" s="321">
        <v>0</v>
      </c>
      <c r="L204" s="321">
        <v>0</v>
      </c>
      <c r="M204" s="321">
        <v>0</v>
      </c>
      <c r="N204" s="321">
        <v>5152953</v>
      </c>
      <c r="O204" s="711">
        <v>365939</v>
      </c>
      <c r="P204" s="711">
        <v>4787014</v>
      </c>
      <c r="Q204" s="712">
        <v>288.57</v>
      </c>
      <c r="R204" s="712">
        <v>10.199999999999999</v>
      </c>
      <c r="S204" s="282">
        <v>87383</v>
      </c>
      <c r="T204" s="281">
        <v>0</v>
      </c>
      <c r="U204" s="322">
        <v>4787014</v>
      </c>
      <c r="V204" s="323">
        <v>16588.740000000002</v>
      </c>
      <c r="W204" s="289">
        <v>4407</v>
      </c>
      <c r="X204" s="290">
        <v>15.27</v>
      </c>
      <c r="Y204" s="291">
        <v>16573.47</v>
      </c>
      <c r="Z204" s="324">
        <v>0</v>
      </c>
      <c r="AA204" s="292">
        <v>0</v>
      </c>
      <c r="AB204" s="293">
        <v>4787014</v>
      </c>
      <c r="AC204" s="261">
        <v>16588.740000000002</v>
      </c>
      <c r="AD204" s="294">
        <v>1.6231599999999999</v>
      </c>
      <c r="AE204" s="295">
        <v>1.6232</v>
      </c>
      <c r="AF204" s="296">
        <v>1.6232</v>
      </c>
      <c r="AG204" s="297">
        <v>1</v>
      </c>
      <c r="AH204" s="1">
        <v>1.6232</v>
      </c>
      <c r="AI204" s="1">
        <v>1.6232</v>
      </c>
      <c r="AJ204" s="2">
        <v>1.0548999999999999</v>
      </c>
      <c r="AK204" s="298">
        <v>1.5387</v>
      </c>
      <c r="AL204" s="3">
        <v>1.5387</v>
      </c>
      <c r="AM204" s="325">
        <v>1.4978</v>
      </c>
      <c r="AN204" s="300">
        <v>1.0548999999999999</v>
      </c>
      <c r="AO204" s="300">
        <v>0</v>
      </c>
      <c r="AP204" s="301">
        <v>1.5387</v>
      </c>
      <c r="AQ204" s="29">
        <v>1.4978</v>
      </c>
      <c r="AR204" s="283">
        <v>1</v>
      </c>
      <c r="AS204" s="283">
        <v>1</v>
      </c>
      <c r="AT204" s="4">
        <v>1.0548999999999999</v>
      </c>
      <c r="AU204" s="4">
        <v>0</v>
      </c>
      <c r="AV204" s="5">
        <v>1.5387</v>
      </c>
      <c r="AW204" s="448">
        <v>0</v>
      </c>
      <c r="AX204" s="449">
        <v>0</v>
      </c>
      <c r="AY204" s="1">
        <v>1.6232</v>
      </c>
      <c r="AZ204" s="29">
        <v>0</v>
      </c>
      <c r="BA204" s="5">
        <v>0</v>
      </c>
      <c r="BB204" s="294">
        <v>1.33996</v>
      </c>
      <c r="BC204" s="707">
        <v>2.6800000000000001E-2</v>
      </c>
      <c r="BD204" s="707">
        <v>2.6800000000000001E-2</v>
      </c>
      <c r="BE204" s="303">
        <v>2.6800000000000001E-2</v>
      </c>
      <c r="BF204" s="303">
        <v>2.6800000000000001E-2</v>
      </c>
      <c r="BG204" s="326">
        <v>0</v>
      </c>
      <c r="BH204" s="327"/>
      <c r="BI204" s="9"/>
      <c r="BJ204" s="529"/>
    </row>
    <row r="205" spans="1:62" x14ac:dyDescent="0.2">
      <c r="A205" s="314" t="s">
        <v>514</v>
      </c>
      <c r="B205" s="315" t="s">
        <v>515</v>
      </c>
      <c r="C205" s="316" t="s">
        <v>514</v>
      </c>
      <c r="D205" s="317" t="s">
        <v>515</v>
      </c>
      <c r="E205" s="318" t="s">
        <v>516</v>
      </c>
      <c r="F205" s="319" t="s">
        <v>511</v>
      </c>
      <c r="G205" s="320">
        <v>24</v>
      </c>
      <c r="H205" s="246"/>
      <c r="I205" s="321">
        <v>1020722</v>
      </c>
      <c r="J205" s="321">
        <v>102932</v>
      </c>
      <c r="K205" s="321">
        <v>0</v>
      </c>
      <c r="L205" s="321">
        <v>0</v>
      </c>
      <c r="M205" s="321">
        <v>0</v>
      </c>
      <c r="N205" s="321">
        <v>1020722</v>
      </c>
      <c r="O205" s="711">
        <v>102932</v>
      </c>
      <c r="P205" s="711">
        <v>917790</v>
      </c>
      <c r="Q205" s="712">
        <v>59.29</v>
      </c>
      <c r="R205" s="712">
        <v>2.8</v>
      </c>
      <c r="S205" s="282">
        <v>23988</v>
      </c>
      <c r="T205" s="281">
        <v>0</v>
      </c>
      <c r="U205" s="322">
        <v>917790</v>
      </c>
      <c r="V205" s="323">
        <v>15479.68</v>
      </c>
      <c r="W205" s="289">
        <v>0</v>
      </c>
      <c r="X205" s="290">
        <v>0</v>
      </c>
      <c r="Y205" s="291">
        <v>15479.68</v>
      </c>
      <c r="Z205" s="324">
        <v>0</v>
      </c>
      <c r="AA205" s="292">
        <v>0</v>
      </c>
      <c r="AB205" s="293">
        <v>917790</v>
      </c>
      <c r="AC205" s="261">
        <v>15479.68</v>
      </c>
      <c r="AD205" s="294">
        <v>1.5146500000000001</v>
      </c>
      <c r="AE205" s="295">
        <v>1.5146999999999999</v>
      </c>
      <c r="AF205" s="296">
        <v>1.5146999999999999</v>
      </c>
      <c r="AG205" s="297">
        <v>1</v>
      </c>
      <c r="AH205" s="1">
        <v>1.5146999999999999</v>
      </c>
      <c r="AI205" s="1">
        <v>1.5146999999999999</v>
      </c>
      <c r="AJ205" s="2">
        <v>1.0949</v>
      </c>
      <c r="AK205" s="298">
        <v>1.3834</v>
      </c>
      <c r="AL205" s="3">
        <v>1.3834</v>
      </c>
      <c r="AM205" s="325">
        <v>1.4431</v>
      </c>
      <c r="AN205" s="300">
        <v>1.0949</v>
      </c>
      <c r="AO205" s="300">
        <v>0</v>
      </c>
      <c r="AP205" s="301">
        <v>1.3834</v>
      </c>
      <c r="AQ205" s="29">
        <v>1.4431</v>
      </c>
      <c r="AR205" s="283">
        <v>1</v>
      </c>
      <c r="AS205" s="283">
        <v>1</v>
      </c>
      <c r="AT205" s="4">
        <v>1.0949</v>
      </c>
      <c r="AU205" s="4">
        <v>0</v>
      </c>
      <c r="AV205" s="5">
        <v>1.3834</v>
      </c>
      <c r="AW205" s="448">
        <v>0</v>
      </c>
      <c r="AX205" s="449">
        <v>0</v>
      </c>
      <c r="AY205" s="1">
        <v>1.5146999999999999</v>
      </c>
      <c r="AZ205" s="29">
        <v>0</v>
      </c>
      <c r="BA205" s="5">
        <v>0</v>
      </c>
      <c r="BB205" s="294">
        <v>1.25038</v>
      </c>
      <c r="BC205" s="707">
        <v>2.5000000000000001E-2</v>
      </c>
      <c r="BD205" s="707">
        <v>2.5000000000000001E-2</v>
      </c>
      <c r="BE205" s="303">
        <v>2.5000000000000001E-2</v>
      </c>
      <c r="BF205" s="303">
        <v>2.5000000000000001E-2</v>
      </c>
      <c r="BG205" s="326">
        <v>0</v>
      </c>
      <c r="BH205" s="327"/>
      <c r="BI205" s="9"/>
      <c r="BJ205" s="529"/>
    </row>
    <row r="206" spans="1:62" x14ac:dyDescent="0.2">
      <c r="A206" s="314" t="s">
        <v>517</v>
      </c>
      <c r="B206" s="315" t="s">
        <v>518</v>
      </c>
      <c r="C206" s="316" t="s">
        <v>517</v>
      </c>
      <c r="D206" s="317" t="s">
        <v>518</v>
      </c>
      <c r="E206" s="318" t="s">
        <v>519</v>
      </c>
      <c r="F206" s="319" t="s">
        <v>511</v>
      </c>
      <c r="G206" s="320">
        <v>24</v>
      </c>
      <c r="H206" s="246"/>
      <c r="I206" s="321">
        <v>1610296</v>
      </c>
      <c r="J206" s="321">
        <v>214542</v>
      </c>
      <c r="K206" s="321">
        <v>0</v>
      </c>
      <c r="L206" s="321">
        <v>0</v>
      </c>
      <c r="M206" s="321">
        <v>0</v>
      </c>
      <c r="N206" s="321">
        <v>1610296</v>
      </c>
      <c r="O206" s="711">
        <v>214542</v>
      </c>
      <c r="P206" s="711">
        <v>1395754</v>
      </c>
      <c r="Q206" s="712">
        <v>88.79</v>
      </c>
      <c r="R206" s="712">
        <v>3.7</v>
      </c>
      <c r="S206" s="282">
        <v>31698</v>
      </c>
      <c r="T206" s="281">
        <v>0</v>
      </c>
      <c r="U206" s="322">
        <v>1395754</v>
      </c>
      <c r="V206" s="323">
        <v>15719.72</v>
      </c>
      <c r="W206" s="289">
        <v>0</v>
      </c>
      <c r="X206" s="290">
        <v>0</v>
      </c>
      <c r="Y206" s="291">
        <v>15719.72</v>
      </c>
      <c r="Z206" s="324">
        <v>0</v>
      </c>
      <c r="AA206" s="292">
        <v>0</v>
      </c>
      <c r="AB206" s="293">
        <v>1395754</v>
      </c>
      <c r="AC206" s="261">
        <v>15719.72</v>
      </c>
      <c r="AD206" s="294">
        <v>1.53813</v>
      </c>
      <c r="AE206" s="295">
        <v>1.5381</v>
      </c>
      <c r="AF206" s="296">
        <v>1.5381</v>
      </c>
      <c r="AG206" s="297">
        <v>1</v>
      </c>
      <c r="AH206" s="1">
        <v>1.5381</v>
      </c>
      <c r="AI206" s="1">
        <v>1.5381</v>
      </c>
      <c r="AJ206" s="2">
        <v>0.98510000000000009</v>
      </c>
      <c r="AK206" s="298">
        <v>1.5613999999999999</v>
      </c>
      <c r="AL206" s="3">
        <v>1.5613999999999999</v>
      </c>
      <c r="AM206" s="325">
        <v>1.6039000000000001</v>
      </c>
      <c r="AN206" s="300">
        <v>0.98510000000000009</v>
      </c>
      <c r="AO206" s="300">
        <v>0</v>
      </c>
      <c r="AP206" s="301">
        <v>1.5613999999999999</v>
      </c>
      <c r="AQ206" s="29">
        <v>1.6039000000000001</v>
      </c>
      <c r="AR206" s="283">
        <v>1</v>
      </c>
      <c r="AS206" s="283">
        <v>1</v>
      </c>
      <c r="AT206" s="4">
        <v>0.98510000000000009</v>
      </c>
      <c r="AU206" s="4">
        <v>0</v>
      </c>
      <c r="AV206" s="5">
        <v>1.5613999999999999</v>
      </c>
      <c r="AW206" s="448">
        <v>0</v>
      </c>
      <c r="AX206" s="449">
        <v>0</v>
      </c>
      <c r="AY206" s="1">
        <v>1.5381</v>
      </c>
      <c r="AZ206" s="29">
        <v>0</v>
      </c>
      <c r="BA206" s="5">
        <v>0</v>
      </c>
      <c r="BB206" s="294">
        <v>1.2697700000000001</v>
      </c>
      <c r="BC206" s="707">
        <v>2.5399999999999999E-2</v>
      </c>
      <c r="BD206" s="707">
        <v>2.5399999999999999E-2</v>
      </c>
      <c r="BE206" s="303">
        <v>2.5399999999999999E-2</v>
      </c>
      <c r="BF206" s="303">
        <v>2.5399999999999999E-2</v>
      </c>
      <c r="BG206" s="326">
        <v>0</v>
      </c>
      <c r="BH206" s="327"/>
      <c r="BI206" s="9"/>
      <c r="BJ206" s="529"/>
    </row>
    <row r="207" spans="1:62" x14ac:dyDescent="0.2">
      <c r="A207" s="314" t="s">
        <v>520</v>
      </c>
      <c r="B207" s="315" t="s">
        <v>521</v>
      </c>
      <c r="C207" s="316" t="s">
        <v>520</v>
      </c>
      <c r="D207" s="317" t="s">
        <v>522</v>
      </c>
      <c r="E207" s="318" t="s">
        <v>523</v>
      </c>
      <c r="F207" s="319" t="s">
        <v>511</v>
      </c>
      <c r="G207" s="320">
        <v>24</v>
      </c>
      <c r="H207" s="246"/>
      <c r="I207" s="321">
        <v>3854636</v>
      </c>
      <c r="J207" s="321">
        <v>350101</v>
      </c>
      <c r="K207" s="321">
        <v>0</v>
      </c>
      <c r="L207" s="321">
        <v>0</v>
      </c>
      <c r="M207" s="321">
        <v>0</v>
      </c>
      <c r="N207" s="321">
        <v>3854636</v>
      </c>
      <c r="O207" s="711">
        <v>350101</v>
      </c>
      <c r="P207" s="711">
        <v>3504535</v>
      </c>
      <c r="Q207" s="712">
        <v>214.73</v>
      </c>
      <c r="R207" s="712">
        <v>4.66</v>
      </c>
      <c r="S207" s="282">
        <v>39922</v>
      </c>
      <c r="T207" s="281">
        <v>0</v>
      </c>
      <c r="U207" s="322">
        <v>3504535</v>
      </c>
      <c r="V207" s="323">
        <v>16320.66</v>
      </c>
      <c r="W207" s="289">
        <v>115394</v>
      </c>
      <c r="X207" s="290">
        <v>537.39</v>
      </c>
      <c r="Y207" s="291">
        <v>15783.27</v>
      </c>
      <c r="Z207" s="324">
        <v>0</v>
      </c>
      <c r="AA207" s="292">
        <v>0</v>
      </c>
      <c r="AB207" s="293">
        <v>3504535</v>
      </c>
      <c r="AC207" s="261">
        <v>16320.66</v>
      </c>
      <c r="AD207" s="294">
        <v>1.59693</v>
      </c>
      <c r="AE207" s="295">
        <v>1.5969</v>
      </c>
      <c r="AF207" s="296">
        <v>1.5969</v>
      </c>
      <c r="AG207" s="297">
        <v>1</v>
      </c>
      <c r="AH207" s="1">
        <v>1.5969</v>
      </c>
      <c r="AI207" s="1">
        <v>1.5969</v>
      </c>
      <c r="AJ207" s="2">
        <v>1.0075000000000001</v>
      </c>
      <c r="AK207" s="298">
        <v>1.585</v>
      </c>
      <c r="AL207" s="3">
        <v>1.585</v>
      </c>
      <c r="AM207" s="325">
        <v>1.5682</v>
      </c>
      <c r="AN207" s="300">
        <v>1.0075000000000001</v>
      </c>
      <c r="AO207" s="300">
        <v>0</v>
      </c>
      <c r="AP207" s="301">
        <v>1.585</v>
      </c>
      <c r="AQ207" s="29">
        <v>1.5682</v>
      </c>
      <c r="AR207" s="283">
        <v>1</v>
      </c>
      <c r="AS207" s="283">
        <v>1</v>
      </c>
      <c r="AT207" s="4">
        <v>1.0075000000000001</v>
      </c>
      <c r="AU207" s="4">
        <v>0</v>
      </c>
      <c r="AV207" s="5">
        <v>1.585</v>
      </c>
      <c r="AW207" s="448">
        <v>0</v>
      </c>
      <c r="AX207" s="449">
        <v>0</v>
      </c>
      <c r="AY207" s="1">
        <v>1.5969</v>
      </c>
      <c r="AZ207" s="29">
        <v>0</v>
      </c>
      <c r="BA207" s="5">
        <v>0</v>
      </c>
      <c r="BB207" s="294">
        <v>1.3183100000000001</v>
      </c>
      <c r="BC207" s="707">
        <v>2.64E-2</v>
      </c>
      <c r="BD207" s="707">
        <v>2.64E-2</v>
      </c>
      <c r="BE207" s="303">
        <v>2.64E-2</v>
      </c>
      <c r="BF207" s="303">
        <v>2.64E-2</v>
      </c>
      <c r="BG207" s="326">
        <v>0</v>
      </c>
      <c r="BH207" s="327"/>
      <c r="BI207" s="9"/>
      <c r="BJ207" s="529"/>
    </row>
    <row r="208" spans="1:62" x14ac:dyDescent="0.2">
      <c r="A208" s="314" t="s">
        <v>524</v>
      </c>
      <c r="B208" s="315" t="s">
        <v>525</v>
      </c>
      <c r="C208" s="316" t="s">
        <v>524</v>
      </c>
      <c r="D208" s="317" t="s">
        <v>525</v>
      </c>
      <c r="E208" s="318" t="s">
        <v>526</v>
      </c>
      <c r="F208" s="319" t="s">
        <v>527</v>
      </c>
      <c r="G208" s="320">
        <v>25</v>
      </c>
      <c r="H208" s="246"/>
      <c r="I208" s="321">
        <v>0</v>
      </c>
      <c r="J208" s="321">
        <v>0</v>
      </c>
      <c r="K208" s="321">
        <v>0</v>
      </c>
      <c r="L208" s="321">
        <v>0</v>
      </c>
      <c r="M208" s="321">
        <v>0</v>
      </c>
      <c r="N208" s="321">
        <v>0</v>
      </c>
      <c r="O208" s="711">
        <v>0</v>
      </c>
      <c r="P208" s="711">
        <v>0</v>
      </c>
      <c r="Q208" s="712">
        <v>0</v>
      </c>
      <c r="R208" s="712">
        <v>0</v>
      </c>
      <c r="S208" s="282">
        <v>0</v>
      </c>
      <c r="T208" s="281">
        <v>0</v>
      </c>
      <c r="U208" s="322">
        <v>0</v>
      </c>
      <c r="V208" s="323">
        <v>0</v>
      </c>
      <c r="W208" s="289">
        <v>0</v>
      </c>
      <c r="X208" s="290">
        <v>0</v>
      </c>
      <c r="Y208" s="291">
        <v>0</v>
      </c>
      <c r="Z208" s="324">
        <v>0</v>
      </c>
      <c r="AA208" s="292">
        <v>0</v>
      </c>
      <c r="AB208" s="293">
        <v>0</v>
      </c>
      <c r="AC208" s="261">
        <v>0</v>
      </c>
      <c r="AD208" s="294">
        <v>0</v>
      </c>
      <c r="AE208" s="295">
        <v>0</v>
      </c>
      <c r="AF208" s="296">
        <v>0</v>
      </c>
      <c r="AG208" s="297">
        <v>0</v>
      </c>
      <c r="AH208" s="1">
        <v>0</v>
      </c>
      <c r="AI208" s="1">
        <v>1.5045999999999999</v>
      </c>
      <c r="AJ208" s="2">
        <v>0.95660000000000001</v>
      </c>
      <c r="AK208" s="298">
        <v>0</v>
      </c>
      <c r="AL208" s="3">
        <v>1.5729</v>
      </c>
      <c r="AM208" s="325">
        <v>1.6516999999999999</v>
      </c>
      <c r="AN208" s="300">
        <v>0.95660000000000001</v>
      </c>
      <c r="AO208" s="300">
        <v>0</v>
      </c>
      <c r="AP208" s="301">
        <v>1.5729</v>
      </c>
      <c r="AQ208" s="29">
        <v>1.6516999999999999</v>
      </c>
      <c r="AR208" s="283">
        <v>1</v>
      </c>
      <c r="AS208" s="283">
        <v>1</v>
      </c>
      <c r="AT208" s="4">
        <v>0.95660000000000001</v>
      </c>
      <c r="AU208" s="4">
        <v>0</v>
      </c>
      <c r="AV208" s="5">
        <v>1.5729</v>
      </c>
      <c r="AW208" s="448">
        <v>0</v>
      </c>
      <c r="AX208" s="449">
        <v>1</v>
      </c>
      <c r="AY208" s="1">
        <v>1.5045999999999999</v>
      </c>
      <c r="AZ208" s="29">
        <v>0</v>
      </c>
      <c r="BA208" s="5">
        <v>0</v>
      </c>
      <c r="BB208" s="294">
        <v>0</v>
      </c>
      <c r="BC208" s="707">
        <v>0</v>
      </c>
      <c r="BD208" s="707">
        <v>0</v>
      </c>
      <c r="BE208" s="303">
        <v>2.4800000000000003E-2</v>
      </c>
      <c r="BF208" s="303">
        <v>2.58E-2</v>
      </c>
      <c r="BG208" s="326">
        <v>1</v>
      </c>
      <c r="BH208" s="327"/>
      <c r="BI208" s="9"/>
      <c r="BJ208" s="529"/>
    </row>
    <row r="209" spans="1:62" x14ac:dyDescent="0.2">
      <c r="A209" s="314" t="s">
        <v>528</v>
      </c>
      <c r="B209" s="315" t="s">
        <v>529</v>
      </c>
      <c r="C209" s="316" t="s">
        <v>528</v>
      </c>
      <c r="D209" s="317" t="s">
        <v>529</v>
      </c>
      <c r="E209" s="318" t="s">
        <v>530</v>
      </c>
      <c r="F209" s="319" t="s">
        <v>527</v>
      </c>
      <c r="G209" s="320">
        <v>25</v>
      </c>
      <c r="H209" s="246"/>
      <c r="I209" s="321">
        <v>5494274</v>
      </c>
      <c r="J209" s="321">
        <v>679974</v>
      </c>
      <c r="K209" s="321">
        <v>0</v>
      </c>
      <c r="L209" s="321">
        <v>0</v>
      </c>
      <c r="M209" s="321">
        <v>0</v>
      </c>
      <c r="N209" s="321">
        <v>5494274</v>
      </c>
      <c r="O209" s="711">
        <v>679974</v>
      </c>
      <c r="P209" s="711">
        <v>4814300</v>
      </c>
      <c r="Q209" s="712">
        <v>329.83</v>
      </c>
      <c r="R209" s="712">
        <v>0</v>
      </c>
      <c r="S209" s="282">
        <v>0</v>
      </c>
      <c r="T209" s="281">
        <v>0</v>
      </c>
      <c r="U209" s="322">
        <v>4814300</v>
      </c>
      <c r="V209" s="323">
        <v>14596.31</v>
      </c>
      <c r="W209" s="289">
        <v>405647</v>
      </c>
      <c r="X209" s="290">
        <v>1229.8699999999999</v>
      </c>
      <c r="Y209" s="291">
        <v>13366.439999999999</v>
      </c>
      <c r="Z209" s="324">
        <v>0</v>
      </c>
      <c r="AA209" s="292">
        <v>0</v>
      </c>
      <c r="AB209" s="293">
        <v>4814300</v>
      </c>
      <c r="AC209" s="261">
        <v>14596.31</v>
      </c>
      <c r="AD209" s="294">
        <v>1.42821</v>
      </c>
      <c r="AE209" s="295">
        <v>1.4281999999999999</v>
      </c>
      <c r="AF209" s="296">
        <v>1.4281999999999999</v>
      </c>
      <c r="AG209" s="297">
        <v>0.58830000000000005</v>
      </c>
      <c r="AH209" s="1">
        <v>0.84019999999999995</v>
      </c>
      <c r="AI209" s="1">
        <v>1.4799</v>
      </c>
      <c r="AJ209" s="2">
        <v>1.0065</v>
      </c>
      <c r="AK209" s="298">
        <v>0.83479999999999999</v>
      </c>
      <c r="AL209" s="3">
        <v>1.4702999999999999</v>
      </c>
      <c r="AM209" s="325">
        <v>1.5698000000000001</v>
      </c>
      <c r="AN209" s="300">
        <v>1.0065</v>
      </c>
      <c r="AO209" s="300">
        <v>0</v>
      </c>
      <c r="AP209" s="301">
        <v>1.4703999999999999</v>
      </c>
      <c r="AQ209" s="29">
        <v>1.5698000000000001</v>
      </c>
      <c r="AR209" s="283">
        <v>1</v>
      </c>
      <c r="AS209" s="283">
        <v>1</v>
      </c>
      <c r="AT209" s="4">
        <v>1.0065</v>
      </c>
      <c r="AU209" s="4">
        <v>0</v>
      </c>
      <c r="AV209" s="5">
        <v>1.4703999999999999</v>
      </c>
      <c r="AW209" s="448">
        <v>9.9999999999988987E-5</v>
      </c>
      <c r="AX209" s="449">
        <v>0</v>
      </c>
      <c r="AY209" s="1">
        <v>1.4799</v>
      </c>
      <c r="AZ209" s="29">
        <v>0</v>
      </c>
      <c r="BA209" s="5">
        <v>0</v>
      </c>
      <c r="BB209" s="294">
        <v>1.17902</v>
      </c>
      <c r="BC209" s="707">
        <v>2.3599999999999999E-2</v>
      </c>
      <c r="BD209" s="707">
        <v>1.3899999999999999E-2</v>
      </c>
      <c r="BE209" s="303">
        <v>2.4500000000000001E-2</v>
      </c>
      <c r="BF209" s="303">
        <v>2.4500000000000001E-2</v>
      </c>
      <c r="BG209" s="326">
        <v>0</v>
      </c>
      <c r="BH209" s="327"/>
      <c r="BI209" s="9"/>
      <c r="BJ209" s="529"/>
    </row>
    <row r="210" spans="1:62" x14ac:dyDescent="0.2">
      <c r="A210" s="314" t="s">
        <v>531</v>
      </c>
      <c r="B210" s="315" t="s">
        <v>532</v>
      </c>
      <c r="C210" s="316" t="s">
        <v>531</v>
      </c>
      <c r="D210" s="317" t="s">
        <v>532</v>
      </c>
      <c r="E210" s="318" t="s">
        <v>533</v>
      </c>
      <c r="F210" s="319" t="s">
        <v>527</v>
      </c>
      <c r="G210" s="320">
        <v>25</v>
      </c>
      <c r="H210" s="246"/>
      <c r="I210" s="321">
        <v>0</v>
      </c>
      <c r="J210" s="321">
        <v>0</v>
      </c>
      <c r="K210" s="321">
        <v>0</v>
      </c>
      <c r="L210" s="321">
        <v>0</v>
      </c>
      <c r="M210" s="321">
        <v>0</v>
      </c>
      <c r="N210" s="321">
        <v>0</v>
      </c>
      <c r="O210" s="711">
        <v>0</v>
      </c>
      <c r="P210" s="711">
        <v>0</v>
      </c>
      <c r="Q210" s="712">
        <v>0</v>
      </c>
      <c r="R210" s="712">
        <v>0</v>
      </c>
      <c r="S210" s="282">
        <v>0</v>
      </c>
      <c r="T210" s="281">
        <v>0</v>
      </c>
      <c r="U210" s="322">
        <v>0</v>
      </c>
      <c r="V210" s="323">
        <v>0</v>
      </c>
      <c r="W210" s="289">
        <v>0</v>
      </c>
      <c r="X210" s="290">
        <v>0</v>
      </c>
      <c r="Y210" s="291">
        <v>0</v>
      </c>
      <c r="Z210" s="324">
        <v>0</v>
      </c>
      <c r="AA210" s="292">
        <v>0</v>
      </c>
      <c r="AB210" s="293">
        <v>0</v>
      </c>
      <c r="AC210" s="261">
        <v>0</v>
      </c>
      <c r="AD210" s="294">
        <v>0</v>
      </c>
      <c r="AE210" s="295">
        <v>0</v>
      </c>
      <c r="AF210" s="296">
        <v>0</v>
      </c>
      <c r="AG210" s="297">
        <v>0</v>
      </c>
      <c r="AH210" s="1">
        <v>0</v>
      </c>
      <c r="AI210" s="1">
        <v>1.5045999999999999</v>
      </c>
      <c r="AJ210" s="2">
        <v>0.95040000000000002</v>
      </c>
      <c r="AK210" s="298">
        <v>0</v>
      </c>
      <c r="AL210" s="3">
        <v>1.5831</v>
      </c>
      <c r="AM210" s="325">
        <v>1.6625000000000001</v>
      </c>
      <c r="AN210" s="300">
        <v>0.95040000000000002</v>
      </c>
      <c r="AO210" s="300">
        <v>0</v>
      </c>
      <c r="AP210" s="301">
        <v>1.5831</v>
      </c>
      <c r="AQ210" s="29">
        <v>1.6625000000000001</v>
      </c>
      <c r="AR210" s="283">
        <v>1</v>
      </c>
      <c r="AS210" s="283">
        <v>1</v>
      </c>
      <c r="AT210" s="4">
        <v>0.95040000000000002</v>
      </c>
      <c r="AU210" s="4">
        <v>0</v>
      </c>
      <c r="AV210" s="5">
        <v>1.5831</v>
      </c>
      <c r="AW210" s="448">
        <v>0</v>
      </c>
      <c r="AX210" s="449">
        <v>1</v>
      </c>
      <c r="AY210" s="1">
        <v>1.5045999999999999</v>
      </c>
      <c r="AZ210" s="29">
        <v>0</v>
      </c>
      <c r="BA210" s="5">
        <v>0</v>
      </c>
      <c r="BB210" s="294">
        <v>0</v>
      </c>
      <c r="BC210" s="707">
        <v>0</v>
      </c>
      <c r="BD210" s="707">
        <v>0</v>
      </c>
      <c r="BE210" s="303">
        <v>2.4800000000000003E-2</v>
      </c>
      <c r="BF210" s="303">
        <v>2.63E-2</v>
      </c>
      <c r="BG210" s="326">
        <v>1</v>
      </c>
      <c r="BH210" s="327"/>
      <c r="BI210" s="9"/>
      <c r="BJ210" s="529"/>
    </row>
    <row r="211" spans="1:62" x14ac:dyDescent="0.2">
      <c r="A211" s="314" t="s">
        <v>534</v>
      </c>
      <c r="B211" s="315" t="s">
        <v>535</v>
      </c>
      <c r="C211" s="316" t="s">
        <v>534</v>
      </c>
      <c r="D211" s="317" t="s">
        <v>535</v>
      </c>
      <c r="E211" s="318" t="s">
        <v>536</v>
      </c>
      <c r="F211" s="319" t="s">
        <v>527</v>
      </c>
      <c r="G211" s="320">
        <v>25</v>
      </c>
      <c r="H211" s="246"/>
      <c r="I211" s="321">
        <v>0</v>
      </c>
      <c r="J211" s="321">
        <v>0</v>
      </c>
      <c r="K211" s="321">
        <v>0</v>
      </c>
      <c r="L211" s="321">
        <v>0</v>
      </c>
      <c r="M211" s="321">
        <v>0</v>
      </c>
      <c r="N211" s="321">
        <v>0</v>
      </c>
      <c r="O211" s="711">
        <v>0</v>
      </c>
      <c r="P211" s="711">
        <v>0</v>
      </c>
      <c r="Q211" s="712">
        <v>0</v>
      </c>
      <c r="R211" s="712">
        <v>0</v>
      </c>
      <c r="S211" s="282">
        <v>0</v>
      </c>
      <c r="T211" s="281">
        <v>0</v>
      </c>
      <c r="U211" s="322">
        <v>0</v>
      </c>
      <c r="V211" s="323">
        <v>0</v>
      </c>
      <c r="W211" s="289">
        <v>0</v>
      </c>
      <c r="X211" s="290">
        <v>0</v>
      </c>
      <c r="Y211" s="291">
        <v>0</v>
      </c>
      <c r="Z211" s="324">
        <v>0</v>
      </c>
      <c r="AA211" s="292">
        <v>0</v>
      </c>
      <c r="AB211" s="293">
        <v>0</v>
      </c>
      <c r="AC211" s="261">
        <v>0</v>
      </c>
      <c r="AD211" s="294">
        <v>0</v>
      </c>
      <c r="AE211" s="295">
        <v>0</v>
      </c>
      <c r="AF211" s="296">
        <v>0</v>
      </c>
      <c r="AG211" s="297">
        <v>0</v>
      </c>
      <c r="AH211" s="1">
        <v>0</v>
      </c>
      <c r="AI211" s="1">
        <v>1.5045999999999999</v>
      </c>
      <c r="AJ211" s="2">
        <v>1.0037</v>
      </c>
      <c r="AK211" s="298">
        <v>0</v>
      </c>
      <c r="AL211" s="3">
        <v>1.4991000000000001</v>
      </c>
      <c r="AM211" s="325">
        <v>1.5742</v>
      </c>
      <c r="AN211" s="300">
        <v>1.0037</v>
      </c>
      <c r="AO211" s="300">
        <v>0</v>
      </c>
      <c r="AP211" s="301">
        <v>1.4991000000000001</v>
      </c>
      <c r="AQ211" s="29">
        <v>1.5742</v>
      </c>
      <c r="AR211" s="283">
        <v>1</v>
      </c>
      <c r="AS211" s="283">
        <v>1</v>
      </c>
      <c r="AT211" s="4">
        <v>1.0037</v>
      </c>
      <c r="AU211" s="4">
        <v>0</v>
      </c>
      <c r="AV211" s="5">
        <v>1.4991000000000001</v>
      </c>
      <c r="AW211" s="448">
        <v>0</v>
      </c>
      <c r="AX211" s="449">
        <v>1</v>
      </c>
      <c r="AY211" s="1">
        <v>1.5045999999999999</v>
      </c>
      <c r="AZ211" s="29">
        <v>0</v>
      </c>
      <c r="BA211" s="5">
        <v>0</v>
      </c>
      <c r="BB211" s="294">
        <v>0</v>
      </c>
      <c r="BC211" s="707">
        <v>0</v>
      </c>
      <c r="BD211" s="707">
        <v>0</v>
      </c>
      <c r="BE211" s="303">
        <v>2.4800000000000003E-2</v>
      </c>
      <c r="BF211" s="303">
        <v>2.4799999999999999E-2</v>
      </c>
      <c r="BG211" s="326">
        <v>1</v>
      </c>
      <c r="BH211" s="327"/>
      <c r="BI211" s="9"/>
      <c r="BJ211" s="529"/>
    </row>
    <row r="212" spans="1:62" x14ac:dyDescent="0.2">
      <c r="A212" s="314" t="s">
        <v>537</v>
      </c>
      <c r="B212" s="315" t="s">
        <v>538</v>
      </c>
      <c r="C212" s="316" t="s">
        <v>537</v>
      </c>
      <c r="D212" s="317" t="s">
        <v>538</v>
      </c>
      <c r="E212" s="318" t="s">
        <v>539</v>
      </c>
      <c r="F212" s="319" t="s">
        <v>527</v>
      </c>
      <c r="G212" s="320">
        <v>25</v>
      </c>
      <c r="H212" s="246"/>
      <c r="I212" s="321">
        <v>0</v>
      </c>
      <c r="J212" s="321">
        <v>0</v>
      </c>
      <c r="K212" s="321">
        <v>0</v>
      </c>
      <c r="L212" s="321">
        <v>0</v>
      </c>
      <c r="M212" s="321">
        <v>0</v>
      </c>
      <c r="N212" s="321">
        <v>0</v>
      </c>
      <c r="O212" s="711">
        <v>0</v>
      </c>
      <c r="P212" s="711">
        <v>0</v>
      </c>
      <c r="Q212" s="712">
        <v>0</v>
      </c>
      <c r="R212" s="712">
        <v>0</v>
      </c>
      <c r="S212" s="282">
        <v>0</v>
      </c>
      <c r="T212" s="281">
        <v>0</v>
      </c>
      <c r="U212" s="322">
        <v>0</v>
      </c>
      <c r="V212" s="323">
        <v>0</v>
      </c>
      <c r="W212" s="289">
        <v>0</v>
      </c>
      <c r="X212" s="290">
        <v>0</v>
      </c>
      <c r="Y212" s="291">
        <v>0</v>
      </c>
      <c r="Z212" s="324">
        <v>0</v>
      </c>
      <c r="AA212" s="292">
        <v>0</v>
      </c>
      <c r="AB212" s="293">
        <v>0</v>
      </c>
      <c r="AC212" s="261">
        <v>0</v>
      </c>
      <c r="AD212" s="294">
        <v>0</v>
      </c>
      <c r="AE212" s="295">
        <v>0</v>
      </c>
      <c r="AF212" s="296">
        <v>0</v>
      </c>
      <c r="AG212" s="297">
        <v>0</v>
      </c>
      <c r="AH212" s="1">
        <v>0</v>
      </c>
      <c r="AI212" s="1">
        <v>1.5045999999999999</v>
      </c>
      <c r="AJ212" s="2">
        <v>0.99629999999999996</v>
      </c>
      <c r="AK212" s="298">
        <v>0</v>
      </c>
      <c r="AL212" s="3">
        <v>1.5102</v>
      </c>
      <c r="AM212" s="325">
        <v>1.5859000000000001</v>
      </c>
      <c r="AN212" s="300">
        <v>0.99629999999999996</v>
      </c>
      <c r="AO212" s="300">
        <v>0</v>
      </c>
      <c r="AP212" s="301">
        <v>1.5102</v>
      </c>
      <c r="AQ212" s="29">
        <v>1.5859000000000001</v>
      </c>
      <c r="AR212" s="283">
        <v>1</v>
      </c>
      <c r="AS212" s="283">
        <v>1</v>
      </c>
      <c r="AT212" s="4">
        <v>0.99629999999999996</v>
      </c>
      <c r="AU212" s="4">
        <v>0</v>
      </c>
      <c r="AV212" s="5">
        <v>1.5102</v>
      </c>
      <c r="AW212" s="448">
        <v>0</v>
      </c>
      <c r="AX212" s="449">
        <v>1</v>
      </c>
      <c r="AY212" s="1">
        <v>1.5045999999999999</v>
      </c>
      <c r="AZ212" s="29">
        <v>0</v>
      </c>
      <c r="BA212" s="5">
        <v>0</v>
      </c>
      <c r="BB212" s="294">
        <v>0</v>
      </c>
      <c r="BC212" s="707">
        <v>0</v>
      </c>
      <c r="BD212" s="707">
        <v>0</v>
      </c>
      <c r="BE212" s="303">
        <v>2.4800000000000003E-2</v>
      </c>
      <c r="BF212" s="303">
        <v>2.4799999999999999E-2</v>
      </c>
      <c r="BG212" s="326">
        <v>1</v>
      </c>
      <c r="BH212" s="327"/>
      <c r="BI212" s="9"/>
      <c r="BJ212" s="529"/>
    </row>
    <row r="213" spans="1:62" x14ac:dyDescent="0.2">
      <c r="A213" s="314" t="s">
        <v>540</v>
      </c>
      <c r="B213" s="315" t="s">
        <v>541</v>
      </c>
      <c r="C213" s="316" t="s">
        <v>540</v>
      </c>
      <c r="D213" s="317" t="s">
        <v>541</v>
      </c>
      <c r="E213" s="318" t="s">
        <v>542</v>
      </c>
      <c r="F213" s="319" t="s">
        <v>527</v>
      </c>
      <c r="G213" s="320">
        <v>25</v>
      </c>
      <c r="H213" s="246"/>
      <c r="I213" s="321">
        <v>0</v>
      </c>
      <c r="J213" s="321">
        <v>0</v>
      </c>
      <c r="K213" s="321">
        <v>0</v>
      </c>
      <c r="L213" s="321">
        <v>0</v>
      </c>
      <c r="M213" s="321">
        <v>0</v>
      </c>
      <c r="N213" s="321">
        <v>0</v>
      </c>
      <c r="O213" s="711">
        <v>0</v>
      </c>
      <c r="P213" s="711">
        <v>0</v>
      </c>
      <c r="Q213" s="712">
        <v>0</v>
      </c>
      <c r="R213" s="712">
        <v>0</v>
      </c>
      <c r="S213" s="282">
        <v>0</v>
      </c>
      <c r="T213" s="281">
        <v>0</v>
      </c>
      <c r="U213" s="322">
        <v>0</v>
      </c>
      <c r="V213" s="323">
        <v>0</v>
      </c>
      <c r="W213" s="289">
        <v>0</v>
      </c>
      <c r="X213" s="290">
        <v>0</v>
      </c>
      <c r="Y213" s="291">
        <v>0</v>
      </c>
      <c r="Z213" s="324">
        <v>0</v>
      </c>
      <c r="AA213" s="292">
        <v>0</v>
      </c>
      <c r="AB213" s="293">
        <v>0</v>
      </c>
      <c r="AC213" s="261">
        <v>0</v>
      </c>
      <c r="AD213" s="294">
        <v>0</v>
      </c>
      <c r="AE213" s="295">
        <v>0</v>
      </c>
      <c r="AF213" s="296">
        <v>0</v>
      </c>
      <c r="AG213" s="297">
        <v>0</v>
      </c>
      <c r="AH213" s="1">
        <v>0</v>
      </c>
      <c r="AI213" s="1">
        <v>1.5045999999999999</v>
      </c>
      <c r="AJ213" s="2">
        <v>0.87139999999999995</v>
      </c>
      <c r="AK213" s="298">
        <v>0</v>
      </c>
      <c r="AL213" s="3">
        <v>1.7265999999999999</v>
      </c>
      <c r="AM213" s="325">
        <v>1.8131999999999999</v>
      </c>
      <c r="AN213" s="300">
        <v>0.87139999999999995</v>
      </c>
      <c r="AO213" s="300">
        <v>0</v>
      </c>
      <c r="AP213" s="301">
        <v>1.7265999999999999</v>
      </c>
      <c r="AQ213" s="29">
        <v>1.8131999999999999</v>
      </c>
      <c r="AR213" s="283">
        <v>1</v>
      </c>
      <c r="AS213" s="283">
        <v>1</v>
      </c>
      <c r="AT213" s="4">
        <v>0.87139999999999995</v>
      </c>
      <c r="AU213" s="4">
        <v>0</v>
      </c>
      <c r="AV213" s="5">
        <v>1.7265999999999999</v>
      </c>
      <c r="AW213" s="448">
        <v>0</v>
      </c>
      <c r="AX213" s="449">
        <v>1</v>
      </c>
      <c r="AY213" s="1">
        <v>1.5045999999999999</v>
      </c>
      <c r="AZ213" s="29">
        <v>0</v>
      </c>
      <c r="BA213" s="5">
        <v>0</v>
      </c>
      <c r="BB213" s="294">
        <v>0</v>
      </c>
      <c r="BC213" s="707">
        <v>0</v>
      </c>
      <c r="BD213" s="707">
        <v>0</v>
      </c>
      <c r="BE213" s="303">
        <v>2.4800000000000003E-2</v>
      </c>
      <c r="BF213" s="303">
        <v>2.5899999999999999E-2</v>
      </c>
      <c r="BG213" s="326">
        <v>1</v>
      </c>
      <c r="BH213" s="327"/>
      <c r="BI213" s="9"/>
      <c r="BJ213" s="529"/>
    </row>
    <row r="214" spans="1:62" x14ac:dyDescent="0.2">
      <c r="A214" s="33" t="s">
        <v>524</v>
      </c>
      <c r="B214" s="328" t="s">
        <v>525</v>
      </c>
      <c r="C214" s="329" t="s">
        <v>1347</v>
      </c>
      <c r="D214" s="330" t="s">
        <v>1373</v>
      </c>
      <c r="E214" s="331" t="s">
        <v>1353</v>
      </c>
      <c r="F214" s="332" t="s">
        <v>527</v>
      </c>
      <c r="G214" s="333">
        <v>25</v>
      </c>
      <c r="H214" s="334"/>
      <c r="I214" s="335">
        <v>0</v>
      </c>
      <c r="J214" s="335">
        <v>0</v>
      </c>
      <c r="K214" s="335">
        <v>0</v>
      </c>
      <c r="L214" s="335">
        <v>0</v>
      </c>
      <c r="M214" s="335">
        <v>0</v>
      </c>
      <c r="N214" s="335">
        <v>0</v>
      </c>
      <c r="O214" s="714">
        <v>0</v>
      </c>
      <c r="P214" s="714">
        <v>0</v>
      </c>
      <c r="Q214" s="715">
        <v>0</v>
      </c>
      <c r="R214" s="715">
        <v>0</v>
      </c>
      <c r="S214" s="337">
        <v>0</v>
      </c>
      <c r="T214" s="336">
        <v>0</v>
      </c>
      <c r="U214" s="338">
        <v>0</v>
      </c>
      <c r="V214" s="339">
        <v>0</v>
      </c>
      <c r="W214" s="289">
        <v>0</v>
      </c>
      <c r="X214" s="290">
        <v>0</v>
      </c>
      <c r="Y214" s="291">
        <v>0</v>
      </c>
      <c r="Z214" s="324">
        <v>0</v>
      </c>
      <c r="AA214" s="292">
        <v>0</v>
      </c>
      <c r="AB214" s="293">
        <v>0</v>
      </c>
      <c r="AC214" s="340">
        <v>0</v>
      </c>
      <c r="AD214" s="341">
        <v>0</v>
      </c>
      <c r="AE214" s="295">
        <v>0</v>
      </c>
      <c r="AF214" s="342">
        <v>0</v>
      </c>
      <c r="AG214" s="343">
        <v>0.54910000000000003</v>
      </c>
      <c r="AH214" s="6">
        <v>0.83099999999999996</v>
      </c>
      <c r="AI214" s="6">
        <v>0</v>
      </c>
      <c r="AJ214" s="2">
        <v>0</v>
      </c>
      <c r="AK214" s="298">
        <v>0.86870000000000003</v>
      </c>
      <c r="AL214" s="3">
        <v>0</v>
      </c>
      <c r="AM214" s="325">
        <v>0</v>
      </c>
      <c r="AN214" s="300">
        <v>0</v>
      </c>
      <c r="AO214" s="300">
        <v>0</v>
      </c>
      <c r="AP214" s="301">
        <v>0</v>
      </c>
      <c r="AQ214" s="29">
        <v>0</v>
      </c>
      <c r="AR214" s="283">
        <v>0</v>
      </c>
      <c r="AS214" s="283">
        <v>0</v>
      </c>
      <c r="AT214" s="4">
        <v>0</v>
      </c>
      <c r="AU214" s="4">
        <v>0</v>
      </c>
      <c r="AV214" s="5">
        <v>0</v>
      </c>
      <c r="AW214" s="448">
        <v>0</v>
      </c>
      <c r="AX214" s="449">
        <v>0</v>
      </c>
      <c r="AY214" s="6">
        <v>0</v>
      </c>
      <c r="AZ214" s="29">
        <v>0</v>
      </c>
      <c r="BA214" s="5">
        <v>0</v>
      </c>
      <c r="BB214" s="341">
        <v>0</v>
      </c>
      <c r="BC214" s="716">
        <v>0</v>
      </c>
      <c r="BD214" s="716">
        <v>1.37E-2</v>
      </c>
      <c r="BE214" s="303">
        <v>0</v>
      </c>
      <c r="BF214" s="303">
        <v>0</v>
      </c>
      <c r="BG214" s="326">
        <v>0</v>
      </c>
      <c r="BH214" s="327"/>
      <c r="BI214" s="9"/>
      <c r="BJ214" s="529"/>
    </row>
    <row r="215" spans="1:62" x14ac:dyDescent="0.2">
      <c r="A215" s="33" t="s">
        <v>531</v>
      </c>
      <c r="B215" s="328" t="s">
        <v>532</v>
      </c>
      <c r="C215" s="329" t="s">
        <v>1347</v>
      </c>
      <c r="D215" s="330" t="s">
        <v>1373</v>
      </c>
      <c r="E215" s="331" t="s">
        <v>1354</v>
      </c>
      <c r="F215" s="332" t="s">
        <v>527</v>
      </c>
      <c r="G215" s="333">
        <v>25</v>
      </c>
      <c r="H215" s="334"/>
      <c r="I215" s="335">
        <v>0</v>
      </c>
      <c r="J215" s="335">
        <v>0</v>
      </c>
      <c r="K215" s="335">
        <v>0</v>
      </c>
      <c r="L215" s="335">
        <v>0</v>
      </c>
      <c r="M215" s="335">
        <v>0</v>
      </c>
      <c r="N215" s="335">
        <v>0</v>
      </c>
      <c r="O215" s="714">
        <v>0</v>
      </c>
      <c r="P215" s="714">
        <v>0</v>
      </c>
      <c r="Q215" s="715">
        <v>0</v>
      </c>
      <c r="R215" s="715">
        <v>0</v>
      </c>
      <c r="S215" s="337">
        <v>0</v>
      </c>
      <c r="T215" s="336">
        <v>0</v>
      </c>
      <c r="U215" s="338">
        <v>0</v>
      </c>
      <c r="V215" s="339">
        <v>0</v>
      </c>
      <c r="W215" s="289">
        <v>0</v>
      </c>
      <c r="X215" s="290">
        <v>0</v>
      </c>
      <c r="Y215" s="291">
        <v>0</v>
      </c>
      <c r="Z215" s="324">
        <v>0</v>
      </c>
      <c r="AA215" s="292">
        <v>0</v>
      </c>
      <c r="AB215" s="293">
        <v>0</v>
      </c>
      <c r="AC215" s="340">
        <v>0</v>
      </c>
      <c r="AD215" s="341">
        <v>0</v>
      </c>
      <c r="AE215" s="295">
        <v>0</v>
      </c>
      <c r="AF215" s="342">
        <v>0</v>
      </c>
      <c r="AG215" s="343">
        <v>0.54910000000000003</v>
      </c>
      <c r="AH215" s="6">
        <v>0.83099999999999996</v>
      </c>
      <c r="AI215" s="6">
        <v>0</v>
      </c>
      <c r="AJ215" s="2">
        <v>0</v>
      </c>
      <c r="AK215" s="298">
        <v>0.87439999999999996</v>
      </c>
      <c r="AL215" s="3">
        <v>0</v>
      </c>
      <c r="AM215" s="325">
        <v>0</v>
      </c>
      <c r="AN215" s="300">
        <v>0</v>
      </c>
      <c r="AO215" s="300">
        <v>0</v>
      </c>
      <c r="AP215" s="301">
        <v>0</v>
      </c>
      <c r="AQ215" s="29">
        <v>0</v>
      </c>
      <c r="AR215" s="283">
        <v>0</v>
      </c>
      <c r="AS215" s="283">
        <v>0</v>
      </c>
      <c r="AT215" s="4">
        <v>0</v>
      </c>
      <c r="AU215" s="4">
        <v>0</v>
      </c>
      <c r="AV215" s="5">
        <v>0</v>
      </c>
      <c r="AW215" s="448">
        <v>0</v>
      </c>
      <c r="AX215" s="449">
        <v>0</v>
      </c>
      <c r="AY215" s="6">
        <v>0</v>
      </c>
      <c r="AZ215" s="29">
        <v>0</v>
      </c>
      <c r="BA215" s="5">
        <v>0</v>
      </c>
      <c r="BB215" s="341">
        <v>0</v>
      </c>
      <c r="BC215" s="716">
        <v>0</v>
      </c>
      <c r="BD215" s="716">
        <v>1.37E-2</v>
      </c>
      <c r="BE215" s="303">
        <v>0</v>
      </c>
      <c r="BF215" s="303">
        <v>0</v>
      </c>
      <c r="BG215" s="326">
        <v>0</v>
      </c>
      <c r="BH215" s="327"/>
      <c r="BI215" s="9"/>
      <c r="BJ215" s="529"/>
    </row>
    <row r="216" spans="1:62" x14ac:dyDescent="0.2">
      <c r="A216" s="33" t="s">
        <v>534</v>
      </c>
      <c r="B216" s="328" t="s">
        <v>535</v>
      </c>
      <c r="C216" s="329" t="s">
        <v>1347</v>
      </c>
      <c r="D216" s="330" t="s">
        <v>1373</v>
      </c>
      <c r="E216" s="331" t="s">
        <v>1355</v>
      </c>
      <c r="F216" s="332" t="s">
        <v>527</v>
      </c>
      <c r="G216" s="333">
        <v>25</v>
      </c>
      <c r="H216" s="334"/>
      <c r="I216" s="335">
        <v>0</v>
      </c>
      <c r="J216" s="335">
        <v>0</v>
      </c>
      <c r="K216" s="335">
        <v>0</v>
      </c>
      <c r="L216" s="335">
        <v>0</v>
      </c>
      <c r="M216" s="335">
        <v>0</v>
      </c>
      <c r="N216" s="335">
        <v>0</v>
      </c>
      <c r="O216" s="714">
        <v>0</v>
      </c>
      <c r="P216" s="714">
        <v>0</v>
      </c>
      <c r="Q216" s="715">
        <v>0</v>
      </c>
      <c r="R216" s="715">
        <v>0</v>
      </c>
      <c r="S216" s="337">
        <v>0</v>
      </c>
      <c r="T216" s="336">
        <v>0</v>
      </c>
      <c r="U216" s="338">
        <v>0</v>
      </c>
      <c r="V216" s="339">
        <v>0</v>
      </c>
      <c r="W216" s="289">
        <v>0</v>
      </c>
      <c r="X216" s="290">
        <v>0</v>
      </c>
      <c r="Y216" s="291">
        <v>0</v>
      </c>
      <c r="Z216" s="324">
        <v>0</v>
      </c>
      <c r="AA216" s="292">
        <v>0</v>
      </c>
      <c r="AB216" s="293">
        <v>0</v>
      </c>
      <c r="AC216" s="340">
        <v>0</v>
      </c>
      <c r="AD216" s="341">
        <v>0</v>
      </c>
      <c r="AE216" s="295">
        <v>0</v>
      </c>
      <c r="AF216" s="342">
        <v>0</v>
      </c>
      <c r="AG216" s="343">
        <v>0.54910000000000003</v>
      </c>
      <c r="AH216" s="6">
        <v>0.83099999999999996</v>
      </c>
      <c r="AI216" s="6">
        <v>0</v>
      </c>
      <c r="AJ216" s="2">
        <v>0</v>
      </c>
      <c r="AK216" s="298">
        <v>0.82789999999999997</v>
      </c>
      <c r="AL216" s="3">
        <v>0</v>
      </c>
      <c r="AM216" s="325">
        <v>0</v>
      </c>
      <c r="AN216" s="300">
        <v>0</v>
      </c>
      <c r="AO216" s="300">
        <v>0</v>
      </c>
      <c r="AP216" s="301">
        <v>0</v>
      </c>
      <c r="AQ216" s="29">
        <v>0</v>
      </c>
      <c r="AR216" s="283">
        <v>0</v>
      </c>
      <c r="AS216" s="283">
        <v>0</v>
      </c>
      <c r="AT216" s="4">
        <v>0</v>
      </c>
      <c r="AU216" s="4">
        <v>0</v>
      </c>
      <c r="AV216" s="5">
        <v>0</v>
      </c>
      <c r="AW216" s="448">
        <v>0</v>
      </c>
      <c r="AX216" s="449">
        <v>0</v>
      </c>
      <c r="AY216" s="6">
        <v>0</v>
      </c>
      <c r="AZ216" s="29">
        <v>0</v>
      </c>
      <c r="BA216" s="5">
        <v>0</v>
      </c>
      <c r="BB216" s="341">
        <v>0</v>
      </c>
      <c r="BC216" s="716">
        <v>0</v>
      </c>
      <c r="BD216" s="716">
        <v>1.37E-2</v>
      </c>
      <c r="BE216" s="303">
        <v>0</v>
      </c>
      <c r="BF216" s="303">
        <v>0</v>
      </c>
      <c r="BG216" s="326">
        <v>0</v>
      </c>
      <c r="BH216" s="327"/>
      <c r="BI216" s="9"/>
      <c r="BJ216" s="529"/>
    </row>
    <row r="217" spans="1:62" x14ac:dyDescent="0.2">
      <c r="A217" s="33" t="s">
        <v>537</v>
      </c>
      <c r="B217" s="328" t="s">
        <v>538</v>
      </c>
      <c r="C217" s="329" t="s">
        <v>1347</v>
      </c>
      <c r="D217" s="330" t="s">
        <v>1373</v>
      </c>
      <c r="E217" s="331" t="s">
        <v>1356</v>
      </c>
      <c r="F217" s="332" t="s">
        <v>527</v>
      </c>
      <c r="G217" s="333">
        <v>25</v>
      </c>
      <c r="H217" s="334"/>
      <c r="I217" s="335">
        <v>0</v>
      </c>
      <c r="J217" s="335">
        <v>0</v>
      </c>
      <c r="K217" s="335">
        <v>0</v>
      </c>
      <c r="L217" s="335">
        <v>0</v>
      </c>
      <c r="M217" s="335">
        <v>0</v>
      </c>
      <c r="N217" s="335">
        <v>0</v>
      </c>
      <c r="O217" s="714">
        <v>0</v>
      </c>
      <c r="P217" s="714">
        <v>0</v>
      </c>
      <c r="Q217" s="715">
        <v>0</v>
      </c>
      <c r="R217" s="715">
        <v>0</v>
      </c>
      <c r="S217" s="337">
        <v>0</v>
      </c>
      <c r="T217" s="336">
        <v>0</v>
      </c>
      <c r="U217" s="338">
        <v>0</v>
      </c>
      <c r="V217" s="339">
        <v>0</v>
      </c>
      <c r="W217" s="289">
        <v>0</v>
      </c>
      <c r="X217" s="290">
        <v>0</v>
      </c>
      <c r="Y217" s="291">
        <v>0</v>
      </c>
      <c r="Z217" s="324">
        <v>0</v>
      </c>
      <c r="AA217" s="292">
        <v>0</v>
      </c>
      <c r="AB217" s="293">
        <v>0</v>
      </c>
      <c r="AC217" s="340">
        <v>0</v>
      </c>
      <c r="AD217" s="341">
        <v>0</v>
      </c>
      <c r="AE217" s="295">
        <v>0</v>
      </c>
      <c r="AF217" s="342">
        <v>0</v>
      </c>
      <c r="AG217" s="343">
        <v>0.54910000000000003</v>
      </c>
      <c r="AH217" s="6">
        <v>0.83099999999999996</v>
      </c>
      <c r="AI217" s="6">
        <v>0</v>
      </c>
      <c r="AJ217" s="2">
        <v>0</v>
      </c>
      <c r="AK217" s="298">
        <v>0.83409999999999995</v>
      </c>
      <c r="AL217" s="3">
        <v>0</v>
      </c>
      <c r="AM217" s="325">
        <v>0</v>
      </c>
      <c r="AN217" s="300">
        <v>0</v>
      </c>
      <c r="AO217" s="300">
        <v>0</v>
      </c>
      <c r="AP217" s="301">
        <v>0</v>
      </c>
      <c r="AQ217" s="29">
        <v>0</v>
      </c>
      <c r="AR217" s="283">
        <v>0</v>
      </c>
      <c r="AS217" s="283">
        <v>0</v>
      </c>
      <c r="AT217" s="4">
        <v>0</v>
      </c>
      <c r="AU217" s="4">
        <v>0</v>
      </c>
      <c r="AV217" s="5">
        <v>0</v>
      </c>
      <c r="AW217" s="448">
        <v>0</v>
      </c>
      <c r="AX217" s="449">
        <v>0</v>
      </c>
      <c r="AY217" s="6">
        <v>0</v>
      </c>
      <c r="AZ217" s="29">
        <v>0</v>
      </c>
      <c r="BA217" s="5">
        <v>0</v>
      </c>
      <c r="BB217" s="341">
        <v>0</v>
      </c>
      <c r="BC217" s="716">
        <v>0</v>
      </c>
      <c r="BD217" s="716">
        <v>1.37E-2</v>
      </c>
      <c r="BE217" s="303">
        <v>0</v>
      </c>
      <c r="BF217" s="303">
        <v>0</v>
      </c>
      <c r="BG217" s="326">
        <v>0</v>
      </c>
      <c r="BH217" s="327"/>
      <c r="BI217" s="9"/>
      <c r="BJ217" s="529"/>
    </row>
    <row r="218" spans="1:62" x14ac:dyDescent="0.2">
      <c r="A218" s="33" t="s">
        <v>540</v>
      </c>
      <c r="B218" s="328" t="s">
        <v>541</v>
      </c>
      <c r="C218" s="329" t="s">
        <v>1347</v>
      </c>
      <c r="D218" s="330" t="s">
        <v>1373</v>
      </c>
      <c r="E218" s="331" t="s">
        <v>1357</v>
      </c>
      <c r="F218" s="332" t="s">
        <v>527</v>
      </c>
      <c r="G218" s="333">
        <v>25</v>
      </c>
      <c r="H218" s="334"/>
      <c r="I218" s="335">
        <v>0</v>
      </c>
      <c r="J218" s="335">
        <v>0</v>
      </c>
      <c r="K218" s="335">
        <v>0</v>
      </c>
      <c r="L218" s="335">
        <v>0</v>
      </c>
      <c r="M218" s="335">
        <v>0</v>
      </c>
      <c r="N218" s="335">
        <v>0</v>
      </c>
      <c r="O218" s="714">
        <v>0</v>
      </c>
      <c r="P218" s="714">
        <v>0</v>
      </c>
      <c r="Q218" s="715">
        <v>0</v>
      </c>
      <c r="R218" s="715">
        <v>0</v>
      </c>
      <c r="S218" s="337">
        <v>0</v>
      </c>
      <c r="T218" s="336">
        <v>0</v>
      </c>
      <c r="U218" s="338">
        <v>0</v>
      </c>
      <c r="V218" s="339">
        <v>0</v>
      </c>
      <c r="W218" s="289">
        <v>0</v>
      </c>
      <c r="X218" s="290">
        <v>0</v>
      </c>
      <c r="Y218" s="291">
        <v>0</v>
      </c>
      <c r="Z218" s="324">
        <v>0</v>
      </c>
      <c r="AA218" s="292">
        <v>0</v>
      </c>
      <c r="AB218" s="293">
        <v>0</v>
      </c>
      <c r="AC218" s="340">
        <v>0</v>
      </c>
      <c r="AD218" s="341">
        <v>0</v>
      </c>
      <c r="AE218" s="295">
        <v>0</v>
      </c>
      <c r="AF218" s="342">
        <v>0</v>
      </c>
      <c r="AG218" s="343">
        <v>0.54910000000000003</v>
      </c>
      <c r="AH218" s="6">
        <v>0.83099999999999996</v>
      </c>
      <c r="AI218" s="6">
        <v>0</v>
      </c>
      <c r="AJ218" s="2">
        <v>0</v>
      </c>
      <c r="AK218" s="298">
        <v>0.9536</v>
      </c>
      <c r="AL218" s="3">
        <v>0</v>
      </c>
      <c r="AM218" s="325">
        <v>0</v>
      </c>
      <c r="AN218" s="300">
        <v>0</v>
      </c>
      <c r="AO218" s="300">
        <v>0</v>
      </c>
      <c r="AP218" s="301">
        <v>0</v>
      </c>
      <c r="AQ218" s="29">
        <v>0</v>
      </c>
      <c r="AR218" s="283">
        <v>0</v>
      </c>
      <c r="AS218" s="283">
        <v>0</v>
      </c>
      <c r="AT218" s="4">
        <v>0</v>
      </c>
      <c r="AU218" s="4">
        <v>0</v>
      </c>
      <c r="AV218" s="5">
        <v>0</v>
      </c>
      <c r="AW218" s="448">
        <v>0</v>
      </c>
      <c r="AX218" s="449">
        <v>0</v>
      </c>
      <c r="AY218" s="6">
        <v>0</v>
      </c>
      <c r="AZ218" s="29">
        <v>0</v>
      </c>
      <c r="BA218" s="5">
        <v>0</v>
      </c>
      <c r="BB218" s="341">
        <v>0</v>
      </c>
      <c r="BC218" s="716">
        <v>0</v>
      </c>
      <c r="BD218" s="716">
        <v>1.37E-2</v>
      </c>
      <c r="BE218" s="303">
        <v>0</v>
      </c>
      <c r="BF218" s="303">
        <v>0</v>
      </c>
      <c r="BG218" s="326">
        <v>0</v>
      </c>
      <c r="BH218" s="327"/>
      <c r="BI218" s="9"/>
      <c r="BJ218" s="529"/>
    </row>
    <row r="219" spans="1:62" x14ac:dyDescent="0.2">
      <c r="A219" s="548" t="s">
        <v>1347</v>
      </c>
      <c r="B219" s="505" t="s">
        <v>1350</v>
      </c>
      <c r="C219" s="530" t="s">
        <v>1347</v>
      </c>
      <c r="D219" s="531" t="s">
        <v>1373</v>
      </c>
      <c r="E219" s="532" t="s">
        <v>1374</v>
      </c>
      <c r="F219" s="533" t="s">
        <v>527</v>
      </c>
      <c r="G219" s="507">
        <v>25</v>
      </c>
      <c r="H219" s="246"/>
      <c r="I219" s="508">
        <v>12901392</v>
      </c>
      <c r="J219" s="508">
        <v>1960302</v>
      </c>
      <c r="K219" s="508">
        <v>0</v>
      </c>
      <c r="L219" s="508">
        <v>0</v>
      </c>
      <c r="M219" s="508">
        <v>0</v>
      </c>
      <c r="N219" s="508">
        <v>12901392</v>
      </c>
      <c r="O219" s="724">
        <v>1960302</v>
      </c>
      <c r="P219" s="724">
        <v>10941090</v>
      </c>
      <c r="Q219" s="725">
        <v>680.45</v>
      </c>
      <c r="R219" s="725">
        <v>0</v>
      </c>
      <c r="S219" s="534">
        <v>0</v>
      </c>
      <c r="T219" s="506">
        <v>0</v>
      </c>
      <c r="U219" s="535">
        <v>10941090</v>
      </c>
      <c r="V219" s="536">
        <v>16079.2</v>
      </c>
      <c r="W219" s="537">
        <v>588020</v>
      </c>
      <c r="X219" s="538">
        <v>864.16</v>
      </c>
      <c r="Y219" s="539">
        <v>15215.04</v>
      </c>
      <c r="Z219" s="538">
        <v>0</v>
      </c>
      <c r="AA219" s="540">
        <v>0</v>
      </c>
      <c r="AB219" s="541">
        <v>10941090</v>
      </c>
      <c r="AC219" s="542">
        <v>16079.2</v>
      </c>
      <c r="AD219" s="543">
        <v>1.57331</v>
      </c>
      <c r="AE219" s="544">
        <v>1.5732999999999999</v>
      </c>
      <c r="AF219" s="545">
        <v>1.5132999999999999</v>
      </c>
      <c r="AG219" s="546">
        <v>0</v>
      </c>
      <c r="AH219" s="547">
        <v>0</v>
      </c>
      <c r="AI219" s="547">
        <v>0</v>
      </c>
      <c r="AJ219" s="2">
        <v>0</v>
      </c>
      <c r="AK219" s="298">
        <v>0</v>
      </c>
      <c r="AL219" s="3">
        <v>0</v>
      </c>
      <c r="AM219" s="325">
        <v>0</v>
      </c>
      <c r="AN219" s="300">
        <v>0</v>
      </c>
      <c r="AO219" s="300">
        <v>0</v>
      </c>
      <c r="AP219" s="301">
        <v>0</v>
      </c>
      <c r="AQ219" s="29">
        <v>0</v>
      </c>
      <c r="AR219" s="283">
        <v>0</v>
      </c>
      <c r="AS219" s="283">
        <v>0</v>
      </c>
      <c r="AT219" s="4">
        <v>0</v>
      </c>
      <c r="AU219" s="4">
        <v>0</v>
      </c>
      <c r="AV219" s="5">
        <v>0</v>
      </c>
      <c r="AW219" s="448">
        <v>0</v>
      </c>
      <c r="AX219" s="449">
        <v>0</v>
      </c>
      <c r="AY219" s="361">
        <v>0</v>
      </c>
      <c r="AZ219" s="29">
        <v>0</v>
      </c>
      <c r="BA219" s="5">
        <v>0</v>
      </c>
      <c r="BB219" s="543">
        <v>1.2988</v>
      </c>
      <c r="BC219" s="726">
        <v>2.5000000000000001E-2</v>
      </c>
      <c r="BD219" s="726">
        <v>0</v>
      </c>
      <c r="BE219" s="303">
        <v>0</v>
      </c>
      <c r="BF219" s="303">
        <v>0</v>
      </c>
      <c r="BG219" s="326">
        <v>0</v>
      </c>
      <c r="BH219" s="327"/>
      <c r="BI219" s="9"/>
      <c r="BJ219" s="529"/>
    </row>
    <row r="220" spans="1:62" x14ac:dyDescent="0.2">
      <c r="A220" s="33" t="s">
        <v>524</v>
      </c>
      <c r="B220" s="328" t="s">
        <v>525</v>
      </c>
      <c r="C220" s="329" t="s">
        <v>1346</v>
      </c>
      <c r="D220" s="330" t="s">
        <v>1375</v>
      </c>
      <c r="E220" s="331" t="s">
        <v>1376</v>
      </c>
      <c r="F220" s="332" t="s">
        <v>527</v>
      </c>
      <c r="G220" s="333">
        <v>25</v>
      </c>
      <c r="H220" s="334"/>
      <c r="I220" s="335">
        <v>0</v>
      </c>
      <c r="J220" s="335">
        <v>0</v>
      </c>
      <c r="K220" s="335">
        <v>0</v>
      </c>
      <c r="L220" s="335">
        <v>0</v>
      </c>
      <c r="M220" s="335">
        <v>0</v>
      </c>
      <c r="N220" s="335">
        <v>0</v>
      </c>
      <c r="O220" s="714">
        <v>0</v>
      </c>
      <c r="P220" s="714">
        <v>0</v>
      </c>
      <c r="Q220" s="715">
        <v>0</v>
      </c>
      <c r="R220" s="715">
        <v>0</v>
      </c>
      <c r="S220" s="337">
        <v>0</v>
      </c>
      <c r="T220" s="336">
        <v>0</v>
      </c>
      <c r="U220" s="338">
        <v>0</v>
      </c>
      <c r="V220" s="339">
        <v>0</v>
      </c>
      <c r="W220" s="289">
        <v>0</v>
      </c>
      <c r="X220" s="290">
        <v>0</v>
      </c>
      <c r="Y220" s="291">
        <v>0</v>
      </c>
      <c r="Z220" s="324">
        <v>0</v>
      </c>
      <c r="AA220" s="292">
        <v>0</v>
      </c>
      <c r="AB220" s="293">
        <v>0</v>
      </c>
      <c r="AC220" s="340">
        <v>0</v>
      </c>
      <c r="AD220" s="341">
        <v>0</v>
      </c>
      <c r="AE220" s="295">
        <v>0</v>
      </c>
      <c r="AF220" s="342">
        <v>0</v>
      </c>
      <c r="AG220" s="343">
        <v>0.45090000000000002</v>
      </c>
      <c r="AH220" s="6">
        <v>0.67359999999999998</v>
      </c>
      <c r="AI220" s="6">
        <v>0</v>
      </c>
      <c r="AJ220" s="2">
        <v>0</v>
      </c>
      <c r="AK220" s="298">
        <v>0.70420000000000005</v>
      </c>
      <c r="AL220" s="3">
        <v>0</v>
      </c>
      <c r="AM220" s="325">
        <v>0</v>
      </c>
      <c r="AN220" s="300">
        <v>0</v>
      </c>
      <c r="AO220" s="300">
        <v>0</v>
      </c>
      <c r="AP220" s="301">
        <v>0</v>
      </c>
      <c r="AQ220" s="29">
        <v>0</v>
      </c>
      <c r="AR220" s="283">
        <v>0</v>
      </c>
      <c r="AS220" s="283">
        <v>0</v>
      </c>
      <c r="AT220" s="4">
        <v>0</v>
      </c>
      <c r="AU220" s="4">
        <v>0</v>
      </c>
      <c r="AV220" s="5">
        <v>0</v>
      </c>
      <c r="AW220" s="448">
        <v>0</v>
      </c>
      <c r="AX220" s="449">
        <v>0</v>
      </c>
      <c r="AY220" s="6">
        <v>0</v>
      </c>
      <c r="AZ220" s="29">
        <v>0</v>
      </c>
      <c r="BA220" s="5">
        <v>0</v>
      </c>
      <c r="BB220" s="341">
        <v>0</v>
      </c>
      <c r="BC220" s="716">
        <v>0</v>
      </c>
      <c r="BD220" s="716">
        <v>1.11E-2</v>
      </c>
      <c r="BE220" s="303">
        <v>0</v>
      </c>
      <c r="BF220" s="303">
        <v>0</v>
      </c>
      <c r="BG220" s="326">
        <v>0</v>
      </c>
      <c r="BH220" s="327"/>
      <c r="BI220" s="9"/>
      <c r="BJ220" s="529"/>
    </row>
    <row r="221" spans="1:62" x14ac:dyDescent="0.2">
      <c r="A221" s="33" t="s">
        <v>528</v>
      </c>
      <c r="B221" s="328" t="s">
        <v>529</v>
      </c>
      <c r="C221" s="329" t="s">
        <v>1346</v>
      </c>
      <c r="D221" s="330" t="s">
        <v>1375</v>
      </c>
      <c r="E221" s="331" t="s">
        <v>1377</v>
      </c>
      <c r="F221" s="332" t="s">
        <v>527</v>
      </c>
      <c r="G221" s="333">
        <v>25</v>
      </c>
      <c r="H221" s="334"/>
      <c r="I221" s="335">
        <v>0</v>
      </c>
      <c r="J221" s="335">
        <v>0</v>
      </c>
      <c r="K221" s="335">
        <v>0</v>
      </c>
      <c r="L221" s="335">
        <v>0</v>
      </c>
      <c r="M221" s="335">
        <v>0</v>
      </c>
      <c r="N221" s="335">
        <v>0</v>
      </c>
      <c r="O221" s="714">
        <v>0</v>
      </c>
      <c r="P221" s="714">
        <v>0</v>
      </c>
      <c r="Q221" s="715">
        <v>0</v>
      </c>
      <c r="R221" s="715">
        <v>0</v>
      </c>
      <c r="S221" s="337">
        <v>0</v>
      </c>
      <c r="T221" s="336">
        <v>0</v>
      </c>
      <c r="U221" s="338">
        <v>0</v>
      </c>
      <c r="V221" s="339">
        <v>0</v>
      </c>
      <c r="W221" s="289">
        <v>0</v>
      </c>
      <c r="X221" s="290">
        <v>0</v>
      </c>
      <c r="Y221" s="291">
        <v>0</v>
      </c>
      <c r="Z221" s="324">
        <v>0</v>
      </c>
      <c r="AA221" s="292">
        <v>0</v>
      </c>
      <c r="AB221" s="293">
        <v>0</v>
      </c>
      <c r="AC221" s="340">
        <v>0</v>
      </c>
      <c r="AD221" s="341">
        <v>0</v>
      </c>
      <c r="AE221" s="295">
        <v>0</v>
      </c>
      <c r="AF221" s="342">
        <v>0</v>
      </c>
      <c r="AG221" s="343">
        <v>0.41170000000000001</v>
      </c>
      <c r="AH221" s="6">
        <v>0.63970000000000005</v>
      </c>
      <c r="AI221" s="6">
        <v>0</v>
      </c>
      <c r="AJ221" s="2">
        <v>0</v>
      </c>
      <c r="AK221" s="298">
        <v>0.63560000000000005</v>
      </c>
      <c r="AL221" s="3">
        <v>0</v>
      </c>
      <c r="AM221" s="325">
        <v>0</v>
      </c>
      <c r="AN221" s="300">
        <v>0</v>
      </c>
      <c r="AO221" s="300">
        <v>0</v>
      </c>
      <c r="AP221" s="301">
        <v>0</v>
      </c>
      <c r="AQ221" s="29">
        <v>0</v>
      </c>
      <c r="AR221" s="283">
        <v>0</v>
      </c>
      <c r="AS221" s="283">
        <v>0</v>
      </c>
      <c r="AT221" s="4">
        <v>0</v>
      </c>
      <c r="AU221" s="4">
        <v>0</v>
      </c>
      <c r="AV221" s="5">
        <v>0</v>
      </c>
      <c r="AW221" s="448">
        <v>0</v>
      </c>
      <c r="AX221" s="449">
        <v>0</v>
      </c>
      <c r="AY221" s="6">
        <v>0</v>
      </c>
      <c r="AZ221" s="29">
        <v>0</v>
      </c>
      <c r="BA221" s="5">
        <v>0</v>
      </c>
      <c r="BB221" s="341">
        <v>0</v>
      </c>
      <c r="BC221" s="716">
        <v>0</v>
      </c>
      <c r="BD221" s="716">
        <v>1.06E-2</v>
      </c>
      <c r="BE221" s="303">
        <v>0</v>
      </c>
      <c r="BF221" s="303">
        <v>0</v>
      </c>
      <c r="BG221" s="326">
        <v>0</v>
      </c>
      <c r="BH221" s="327"/>
      <c r="BI221" s="9"/>
      <c r="BJ221" s="529"/>
    </row>
    <row r="222" spans="1:62" x14ac:dyDescent="0.2">
      <c r="A222" s="33" t="s">
        <v>531</v>
      </c>
      <c r="B222" s="328" t="s">
        <v>532</v>
      </c>
      <c r="C222" s="329" t="s">
        <v>1346</v>
      </c>
      <c r="D222" s="330" t="s">
        <v>1375</v>
      </c>
      <c r="E222" s="331" t="s">
        <v>1378</v>
      </c>
      <c r="F222" s="332" t="s">
        <v>527</v>
      </c>
      <c r="G222" s="333">
        <v>25</v>
      </c>
      <c r="H222" s="334"/>
      <c r="I222" s="335">
        <v>0</v>
      </c>
      <c r="J222" s="335">
        <v>0</v>
      </c>
      <c r="K222" s="335">
        <v>0</v>
      </c>
      <c r="L222" s="335">
        <v>0</v>
      </c>
      <c r="M222" s="335">
        <v>0</v>
      </c>
      <c r="N222" s="335">
        <v>0</v>
      </c>
      <c r="O222" s="714">
        <v>0</v>
      </c>
      <c r="P222" s="714">
        <v>0</v>
      </c>
      <c r="Q222" s="715">
        <v>0</v>
      </c>
      <c r="R222" s="715">
        <v>0</v>
      </c>
      <c r="S222" s="337">
        <v>0</v>
      </c>
      <c r="T222" s="336">
        <v>0</v>
      </c>
      <c r="U222" s="338">
        <v>0</v>
      </c>
      <c r="V222" s="339">
        <v>0</v>
      </c>
      <c r="W222" s="289">
        <v>0</v>
      </c>
      <c r="X222" s="290">
        <v>0</v>
      </c>
      <c r="Y222" s="291">
        <v>0</v>
      </c>
      <c r="Z222" s="324">
        <v>0</v>
      </c>
      <c r="AA222" s="292">
        <v>0</v>
      </c>
      <c r="AB222" s="293">
        <v>0</v>
      </c>
      <c r="AC222" s="340">
        <v>0</v>
      </c>
      <c r="AD222" s="341">
        <v>0</v>
      </c>
      <c r="AE222" s="295">
        <v>0</v>
      </c>
      <c r="AF222" s="342">
        <v>0</v>
      </c>
      <c r="AG222" s="343">
        <v>0.45090000000000002</v>
      </c>
      <c r="AH222" s="6">
        <v>0.67359999999999998</v>
      </c>
      <c r="AI222" s="6">
        <v>0</v>
      </c>
      <c r="AJ222" s="2">
        <v>0</v>
      </c>
      <c r="AK222" s="298">
        <v>0.70879999999999999</v>
      </c>
      <c r="AL222" s="3">
        <v>0</v>
      </c>
      <c r="AM222" s="325">
        <v>0</v>
      </c>
      <c r="AN222" s="300">
        <v>0</v>
      </c>
      <c r="AO222" s="300">
        <v>0</v>
      </c>
      <c r="AP222" s="301">
        <v>0</v>
      </c>
      <c r="AQ222" s="29">
        <v>0</v>
      </c>
      <c r="AR222" s="283">
        <v>0</v>
      </c>
      <c r="AS222" s="283">
        <v>0</v>
      </c>
      <c r="AT222" s="4">
        <v>0</v>
      </c>
      <c r="AU222" s="4">
        <v>0</v>
      </c>
      <c r="AV222" s="5">
        <v>0</v>
      </c>
      <c r="AW222" s="448">
        <v>0</v>
      </c>
      <c r="AX222" s="449">
        <v>0</v>
      </c>
      <c r="AY222" s="6">
        <v>0</v>
      </c>
      <c r="AZ222" s="29">
        <v>0</v>
      </c>
      <c r="BA222" s="5">
        <v>0</v>
      </c>
      <c r="BB222" s="341">
        <v>0</v>
      </c>
      <c r="BC222" s="716">
        <v>0</v>
      </c>
      <c r="BD222" s="716">
        <v>1.11E-2</v>
      </c>
      <c r="BE222" s="303">
        <v>0</v>
      </c>
      <c r="BF222" s="303">
        <v>0</v>
      </c>
      <c r="BG222" s="326">
        <v>0</v>
      </c>
      <c r="BH222" s="327"/>
      <c r="BI222" s="9"/>
      <c r="BJ222" s="529"/>
    </row>
    <row r="223" spans="1:62" x14ac:dyDescent="0.2">
      <c r="A223" s="33" t="s">
        <v>534</v>
      </c>
      <c r="B223" s="328" t="s">
        <v>535</v>
      </c>
      <c r="C223" s="329" t="s">
        <v>1346</v>
      </c>
      <c r="D223" s="330" t="s">
        <v>1375</v>
      </c>
      <c r="E223" s="331" t="s">
        <v>1379</v>
      </c>
      <c r="F223" s="332" t="s">
        <v>527</v>
      </c>
      <c r="G223" s="333">
        <v>25</v>
      </c>
      <c r="H223" s="334"/>
      <c r="I223" s="335">
        <v>0</v>
      </c>
      <c r="J223" s="335">
        <v>0</v>
      </c>
      <c r="K223" s="335">
        <v>0</v>
      </c>
      <c r="L223" s="335">
        <v>0</v>
      </c>
      <c r="M223" s="335">
        <v>0</v>
      </c>
      <c r="N223" s="335">
        <v>0</v>
      </c>
      <c r="O223" s="714">
        <v>0</v>
      </c>
      <c r="P223" s="714">
        <v>0</v>
      </c>
      <c r="Q223" s="715">
        <v>0</v>
      </c>
      <c r="R223" s="715">
        <v>0</v>
      </c>
      <c r="S223" s="337">
        <v>0</v>
      </c>
      <c r="T223" s="336">
        <v>0</v>
      </c>
      <c r="U223" s="338">
        <v>0</v>
      </c>
      <c r="V223" s="339">
        <v>0</v>
      </c>
      <c r="W223" s="289">
        <v>0</v>
      </c>
      <c r="X223" s="290">
        <v>0</v>
      </c>
      <c r="Y223" s="291">
        <v>0</v>
      </c>
      <c r="Z223" s="324">
        <v>0</v>
      </c>
      <c r="AA223" s="292">
        <v>0</v>
      </c>
      <c r="AB223" s="293">
        <v>0</v>
      </c>
      <c r="AC223" s="340">
        <v>0</v>
      </c>
      <c r="AD223" s="341">
        <v>0</v>
      </c>
      <c r="AE223" s="295">
        <v>0</v>
      </c>
      <c r="AF223" s="342">
        <v>0</v>
      </c>
      <c r="AG223" s="343">
        <v>0.45090000000000002</v>
      </c>
      <c r="AH223" s="6">
        <v>0.67359999999999998</v>
      </c>
      <c r="AI223" s="6">
        <v>0</v>
      </c>
      <c r="AJ223" s="2">
        <v>0</v>
      </c>
      <c r="AK223" s="298">
        <v>0.67110000000000003</v>
      </c>
      <c r="AL223" s="3">
        <v>0</v>
      </c>
      <c r="AM223" s="325">
        <v>0</v>
      </c>
      <c r="AN223" s="300">
        <v>0</v>
      </c>
      <c r="AO223" s="300">
        <v>0</v>
      </c>
      <c r="AP223" s="301">
        <v>0</v>
      </c>
      <c r="AQ223" s="29">
        <v>0</v>
      </c>
      <c r="AR223" s="283">
        <v>0</v>
      </c>
      <c r="AS223" s="283">
        <v>0</v>
      </c>
      <c r="AT223" s="4">
        <v>0</v>
      </c>
      <c r="AU223" s="4">
        <v>0</v>
      </c>
      <c r="AV223" s="5">
        <v>0</v>
      </c>
      <c r="AW223" s="448">
        <v>0</v>
      </c>
      <c r="AX223" s="449">
        <v>0</v>
      </c>
      <c r="AY223" s="6">
        <v>0</v>
      </c>
      <c r="AZ223" s="29">
        <v>0</v>
      </c>
      <c r="BA223" s="5">
        <v>0</v>
      </c>
      <c r="BB223" s="341">
        <v>0</v>
      </c>
      <c r="BC223" s="716">
        <v>0</v>
      </c>
      <c r="BD223" s="716">
        <v>1.11E-2</v>
      </c>
      <c r="BE223" s="303">
        <v>0</v>
      </c>
      <c r="BF223" s="303">
        <v>0</v>
      </c>
      <c r="BG223" s="326">
        <v>0</v>
      </c>
      <c r="BH223" s="327"/>
      <c r="BI223" s="9"/>
      <c r="BJ223" s="529"/>
    </row>
    <row r="224" spans="1:62" x14ac:dyDescent="0.2">
      <c r="A224" s="33" t="s">
        <v>537</v>
      </c>
      <c r="B224" s="328" t="s">
        <v>538</v>
      </c>
      <c r="C224" s="329" t="s">
        <v>1346</v>
      </c>
      <c r="D224" s="330" t="s">
        <v>1375</v>
      </c>
      <c r="E224" s="331" t="s">
        <v>1380</v>
      </c>
      <c r="F224" s="332" t="s">
        <v>527</v>
      </c>
      <c r="G224" s="333">
        <v>25</v>
      </c>
      <c r="H224" s="334"/>
      <c r="I224" s="335">
        <v>0</v>
      </c>
      <c r="J224" s="335">
        <v>0</v>
      </c>
      <c r="K224" s="335">
        <v>0</v>
      </c>
      <c r="L224" s="335">
        <v>0</v>
      </c>
      <c r="M224" s="335">
        <v>0</v>
      </c>
      <c r="N224" s="335">
        <v>0</v>
      </c>
      <c r="O224" s="714">
        <v>0</v>
      </c>
      <c r="P224" s="714">
        <v>0</v>
      </c>
      <c r="Q224" s="715">
        <v>0</v>
      </c>
      <c r="R224" s="715">
        <v>0</v>
      </c>
      <c r="S224" s="337">
        <v>0</v>
      </c>
      <c r="T224" s="336">
        <v>0</v>
      </c>
      <c r="U224" s="338">
        <v>0</v>
      </c>
      <c r="V224" s="339">
        <v>0</v>
      </c>
      <c r="W224" s="289">
        <v>0</v>
      </c>
      <c r="X224" s="290">
        <v>0</v>
      </c>
      <c r="Y224" s="291">
        <v>0</v>
      </c>
      <c r="Z224" s="324">
        <v>0</v>
      </c>
      <c r="AA224" s="292">
        <v>0</v>
      </c>
      <c r="AB224" s="293">
        <v>0</v>
      </c>
      <c r="AC224" s="340">
        <v>0</v>
      </c>
      <c r="AD224" s="341">
        <v>0</v>
      </c>
      <c r="AE224" s="295">
        <v>0</v>
      </c>
      <c r="AF224" s="342">
        <v>0</v>
      </c>
      <c r="AG224" s="343">
        <v>0.45090000000000002</v>
      </c>
      <c r="AH224" s="6">
        <v>0.67359999999999998</v>
      </c>
      <c r="AI224" s="6">
        <v>0</v>
      </c>
      <c r="AJ224" s="2">
        <v>0</v>
      </c>
      <c r="AK224" s="298">
        <v>0.67610000000000003</v>
      </c>
      <c r="AL224" s="3">
        <v>0</v>
      </c>
      <c r="AM224" s="325">
        <v>0</v>
      </c>
      <c r="AN224" s="300">
        <v>0</v>
      </c>
      <c r="AO224" s="300">
        <v>0</v>
      </c>
      <c r="AP224" s="301">
        <v>0</v>
      </c>
      <c r="AQ224" s="29">
        <v>0</v>
      </c>
      <c r="AR224" s="283">
        <v>0</v>
      </c>
      <c r="AS224" s="283">
        <v>0</v>
      </c>
      <c r="AT224" s="4">
        <v>0</v>
      </c>
      <c r="AU224" s="4">
        <v>0</v>
      </c>
      <c r="AV224" s="5">
        <v>0</v>
      </c>
      <c r="AW224" s="448">
        <v>0</v>
      </c>
      <c r="AX224" s="449">
        <v>0</v>
      </c>
      <c r="AY224" s="6">
        <v>0</v>
      </c>
      <c r="AZ224" s="29">
        <v>0</v>
      </c>
      <c r="BA224" s="5">
        <v>0</v>
      </c>
      <c r="BB224" s="341">
        <v>0</v>
      </c>
      <c r="BC224" s="716">
        <v>0</v>
      </c>
      <c r="BD224" s="716">
        <v>1.11E-2</v>
      </c>
      <c r="BE224" s="303">
        <v>0</v>
      </c>
      <c r="BF224" s="303">
        <v>0</v>
      </c>
      <c r="BG224" s="326">
        <v>0</v>
      </c>
      <c r="BH224" s="327"/>
      <c r="BI224" s="9"/>
      <c r="BJ224" s="529"/>
    </row>
    <row r="225" spans="1:62" x14ac:dyDescent="0.2">
      <c r="A225" s="33" t="s">
        <v>540</v>
      </c>
      <c r="B225" s="328" t="s">
        <v>541</v>
      </c>
      <c r="C225" s="329" t="s">
        <v>1346</v>
      </c>
      <c r="D225" s="330" t="s">
        <v>1375</v>
      </c>
      <c r="E225" s="331" t="s">
        <v>1381</v>
      </c>
      <c r="F225" s="332" t="s">
        <v>527</v>
      </c>
      <c r="G225" s="333">
        <v>25</v>
      </c>
      <c r="H225" s="334"/>
      <c r="I225" s="335">
        <v>0</v>
      </c>
      <c r="J225" s="335">
        <v>0</v>
      </c>
      <c r="K225" s="335">
        <v>0</v>
      </c>
      <c r="L225" s="335">
        <v>0</v>
      </c>
      <c r="M225" s="335">
        <v>0</v>
      </c>
      <c r="N225" s="335">
        <v>0</v>
      </c>
      <c r="O225" s="714">
        <v>0</v>
      </c>
      <c r="P225" s="714">
        <v>0</v>
      </c>
      <c r="Q225" s="715">
        <v>0</v>
      </c>
      <c r="R225" s="715">
        <v>0</v>
      </c>
      <c r="S225" s="337">
        <v>0</v>
      </c>
      <c r="T225" s="336">
        <v>0</v>
      </c>
      <c r="U225" s="338">
        <v>0</v>
      </c>
      <c r="V225" s="339">
        <v>0</v>
      </c>
      <c r="W225" s="289">
        <v>0</v>
      </c>
      <c r="X225" s="290">
        <v>0</v>
      </c>
      <c r="Y225" s="291">
        <v>0</v>
      </c>
      <c r="Z225" s="324">
        <v>0</v>
      </c>
      <c r="AA225" s="292">
        <v>0</v>
      </c>
      <c r="AB225" s="293">
        <v>0</v>
      </c>
      <c r="AC225" s="340">
        <v>0</v>
      </c>
      <c r="AD225" s="341">
        <v>0</v>
      </c>
      <c r="AE225" s="295">
        <v>0</v>
      </c>
      <c r="AF225" s="342">
        <v>0</v>
      </c>
      <c r="AG225" s="343">
        <v>0.45090000000000002</v>
      </c>
      <c r="AH225" s="6">
        <v>0.67359999999999998</v>
      </c>
      <c r="AI225" s="6">
        <v>0</v>
      </c>
      <c r="AJ225" s="2">
        <v>0</v>
      </c>
      <c r="AK225" s="298">
        <v>0.77300000000000002</v>
      </c>
      <c r="AL225" s="3">
        <v>0</v>
      </c>
      <c r="AM225" s="325">
        <v>0</v>
      </c>
      <c r="AN225" s="300">
        <v>0</v>
      </c>
      <c r="AO225" s="300">
        <v>0</v>
      </c>
      <c r="AP225" s="301">
        <v>0</v>
      </c>
      <c r="AQ225" s="29">
        <v>0</v>
      </c>
      <c r="AR225" s="283">
        <v>0</v>
      </c>
      <c r="AS225" s="283">
        <v>0</v>
      </c>
      <c r="AT225" s="4">
        <v>0</v>
      </c>
      <c r="AU225" s="4">
        <v>0</v>
      </c>
      <c r="AV225" s="5">
        <v>0</v>
      </c>
      <c r="AW225" s="448">
        <v>0</v>
      </c>
      <c r="AX225" s="449">
        <v>0</v>
      </c>
      <c r="AY225" s="6">
        <v>0</v>
      </c>
      <c r="AZ225" s="29">
        <v>0</v>
      </c>
      <c r="BA225" s="5">
        <v>0</v>
      </c>
      <c r="BB225" s="341">
        <v>0</v>
      </c>
      <c r="BC225" s="716">
        <v>0</v>
      </c>
      <c r="BD225" s="716">
        <v>1.11E-2</v>
      </c>
      <c r="BE225" s="303">
        <v>0</v>
      </c>
      <c r="BF225" s="303">
        <v>0</v>
      </c>
      <c r="BG225" s="326">
        <v>0</v>
      </c>
      <c r="BH225" s="327"/>
      <c r="BI225" s="9"/>
      <c r="BJ225" s="529"/>
    </row>
    <row r="226" spans="1:62" x14ac:dyDescent="0.2">
      <c r="A226" s="548" t="s">
        <v>1346</v>
      </c>
      <c r="B226" s="505" t="s">
        <v>1350</v>
      </c>
      <c r="C226" s="530" t="s">
        <v>1346</v>
      </c>
      <c r="D226" s="531" t="s">
        <v>1375</v>
      </c>
      <c r="E226" s="532" t="s">
        <v>1382</v>
      </c>
      <c r="F226" s="533" t="s">
        <v>527</v>
      </c>
      <c r="G226" s="507">
        <v>25</v>
      </c>
      <c r="H226" s="246"/>
      <c r="I226" s="508">
        <v>17009208</v>
      </c>
      <c r="J226" s="508">
        <v>4390952</v>
      </c>
      <c r="K226" s="508">
        <v>0</v>
      </c>
      <c r="L226" s="508">
        <v>0</v>
      </c>
      <c r="M226" s="508">
        <v>0</v>
      </c>
      <c r="N226" s="508">
        <v>17009208</v>
      </c>
      <c r="O226" s="724">
        <v>4390952</v>
      </c>
      <c r="P226" s="724">
        <v>12618256</v>
      </c>
      <c r="Q226" s="725">
        <v>794.63000000000011</v>
      </c>
      <c r="R226" s="725">
        <v>70.429999999999993</v>
      </c>
      <c r="S226" s="534">
        <v>603374</v>
      </c>
      <c r="T226" s="506">
        <v>0</v>
      </c>
      <c r="U226" s="535">
        <v>12618256</v>
      </c>
      <c r="V226" s="536">
        <v>15879.41</v>
      </c>
      <c r="W226" s="537">
        <v>12625</v>
      </c>
      <c r="X226" s="538">
        <v>15.89</v>
      </c>
      <c r="Y226" s="539">
        <v>15863.52</v>
      </c>
      <c r="Z226" s="538">
        <v>0</v>
      </c>
      <c r="AA226" s="540">
        <v>0</v>
      </c>
      <c r="AB226" s="541">
        <v>12618256</v>
      </c>
      <c r="AC226" s="542">
        <v>15879.41</v>
      </c>
      <c r="AD226" s="543">
        <v>1.55376</v>
      </c>
      <c r="AE226" s="544">
        <v>1.5538000000000001</v>
      </c>
      <c r="AF226" s="545">
        <v>1.4938</v>
      </c>
      <c r="AG226" s="546">
        <v>0</v>
      </c>
      <c r="AH226" s="547">
        <v>0</v>
      </c>
      <c r="AI226" s="547">
        <v>0</v>
      </c>
      <c r="AJ226" s="2">
        <v>0</v>
      </c>
      <c r="AK226" s="298">
        <v>0</v>
      </c>
      <c r="AL226" s="3">
        <v>0</v>
      </c>
      <c r="AM226" s="325">
        <v>0</v>
      </c>
      <c r="AN226" s="300">
        <v>0</v>
      </c>
      <c r="AO226" s="300">
        <v>0</v>
      </c>
      <c r="AP226" s="301">
        <v>0</v>
      </c>
      <c r="AQ226" s="29">
        <v>0</v>
      </c>
      <c r="AR226" s="283">
        <v>0</v>
      </c>
      <c r="AS226" s="283">
        <v>0</v>
      </c>
      <c r="AT226" s="4">
        <v>0</v>
      </c>
      <c r="AU226" s="4">
        <v>0</v>
      </c>
      <c r="AV226" s="5">
        <v>0</v>
      </c>
      <c r="AW226" s="448">
        <v>0</v>
      </c>
      <c r="AX226" s="449">
        <v>0</v>
      </c>
      <c r="AY226" s="361">
        <v>0</v>
      </c>
      <c r="AZ226" s="29">
        <v>0</v>
      </c>
      <c r="BA226" s="5">
        <v>0</v>
      </c>
      <c r="BB226" s="543">
        <v>1.28267</v>
      </c>
      <c r="BC226" s="726">
        <v>2.47E-2</v>
      </c>
      <c r="BD226" s="726">
        <v>0</v>
      </c>
      <c r="BE226" s="303">
        <v>0</v>
      </c>
      <c r="BF226" s="303">
        <v>0</v>
      </c>
      <c r="BG226" s="326">
        <v>0</v>
      </c>
      <c r="BH226" s="327"/>
      <c r="BI226" s="9"/>
      <c r="BJ226" s="529"/>
    </row>
    <row r="227" spans="1:62" x14ac:dyDescent="0.2">
      <c r="A227" s="314" t="s">
        <v>543</v>
      </c>
      <c r="B227" s="315" t="s">
        <v>544</v>
      </c>
      <c r="C227" s="316" t="s">
        <v>543</v>
      </c>
      <c r="D227" s="317" t="s">
        <v>544</v>
      </c>
      <c r="E227" s="318" t="s">
        <v>545</v>
      </c>
      <c r="F227" s="319" t="s">
        <v>527</v>
      </c>
      <c r="G227" s="320">
        <v>26</v>
      </c>
      <c r="H227" s="246"/>
      <c r="I227" s="321">
        <v>0</v>
      </c>
      <c r="J227" s="321">
        <v>0</v>
      </c>
      <c r="K227" s="321">
        <v>0</v>
      </c>
      <c r="L227" s="321">
        <v>0</v>
      </c>
      <c r="M227" s="321">
        <v>0</v>
      </c>
      <c r="N227" s="321">
        <v>0</v>
      </c>
      <c r="O227" s="711">
        <v>0</v>
      </c>
      <c r="P227" s="711">
        <v>0</v>
      </c>
      <c r="Q227" s="712">
        <v>0</v>
      </c>
      <c r="R227" s="712">
        <v>0</v>
      </c>
      <c r="S227" s="282">
        <v>0</v>
      </c>
      <c r="T227" s="281">
        <v>0</v>
      </c>
      <c r="U227" s="322">
        <v>0</v>
      </c>
      <c r="V227" s="323">
        <v>0</v>
      </c>
      <c r="W227" s="289">
        <v>0</v>
      </c>
      <c r="X227" s="290">
        <v>0</v>
      </c>
      <c r="Y227" s="291">
        <v>0</v>
      </c>
      <c r="Z227" s="324">
        <v>0</v>
      </c>
      <c r="AA227" s="292">
        <v>0</v>
      </c>
      <c r="AB227" s="293">
        <v>0</v>
      </c>
      <c r="AC227" s="261">
        <v>0</v>
      </c>
      <c r="AD227" s="294">
        <v>0</v>
      </c>
      <c r="AE227" s="295">
        <v>0</v>
      </c>
      <c r="AF227" s="296">
        <v>0</v>
      </c>
      <c r="AG227" s="297">
        <v>0</v>
      </c>
      <c r="AH227" s="1">
        <v>0</v>
      </c>
      <c r="AI227" s="1">
        <v>1.4149</v>
      </c>
      <c r="AJ227" s="2">
        <v>0.98819999999999997</v>
      </c>
      <c r="AK227" s="298">
        <v>0</v>
      </c>
      <c r="AL227" s="3">
        <v>1.4318</v>
      </c>
      <c r="AM227" s="325">
        <v>1.5989</v>
      </c>
      <c r="AN227" s="300">
        <v>0.98819999999999997</v>
      </c>
      <c r="AO227" s="300">
        <v>0</v>
      </c>
      <c r="AP227" s="301">
        <v>1.4318</v>
      </c>
      <c r="AQ227" s="29">
        <v>1.5989</v>
      </c>
      <c r="AR227" s="283">
        <v>1</v>
      </c>
      <c r="AS227" s="283">
        <v>1</v>
      </c>
      <c r="AT227" s="4">
        <v>0.98819999999999997</v>
      </c>
      <c r="AU227" s="4">
        <v>0</v>
      </c>
      <c r="AV227" s="5">
        <v>1.4318</v>
      </c>
      <c r="AW227" s="448">
        <v>0</v>
      </c>
      <c r="AX227" s="449">
        <v>1</v>
      </c>
      <c r="AY227" s="1">
        <v>1.4149</v>
      </c>
      <c r="AZ227" s="29">
        <v>0</v>
      </c>
      <c r="BA227" s="5">
        <v>0</v>
      </c>
      <c r="BB227" s="294">
        <v>0</v>
      </c>
      <c r="BC227" s="707">
        <v>0</v>
      </c>
      <c r="BD227" s="707">
        <v>0</v>
      </c>
      <c r="BE227" s="303">
        <v>2.3400000000000001E-2</v>
      </c>
      <c r="BF227" s="303">
        <v>2.3400000000000001E-2</v>
      </c>
      <c r="BG227" s="326">
        <v>1</v>
      </c>
      <c r="BH227" s="327"/>
      <c r="BI227" s="9"/>
      <c r="BJ227" s="529"/>
    </row>
    <row r="228" spans="1:62" x14ac:dyDescent="0.2">
      <c r="A228" s="314" t="s">
        <v>546</v>
      </c>
      <c r="B228" s="315" t="s">
        <v>547</v>
      </c>
      <c r="C228" s="316" t="s">
        <v>546</v>
      </c>
      <c r="D228" s="317" t="s">
        <v>547</v>
      </c>
      <c r="E228" s="318" t="s">
        <v>548</v>
      </c>
      <c r="F228" s="319" t="s">
        <v>527</v>
      </c>
      <c r="G228" s="320">
        <v>26</v>
      </c>
      <c r="H228" s="246"/>
      <c r="I228" s="321">
        <v>0</v>
      </c>
      <c r="J228" s="321">
        <v>0</v>
      </c>
      <c r="K228" s="321">
        <v>0</v>
      </c>
      <c r="L228" s="321">
        <v>0</v>
      </c>
      <c r="M228" s="321">
        <v>0</v>
      </c>
      <c r="N228" s="321">
        <v>0</v>
      </c>
      <c r="O228" s="711">
        <v>0</v>
      </c>
      <c r="P228" s="711">
        <v>0</v>
      </c>
      <c r="Q228" s="712">
        <v>0</v>
      </c>
      <c r="R228" s="712">
        <v>0</v>
      </c>
      <c r="S228" s="282">
        <v>0</v>
      </c>
      <c r="T228" s="281">
        <v>0</v>
      </c>
      <c r="U228" s="322">
        <v>0</v>
      </c>
      <c r="V228" s="323">
        <v>0</v>
      </c>
      <c r="W228" s="289">
        <v>0</v>
      </c>
      <c r="X228" s="290">
        <v>0</v>
      </c>
      <c r="Y228" s="291">
        <v>0</v>
      </c>
      <c r="Z228" s="324">
        <v>0</v>
      </c>
      <c r="AA228" s="292">
        <v>0</v>
      </c>
      <c r="AB228" s="293">
        <v>0</v>
      </c>
      <c r="AC228" s="261">
        <v>0</v>
      </c>
      <c r="AD228" s="294">
        <v>0</v>
      </c>
      <c r="AE228" s="295">
        <v>0</v>
      </c>
      <c r="AF228" s="296">
        <v>0</v>
      </c>
      <c r="AG228" s="297">
        <v>0</v>
      </c>
      <c r="AH228" s="1">
        <v>0</v>
      </c>
      <c r="AI228" s="1">
        <v>1.4149</v>
      </c>
      <c r="AJ228" s="2">
        <v>1.0255000000000001</v>
      </c>
      <c r="AK228" s="298">
        <v>0</v>
      </c>
      <c r="AL228" s="3">
        <v>1.3796999999999999</v>
      </c>
      <c r="AM228" s="325">
        <v>1.5407</v>
      </c>
      <c r="AN228" s="300">
        <v>1.0255000000000001</v>
      </c>
      <c r="AO228" s="300">
        <v>0</v>
      </c>
      <c r="AP228" s="301">
        <v>1.3796999999999999</v>
      </c>
      <c r="AQ228" s="29">
        <v>1.5407</v>
      </c>
      <c r="AR228" s="283">
        <v>1</v>
      </c>
      <c r="AS228" s="283">
        <v>1</v>
      </c>
      <c r="AT228" s="4">
        <v>1.0255000000000001</v>
      </c>
      <c r="AU228" s="4">
        <v>0</v>
      </c>
      <c r="AV228" s="5">
        <v>1.3796999999999999</v>
      </c>
      <c r="AW228" s="448">
        <v>0</v>
      </c>
      <c r="AX228" s="449">
        <v>1</v>
      </c>
      <c r="AY228" s="1">
        <v>1.4149</v>
      </c>
      <c r="AZ228" s="29">
        <v>0</v>
      </c>
      <c r="BA228" s="5">
        <v>0</v>
      </c>
      <c r="BB228" s="294">
        <v>0</v>
      </c>
      <c r="BC228" s="707">
        <v>0</v>
      </c>
      <c r="BD228" s="707">
        <v>0</v>
      </c>
      <c r="BE228" s="303">
        <v>2.3400000000000001E-2</v>
      </c>
      <c r="BF228" s="303">
        <v>2.3400000000000001E-2</v>
      </c>
      <c r="BG228" s="326">
        <v>1</v>
      </c>
      <c r="BH228" s="327"/>
      <c r="BI228" s="9"/>
      <c r="BJ228" s="529"/>
    </row>
    <row r="229" spans="1:62" x14ac:dyDescent="0.2">
      <c r="A229" s="314" t="s">
        <v>549</v>
      </c>
      <c r="B229" s="315" t="s">
        <v>550</v>
      </c>
      <c r="C229" s="316" t="s">
        <v>549</v>
      </c>
      <c r="D229" s="317" t="s">
        <v>550</v>
      </c>
      <c r="E229" s="318" t="s">
        <v>551</v>
      </c>
      <c r="F229" s="319" t="s">
        <v>527</v>
      </c>
      <c r="G229" s="320">
        <v>26</v>
      </c>
      <c r="H229" s="246"/>
      <c r="I229" s="321">
        <v>12079275</v>
      </c>
      <c r="J229" s="321">
        <v>699600</v>
      </c>
      <c r="K229" s="321">
        <v>0</v>
      </c>
      <c r="L229" s="321">
        <v>0</v>
      </c>
      <c r="M229" s="321">
        <v>0</v>
      </c>
      <c r="N229" s="321">
        <v>12079275</v>
      </c>
      <c r="O229" s="711">
        <v>699600</v>
      </c>
      <c r="P229" s="711">
        <v>11379675</v>
      </c>
      <c r="Q229" s="712">
        <v>761.73</v>
      </c>
      <c r="R229" s="712">
        <v>5</v>
      </c>
      <c r="S229" s="282">
        <v>42835</v>
      </c>
      <c r="T229" s="281">
        <v>0</v>
      </c>
      <c r="U229" s="322">
        <v>11379675</v>
      </c>
      <c r="V229" s="323">
        <v>14939.25</v>
      </c>
      <c r="W229" s="289">
        <v>175450</v>
      </c>
      <c r="X229" s="290">
        <v>230.33</v>
      </c>
      <c r="Y229" s="291">
        <v>14708.92</v>
      </c>
      <c r="Z229" s="324">
        <v>0</v>
      </c>
      <c r="AA229" s="292">
        <v>0</v>
      </c>
      <c r="AB229" s="293">
        <v>11379675</v>
      </c>
      <c r="AC229" s="261">
        <v>14939.25</v>
      </c>
      <c r="AD229" s="294">
        <v>1.46177</v>
      </c>
      <c r="AE229" s="295">
        <v>1.4618</v>
      </c>
      <c r="AF229" s="296">
        <v>1.4618</v>
      </c>
      <c r="AG229" s="297">
        <v>1</v>
      </c>
      <c r="AH229" s="1">
        <v>1.4618</v>
      </c>
      <c r="AI229" s="1">
        <v>1.4618</v>
      </c>
      <c r="AJ229" s="2">
        <v>0.96219999999999994</v>
      </c>
      <c r="AK229" s="298">
        <v>1.5192000000000001</v>
      </c>
      <c r="AL229" s="3">
        <v>1.5192000000000001</v>
      </c>
      <c r="AM229" s="325">
        <v>1.6420999999999999</v>
      </c>
      <c r="AN229" s="300">
        <v>0.96219999999999994</v>
      </c>
      <c r="AO229" s="300">
        <v>0</v>
      </c>
      <c r="AP229" s="301">
        <v>1.5192000000000001</v>
      </c>
      <c r="AQ229" s="29">
        <v>1.6420999999999999</v>
      </c>
      <c r="AR229" s="283">
        <v>1</v>
      </c>
      <c r="AS229" s="283">
        <v>1</v>
      </c>
      <c r="AT229" s="4">
        <v>0.96219999999999994</v>
      </c>
      <c r="AU229" s="4">
        <v>0</v>
      </c>
      <c r="AV229" s="5">
        <v>1.5192000000000001</v>
      </c>
      <c r="AW229" s="448">
        <v>0</v>
      </c>
      <c r="AX229" s="449">
        <v>0</v>
      </c>
      <c r="AY229" s="1">
        <v>1.4618</v>
      </c>
      <c r="AZ229" s="29">
        <v>0</v>
      </c>
      <c r="BA229" s="5">
        <v>0</v>
      </c>
      <c r="BB229" s="294">
        <v>1.20672</v>
      </c>
      <c r="BC229" s="707">
        <v>2.41E-2</v>
      </c>
      <c r="BD229" s="707">
        <v>2.41E-2</v>
      </c>
      <c r="BE229" s="303">
        <v>2.41E-2</v>
      </c>
      <c r="BF229" s="303">
        <v>2.41E-2</v>
      </c>
      <c r="BG229" s="326">
        <v>0</v>
      </c>
      <c r="BH229" s="327"/>
      <c r="BI229" s="9"/>
      <c r="BJ229" s="529"/>
    </row>
    <row r="230" spans="1:62" x14ac:dyDescent="0.2">
      <c r="A230" s="33" t="s">
        <v>543</v>
      </c>
      <c r="B230" s="328" t="s">
        <v>544</v>
      </c>
      <c r="C230" s="329" t="s">
        <v>552</v>
      </c>
      <c r="D230" s="330" t="s">
        <v>553</v>
      </c>
      <c r="E230" s="331" t="s">
        <v>554</v>
      </c>
      <c r="F230" s="332" t="s">
        <v>527</v>
      </c>
      <c r="G230" s="333">
        <v>26</v>
      </c>
      <c r="H230" s="334"/>
      <c r="I230" s="335">
        <v>0</v>
      </c>
      <c r="J230" s="335">
        <v>0</v>
      </c>
      <c r="K230" s="335">
        <v>0</v>
      </c>
      <c r="L230" s="335">
        <v>0</v>
      </c>
      <c r="M230" s="335">
        <v>0</v>
      </c>
      <c r="N230" s="335">
        <v>0</v>
      </c>
      <c r="O230" s="714">
        <v>0</v>
      </c>
      <c r="P230" s="714">
        <v>0</v>
      </c>
      <c r="Q230" s="715">
        <v>0</v>
      </c>
      <c r="R230" s="715">
        <v>0</v>
      </c>
      <c r="S230" s="337">
        <v>0</v>
      </c>
      <c r="T230" s="336">
        <v>0</v>
      </c>
      <c r="U230" s="338">
        <v>0</v>
      </c>
      <c r="V230" s="339">
        <v>0</v>
      </c>
      <c r="W230" s="289">
        <v>0</v>
      </c>
      <c r="X230" s="290">
        <v>0</v>
      </c>
      <c r="Y230" s="291">
        <v>0</v>
      </c>
      <c r="Z230" s="324">
        <v>0</v>
      </c>
      <c r="AA230" s="292">
        <v>0</v>
      </c>
      <c r="AB230" s="293">
        <v>0</v>
      </c>
      <c r="AC230" s="340">
        <v>0</v>
      </c>
      <c r="AD230" s="341">
        <v>0</v>
      </c>
      <c r="AE230" s="295">
        <v>0</v>
      </c>
      <c r="AF230" s="342">
        <v>0</v>
      </c>
      <c r="AG230" s="343">
        <v>1</v>
      </c>
      <c r="AH230" s="6">
        <v>1.4149</v>
      </c>
      <c r="AI230" s="6">
        <v>0</v>
      </c>
      <c r="AJ230" s="2">
        <v>0</v>
      </c>
      <c r="AK230" s="298">
        <v>1.4318</v>
      </c>
      <c r="AL230" s="3">
        <v>0</v>
      </c>
      <c r="AM230" s="325">
        <v>0</v>
      </c>
      <c r="AN230" s="300">
        <v>0</v>
      </c>
      <c r="AO230" s="300">
        <v>0</v>
      </c>
      <c r="AP230" s="301">
        <v>0</v>
      </c>
      <c r="AQ230" s="29">
        <v>0</v>
      </c>
      <c r="AR230" s="283">
        <v>0</v>
      </c>
      <c r="AS230" s="283">
        <v>0</v>
      </c>
      <c r="AT230" s="4">
        <v>0</v>
      </c>
      <c r="AU230" s="4">
        <v>0</v>
      </c>
      <c r="AV230" s="5">
        <v>0</v>
      </c>
      <c r="AW230" s="448">
        <v>0</v>
      </c>
      <c r="AX230" s="449">
        <v>0</v>
      </c>
      <c r="AY230" s="6">
        <v>0</v>
      </c>
      <c r="AZ230" s="29">
        <v>0</v>
      </c>
      <c r="BA230" s="5">
        <v>0</v>
      </c>
      <c r="BB230" s="341">
        <v>0</v>
      </c>
      <c r="BC230" s="716">
        <v>0</v>
      </c>
      <c r="BD230" s="716">
        <v>2.3400000000000001E-2</v>
      </c>
      <c r="BE230" s="303">
        <v>0</v>
      </c>
      <c r="BF230" s="303">
        <v>0</v>
      </c>
      <c r="BG230" s="326">
        <v>0</v>
      </c>
      <c r="BH230" s="327"/>
      <c r="BI230" s="9"/>
      <c r="BJ230" s="529"/>
    </row>
    <row r="231" spans="1:62" x14ac:dyDescent="0.2">
      <c r="A231" s="33" t="s">
        <v>546</v>
      </c>
      <c r="B231" s="328" t="s">
        <v>547</v>
      </c>
      <c r="C231" s="329" t="s">
        <v>552</v>
      </c>
      <c r="D231" s="330" t="s">
        <v>553</v>
      </c>
      <c r="E231" s="331" t="s">
        <v>555</v>
      </c>
      <c r="F231" s="332" t="s">
        <v>527</v>
      </c>
      <c r="G231" s="333">
        <v>26</v>
      </c>
      <c r="H231" s="334"/>
      <c r="I231" s="335">
        <v>0</v>
      </c>
      <c r="J231" s="335">
        <v>0</v>
      </c>
      <c r="K231" s="335">
        <v>0</v>
      </c>
      <c r="L231" s="335">
        <v>0</v>
      </c>
      <c r="M231" s="335">
        <v>0</v>
      </c>
      <c r="N231" s="335">
        <v>0</v>
      </c>
      <c r="O231" s="714">
        <v>0</v>
      </c>
      <c r="P231" s="714">
        <v>0</v>
      </c>
      <c r="Q231" s="715">
        <v>0</v>
      </c>
      <c r="R231" s="715">
        <v>0</v>
      </c>
      <c r="S231" s="337">
        <v>0</v>
      </c>
      <c r="T231" s="336">
        <v>0</v>
      </c>
      <c r="U231" s="338">
        <v>0</v>
      </c>
      <c r="V231" s="339">
        <v>0</v>
      </c>
      <c r="W231" s="289">
        <v>0</v>
      </c>
      <c r="X231" s="290">
        <v>0</v>
      </c>
      <c r="Y231" s="291">
        <v>0</v>
      </c>
      <c r="Z231" s="324">
        <v>0</v>
      </c>
      <c r="AA231" s="292">
        <v>0</v>
      </c>
      <c r="AB231" s="293">
        <v>0</v>
      </c>
      <c r="AC231" s="340">
        <v>0</v>
      </c>
      <c r="AD231" s="341">
        <v>0</v>
      </c>
      <c r="AE231" s="295">
        <v>0</v>
      </c>
      <c r="AF231" s="342">
        <v>0</v>
      </c>
      <c r="AG231" s="343">
        <v>1</v>
      </c>
      <c r="AH231" s="6">
        <v>1.4149</v>
      </c>
      <c r="AI231" s="6">
        <v>0</v>
      </c>
      <c r="AJ231" s="2">
        <v>0</v>
      </c>
      <c r="AK231" s="298">
        <v>1.3796999999999999</v>
      </c>
      <c r="AL231" s="3">
        <v>0</v>
      </c>
      <c r="AM231" s="325">
        <v>0</v>
      </c>
      <c r="AN231" s="300">
        <v>0</v>
      </c>
      <c r="AO231" s="300">
        <v>0</v>
      </c>
      <c r="AP231" s="301">
        <v>0</v>
      </c>
      <c r="AQ231" s="29">
        <v>0</v>
      </c>
      <c r="AR231" s="283">
        <v>0</v>
      </c>
      <c r="AS231" s="283">
        <v>0</v>
      </c>
      <c r="AT231" s="4">
        <v>0</v>
      </c>
      <c r="AU231" s="4">
        <v>0</v>
      </c>
      <c r="AV231" s="5">
        <v>0</v>
      </c>
      <c r="AW231" s="448">
        <v>0</v>
      </c>
      <c r="AX231" s="449">
        <v>0</v>
      </c>
      <c r="AY231" s="6">
        <v>0</v>
      </c>
      <c r="AZ231" s="29">
        <v>0</v>
      </c>
      <c r="BA231" s="5">
        <v>0</v>
      </c>
      <c r="BB231" s="341">
        <v>0</v>
      </c>
      <c r="BC231" s="716">
        <v>0</v>
      </c>
      <c r="BD231" s="716">
        <v>2.3400000000000001E-2</v>
      </c>
      <c r="BE231" s="303">
        <v>0</v>
      </c>
      <c r="BF231" s="303">
        <v>0</v>
      </c>
      <c r="BG231" s="326">
        <v>0</v>
      </c>
      <c r="BH231" s="327"/>
      <c r="BI231" s="9"/>
      <c r="BJ231" s="529"/>
    </row>
    <row r="232" spans="1:62" x14ac:dyDescent="0.2">
      <c r="A232" s="383" t="s">
        <v>552</v>
      </c>
      <c r="B232" s="384" t="s">
        <v>556</v>
      </c>
      <c r="C232" s="385" t="s">
        <v>552</v>
      </c>
      <c r="D232" s="386" t="s">
        <v>556</v>
      </c>
      <c r="E232" s="387" t="s">
        <v>557</v>
      </c>
      <c r="F232" s="388" t="s">
        <v>527</v>
      </c>
      <c r="G232" s="389">
        <v>26</v>
      </c>
      <c r="H232" s="334"/>
      <c r="I232" s="390">
        <v>14073775</v>
      </c>
      <c r="J232" s="390">
        <v>1183025</v>
      </c>
      <c r="K232" s="390">
        <v>0</v>
      </c>
      <c r="L232" s="390">
        <v>0</v>
      </c>
      <c r="M232" s="390">
        <v>0</v>
      </c>
      <c r="N232" s="390">
        <v>14073775</v>
      </c>
      <c r="O232" s="717">
        <v>1183025</v>
      </c>
      <c r="P232" s="717">
        <v>12890750</v>
      </c>
      <c r="Q232" s="718">
        <v>891.45</v>
      </c>
      <c r="R232" s="718">
        <v>21.17</v>
      </c>
      <c r="S232" s="392">
        <v>181363</v>
      </c>
      <c r="T232" s="391">
        <v>0</v>
      </c>
      <c r="U232" s="393">
        <v>12890750</v>
      </c>
      <c r="V232" s="394">
        <v>14460.43</v>
      </c>
      <c r="W232" s="289">
        <v>236188</v>
      </c>
      <c r="X232" s="290">
        <v>264.95</v>
      </c>
      <c r="Y232" s="291">
        <v>14195.48</v>
      </c>
      <c r="Z232" s="324">
        <v>0</v>
      </c>
      <c r="AA232" s="292">
        <v>0</v>
      </c>
      <c r="AB232" s="293">
        <v>12890750</v>
      </c>
      <c r="AC232" s="395">
        <v>14460.43</v>
      </c>
      <c r="AD232" s="396">
        <v>1.4149099999999999</v>
      </c>
      <c r="AE232" s="397">
        <v>1.4149</v>
      </c>
      <c r="AF232" s="398">
        <v>1.4149</v>
      </c>
      <c r="AG232" s="399">
        <v>0</v>
      </c>
      <c r="AH232" s="400">
        <v>0</v>
      </c>
      <c r="AI232" s="400">
        <v>0</v>
      </c>
      <c r="AJ232" s="2">
        <v>0</v>
      </c>
      <c r="AK232" s="298">
        <v>0</v>
      </c>
      <c r="AL232" s="3">
        <v>0</v>
      </c>
      <c r="AM232" s="325">
        <v>0</v>
      </c>
      <c r="AN232" s="300">
        <v>0</v>
      </c>
      <c r="AO232" s="300">
        <v>0</v>
      </c>
      <c r="AP232" s="301">
        <v>0</v>
      </c>
      <c r="AQ232" s="29">
        <v>0</v>
      </c>
      <c r="AR232" s="283">
        <v>0</v>
      </c>
      <c r="AS232" s="283">
        <v>0</v>
      </c>
      <c r="AT232" s="4">
        <v>0</v>
      </c>
      <c r="AU232" s="4">
        <v>0</v>
      </c>
      <c r="AV232" s="5">
        <v>0</v>
      </c>
      <c r="AW232" s="448">
        <v>0</v>
      </c>
      <c r="AX232" s="449">
        <v>0</v>
      </c>
      <c r="AY232" s="400">
        <v>0</v>
      </c>
      <c r="AZ232" s="29">
        <v>0</v>
      </c>
      <c r="BA232" s="5">
        <v>0</v>
      </c>
      <c r="BB232" s="396">
        <v>1.16805</v>
      </c>
      <c r="BC232" s="719">
        <v>2.3400000000000001E-2</v>
      </c>
      <c r="BD232" s="719">
        <v>0</v>
      </c>
      <c r="BE232" s="303">
        <v>0</v>
      </c>
      <c r="BF232" s="303">
        <v>0</v>
      </c>
      <c r="BG232" s="326">
        <v>0</v>
      </c>
      <c r="BH232" s="327"/>
      <c r="BI232" s="9"/>
      <c r="BJ232" s="529"/>
    </row>
    <row r="233" spans="1:62" x14ac:dyDescent="0.2">
      <c r="A233" s="314" t="s">
        <v>558</v>
      </c>
      <c r="B233" s="315" t="s">
        <v>559</v>
      </c>
      <c r="C233" s="316" t="s">
        <v>558</v>
      </c>
      <c r="D233" s="317" t="s">
        <v>560</v>
      </c>
      <c r="E233" s="318" t="s">
        <v>561</v>
      </c>
      <c r="F233" s="319" t="s">
        <v>562</v>
      </c>
      <c r="G233" s="320">
        <v>27</v>
      </c>
      <c r="H233" s="246"/>
      <c r="I233" s="321">
        <v>3957090</v>
      </c>
      <c r="J233" s="321">
        <v>369608</v>
      </c>
      <c r="K233" s="321">
        <v>0</v>
      </c>
      <c r="L233" s="321">
        <v>0</v>
      </c>
      <c r="M233" s="321">
        <v>0</v>
      </c>
      <c r="N233" s="321">
        <v>3957090</v>
      </c>
      <c r="O233" s="711">
        <v>369608</v>
      </c>
      <c r="P233" s="711">
        <v>3587482</v>
      </c>
      <c r="Q233" s="712">
        <v>245.7</v>
      </c>
      <c r="R233" s="712">
        <v>0</v>
      </c>
      <c r="S233" s="282">
        <v>0</v>
      </c>
      <c r="T233" s="281">
        <v>0</v>
      </c>
      <c r="U233" s="322">
        <v>3587482</v>
      </c>
      <c r="V233" s="323">
        <v>14601.07</v>
      </c>
      <c r="W233" s="289">
        <v>214045</v>
      </c>
      <c r="X233" s="290">
        <v>871.16</v>
      </c>
      <c r="Y233" s="291">
        <v>13729.91</v>
      </c>
      <c r="Z233" s="324">
        <v>0</v>
      </c>
      <c r="AA233" s="292">
        <v>0</v>
      </c>
      <c r="AB233" s="293">
        <v>3587482</v>
      </c>
      <c r="AC233" s="261">
        <v>14601.07</v>
      </c>
      <c r="AD233" s="294">
        <v>1.4286799999999999</v>
      </c>
      <c r="AE233" s="295">
        <v>1.4287000000000001</v>
      </c>
      <c r="AF233" s="296">
        <v>1.4287000000000001</v>
      </c>
      <c r="AG233" s="297">
        <v>0.56379999999999997</v>
      </c>
      <c r="AH233" s="1">
        <v>0.80549999999999999</v>
      </c>
      <c r="AI233" s="1">
        <v>1.5024999999999999</v>
      </c>
      <c r="AJ233" s="2">
        <v>1.0528</v>
      </c>
      <c r="AK233" s="298">
        <v>0.7651</v>
      </c>
      <c r="AL233" s="3">
        <v>1.4271</v>
      </c>
      <c r="AM233" s="325">
        <v>1.5007999999999999</v>
      </c>
      <c r="AN233" s="300">
        <v>1.0528</v>
      </c>
      <c r="AO233" s="300">
        <v>0</v>
      </c>
      <c r="AP233" s="301">
        <v>1.4271</v>
      </c>
      <c r="AQ233" s="29">
        <v>1.5007999999999999</v>
      </c>
      <c r="AR233" s="283">
        <v>1</v>
      </c>
      <c r="AS233" s="283">
        <v>1</v>
      </c>
      <c r="AT233" s="4">
        <v>1.0528</v>
      </c>
      <c r="AU233" s="4">
        <v>0</v>
      </c>
      <c r="AV233" s="5">
        <v>1.4271</v>
      </c>
      <c r="AW233" s="448">
        <v>0</v>
      </c>
      <c r="AX233" s="449">
        <v>0</v>
      </c>
      <c r="AY233" s="1">
        <v>1.5024999999999999</v>
      </c>
      <c r="AZ233" s="29">
        <v>0</v>
      </c>
      <c r="BA233" s="5">
        <v>0</v>
      </c>
      <c r="BB233" s="294">
        <v>1.1794100000000001</v>
      </c>
      <c r="BC233" s="707">
        <v>2.3599999999999999E-2</v>
      </c>
      <c r="BD233" s="707">
        <v>1.3299999999999999E-2</v>
      </c>
      <c r="BE233" s="303">
        <v>2.4799999999999999E-2</v>
      </c>
      <c r="BF233" s="303">
        <v>2.4799999999999999E-2</v>
      </c>
      <c r="BG233" s="326">
        <v>0</v>
      </c>
      <c r="BH233" s="327"/>
      <c r="BI233" s="9"/>
      <c r="BJ233" s="529"/>
    </row>
    <row r="234" spans="1:62" x14ac:dyDescent="0.2">
      <c r="A234" s="314" t="s">
        <v>563</v>
      </c>
      <c r="B234" s="315" t="s">
        <v>564</v>
      </c>
      <c r="C234" s="316" t="s">
        <v>563</v>
      </c>
      <c r="D234" s="317" t="s">
        <v>564</v>
      </c>
      <c r="E234" s="381" t="s">
        <v>565</v>
      </c>
      <c r="F234" s="319" t="s">
        <v>562</v>
      </c>
      <c r="G234" s="320">
        <v>27</v>
      </c>
      <c r="H234" s="246"/>
      <c r="I234" s="321">
        <v>0</v>
      </c>
      <c r="J234" s="321">
        <v>0</v>
      </c>
      <c r="K234" s="321">
        <v>0</v>
      </c>
      <c r="L234" s="321">
        <v>0</v>
      </c>
      <c r="M234" s="321">
        <v>0</v>
      </c>
      <c r="N234" s="321">
        <v>0</v>
      </c>
      <c r="O234" s="711">
        <v>0</v>
      </c>
      <c r="P234" s="711">
        <v>0</v>
      </c>
      <c r="Q234" s="712">
        <v>0</v>
      </c>
      <c r="R234" s="712">
        <v>0</v>
      </c>
      <c r="S234" s="282">
        <v>0</v>
      </c>
      <c r="T234" s="281">
        <v>0</v>
      </c>
      <c r="U234" s="322">
        <v>0</v>
      </c>
      <c r="V234" s="323">
        <v>0</v>
      </c>
      <c r="W234" s="289">
        <v>0</v>
      </c>
      <c r="X234" s="290">
        <v>0</v>
      </c>
      <c r="Y234" s="291">
        <v>0</v>
      </c>
      <c r="Z234" s="324">
        <v>0</v>
      </c>
      <c r="AA234" s="292">
        <v>0</v>
      </c>
      <c r="AB234" s="293">
        <v>0</v>
      </c>
      <c r="AC234" s="261">
        <v>0</v>
      </c>
      <c r="AD234" s="294">
        <v>0</v>
      </c>
      <c r="AE234" s="295">
        <v>0</v>
      </c>
      <c r="AF234" s="296">
        <v>0</v>
      </c>
      <c r="AG234" s="297">
        <v>0</v>
      </c>
      <c r="AH234" s="1">
        <v>0</v>
      </c>
      <c r="AI234" s="1">
        <v>1.4296</v>
      </c>
      <c r="AJ234" s="2">
        <v>1.0976999999999999</v>
      </c>
      <c r="AK234" s="298">
        <v>0</v>
      </c>
      <c r="AL234" s="3">
        <v>1.3024</v>
      </c>
      <c r="AM234" s="325">
        <v>1.4394</v>
      </c>
      <c r="AN234" s="300">
        <v>1.0976999999999999</v>
      </c>
      <c r="AO234" s="300">
        <v>0</v>
      </c>
      <c r="AP234" s="301">
        <v>1.3024</v>
      </c>
      <c r="AQ234" s="29">
        <v>1.4394</v>
      </c>
      <c r="AR234" s="283">
        <v>1</v>
      </c>
      <c r="AS234" s="283">
        <v>1</v>
      </c>
      <c r="AT234" s="4">
        <v>1.0976999999999999</v>
      </c>
      <c r="AU234" s="4">
        <v>0</v>
      </c>
      <c r="AV234" s="5">
        <v>1.3024</v>
      </c>
      <c r="AW234" s="448">
        <v>0</v>
      </c>
      <c r="AX234" s="449">
        <v>0</v>
      </c>
      <c r="AY234" s="1">
        <v>1.4296</v>
      </c>
      <c r="AZ234" s="29">
        <v>0</v>
      </c>
      <c r="BA234" s="5">
        <v>0</v>
      </c>
      <c r="BB234" s="294">
        <v>0</v>
      </c>
      <c r="BC234" s="707">
        <v>0</v>
      </c>
      <c r="BD234" s="707">
        <v>0</v>
      </c>
      <c r="BE234" s="303">
        <v>2.3599999999999999E-2</v>
      </c>
      <c r="BF234" s="303">
        <v>2.3599999999999999E-2</v>
      </c>
      <c r="BG234" s="326">
        <v>1</v>
      </c>
      <c r="BH234" s="327"/>
      <c r="BI234" s="9"/>
      <c r="BJ234" s="529"/>
    </row>
    <row r="235" spans="1:62" x14ac:dyDescent="0.2">
      <c r="A235" s="314" t="s">
        <v>1048</v>
      </c>
      <c r="B235" s="315" t="s">
        <v>1049</v>
      </c>
      <c r="C235" s="380" t="s">
        <v>1048</v>
      </c>
      <c r="D235" s="317" t="s">
        <v>1049</v>
      </c>
      <c r="E235" s="381" t="s">
        <v>1050</v>
      </c>
      <c r="F235" s="319" t="s">
        <v>299</v>
      </c>
      <c r="G235" s="510">
        <v>27</v>
      </c>
      <c r="H235" s="246"/>
      <c r="I235" s="321">
        <v>0</v>
      </c>
      <c r="J235" s="321">
        <v>0</v>
      </c>
      <c r="K235" s="321">
        <v>0</v>
      </c>
      <c r="L235" s="321">
        <v>0</v>
      </c>
      <c r="M235" s="321">
        <v>0</v>
      </c>
      <c r="N235" s="321">
        <v>0</v>
      </c>
      <c r="O235" s="711">
        <v>0</v>
      </c>
      <c r="P235" s="711">
        <v>0</v>
      </c>
      <c r="Q235" s="712">
        <v>0</v>
      </c>
      <c r="R235" s="712">
        <v>0</v>
      </c>
      <c r="S235" s="282">
        <v>0</v>
      </c>
      <c r="T235" s="281">
        <v>0</v>
      </c>
      <c r="U235" s="322">
        <v>0</v>
      </c>
      <c r="V235" s="323">
        <v>0</v>
      </c>
      <c r="W235" s="289">
        <v>0</v>
      </c>
      <c r="X235" s="290">
        <v>0</v>
      </c>
      <c r="Y235" s="291">
        <v>0</v>
      </c>
      <c r="Z235" s="324">
        <v>0</v>
      </c>
      <c r="AA235" s="292">
        <v>0</v>
      </c>
      <c r="AB235" s="293">
        <v>0</v>
      </c>
      <c r="AC235" s="261">
        <v>0</v>
      </c>
      <c r="AD235" s="294">
        <v>0</v>
      </c>
      <c r="AE235" s="295">
        <v>0</v>
      </c>
      <c r="AF235" s="296">
        <v>0</v>
      </c>
      <c r="AG235" s="297">
        <v>0</v>
      </c>
      <c r="AH235" s="1">
        <v>0</v>
      </c>
      <c r="AI235" s="1">
        <v>1.5686</v>
      </c>
      <c r="AJ235" s="2">
        <v>1.0493000000000001</v>
      </c>
      <c r="AK235" s="298">
        <v>0</v>
      </c>
      <c r="AL235" s="3">
        <v>1.4948999999999999</v>
      </c>
      <c r="AM235" s="325">
        <v>1.5058</v>
      </c>
      <c r="AN235" s="300">
        <v>1.0493000000000001</v>
      </c>
      <c r="AO235" s="300">
        <v>0</v>
      </c>
      <c r="AP235" s="301">
        <v>1.4948999999999999</v>
      </c>
      <c r="AQ235" s="29">
        <v>1.5058</v>
      </c>
      <c r="AR235" s="283">
        <v>1</v>
      </c>
      <c r="AS235" s="283">
        <v>1</v>
      </c>
      <c r="AT235" s="4">
        <v>1.0493000000000001</v>
      </c>
      <c r="AU235" s="4">
        <v>0</v>
      </c>
      <c r="AV235" s="5">
        <v>1.4948999999999999</v>
      </c>
      <c r="AW235" s="448">
        <v>0</v>
      </c>
      <c r="AX235" s="449">
        <v>0</v>
      </c>
      <c r="AY235" s="1">
        <v>1.5686</v>
      </c>
      <c r="AZ235" s="29">
        <v>0</v>
      </c>
      <c r="BA235" s="5">
        <v>0</v>
      </c>
      <c r="BB235" s="294">
        <v>0</v>
      </c>
      <c r="BC235" s="707">
        <v>0</v>
      </c>
      <c r="BD235" s="707">
        <v>0</v>
      </c>
      <c r="BE235" s="303">
        <v>2.5899999999999999E-2</v>
      </c>
      <c r="BF235" s="303">
        <v>2.5899999999999999E-2</v>
      </c>
      <c r="BG235" s="326">
        <v>1</v>
      </c>
      <c r="BH235" s="327"/>
      <c r="BJ235" s="529"/>
    </row>
    <row r="236" spans="1:62" x14ac:dyDescent="0.2">
      <c r="A236" s="314" t="s">
        <v>566</v>
      </c>
      <c r="B236" s="315" t="s">
        <v>567</v>
      </c>
      <c r="C236" s="316" t="s">
        <v>566</v>
      </c>
      <c r="D236" s="317" t="s">
        <v>567</v>
      </c>
      <c r="E236" s="318" t="s">
        <v>568</v>
      </c>
      <c r="F236" s="319" t="s">
        <v>562</v>
      </c>
      <c r="G236" s="320">
        <v>27</v>
      </c>
      <c r="H236" s="246"/>
      <c r="I236" s="321">
        <v>2175227</v>
      </c>
      <c r="J236" s="321">
        <v>326048</v>
      </c>
      <c r="K236" s="321">
        <v>0</v>
      </c>
      <c r="L236" s="321">
        <v>0</v>
      </c>
      <c r="M236" s="321">
        <v>0</v>
      </c>
      <c r="N236" s="321">
        <v>2175227</v>
      </c>
      <c r="O236" s="711">
        <v>326048</v>
      </c>
      <c r="P236" s="711">
        <v>1849179</v>
      </c>
      <c r="Q236" s="712">
        <v>147.85</v>
      </c>
      <c r="R236" s="712">
        <v>0</v>
      </c>
      <c r="S236" s="282">
        <v>0</v>
      </c>
      <c r="T236" s="281">
        <v>0</v>
      </c>
      <c r="U236" s="322">
        <v>1849179</v>
      </c>
      <c r="V236" s="323">
        <v>12507.13</v>
      </c>
      <c r="W236" s="289">
        <v>10024</v>
      </c>
      <c r="X236" s="290">
        <v>67.8</v>
      </c>
      <c r="Y236" s="291">
        <v>12439.33</v>
      </c>
      <c r="Z236" s="324">
        <v>0</v>
      </c>
      <c r="AA236" s="292">
        <v>0</v>
      </c>
      <c r="AB236" s="293">
        <v>1849179</v>
      </c>
      <c r="AC236" s="261">
        <v>12507.13</v>
      </c>
      <c r="AD236" s="294">
        <v>1.2237899999999999</v>
      </c>
      <c r="AE236" s="295">
        <v>1.2238</v>
      </c>
      <c r="AF236" s="296">
        <v>1.2238</v>
      </c>
      <c r="AG236" s="297">
        <v>0.55049999999999999</v>
      </c>
      <c r="AH236" s="1">
        <v>0.67369999999999997</v>
      </c>
      <c r="AI236" s="1">
        <v>1.3919999999999999</v>
      </c>
      <c r="AJ236" s="2">
        <v>1.0145999999999999</v>
      </c>
      <c r="AK236" s="298">
        <v>0.66400000000000003</v>
      </c>
      <c r="AL236" s="3">
        <v>1.3720000000000001</v>
      </c>
      <c r="AM236" s="325">
        <v>1.5572999999999999</v>
      </c>
      <c r="AN236" s="300">
        <v>0</v>
      </c>
      <c r="AO236" s="300">
        <v>0</v>
      </c>
      <c r="AP236" s="301">
        <v>0</v>
      </c>
      <c r="AQ236" s="29">
        <v>0</v>
      </c>
      <c r="AR236" s="283">
        <v>1</v>
      </c>
      <c r="AS236" s="283">
        <v>1</v>
      </c>
      <c r="AT236" s="4">
        <v>0</v>
      </c>
      <c r="AU236" s="4">
        <v>-1.0145999999999999</v>
      </c>
      <c r="AV236" s="5">
        <v>0</v>
      </c>
      <c r="AW236" s="448">
        <v>-1.3720000000000001</v>
      </c>
      <c r="AX236" s="449">
        <v>0</v>
      </c>
      <c r="AY236" s="1">
        <v>1.3919999999999999</v>
      </c>
      <c r="AZ236" s="29">
        <v>0</v>
      </c>
      <c r="BA236" s="5">
        <v>0</v>
      </c>
      <c r="BB236" s="294">
        <v>1.01027</v>
      </c>
      <c r="BC236" s="707">
        <v>2.0199999999999999E-2</v>
      </c>
      <c r="BD236" s="707">
        <v>1.11E-2</v>
      </c>
      <c r="BE236" s="303">
        <v>2.3E-2</v>
      </c>
      <c r="BF236" s="303">
        <v>2.3E-2</v>
      </c>
      <c r="BG236" s="326">
        <v>0</v>
      </c>
      <c r="BH236" s="327"/>
      <c r="BI236" s="9"/>
      <c r="BJ236" s="529"/>
    </row>
    <row r="237" spans="1:62" x14ac:dyDescent="0.2">
      <c r="A237" s="314" t="s">
        <v>1051</v>
      </c>
      <c r="B237" s="315" t="s">
        <v>1052</v>
      </c>
      <c r="C237" s="380" t="s">
        <v>1051</v>
      </c>
      <c r="D237" s="317" t="s">
        <v>1052</v>
      </c>
      <c r="E237" s="318" t="s">
        <v>1053</v>
      </c>
      <c r="F237" s="319" t="s">
        <v>299</v>
      </c>
      <c r="G237" s="510">
        <v>27</v>
      </c>
      <c r="H237" s="246"/>
      <c r="I237" s="321">
        <v>0</v>
      </c>
      <c r="J237" s="321">
        <v>0</v>
      </c>
      <c r="K237" s="321">
        <v>0</v>
      </c>
      <c r="L237" s="321">
        <v>0</v>
      </c>
      <c r="M237" s="321">
        <v>0</v>
      </c>
      <c r="N237" s="321">
        <v>0</v>
      </c>
      <c r="O237" s="711">
        <v>0</v>
      </c>
      <c r="P237" s="711">
        <v>0</v>
      </c>
      <c r="Q237" s="712">
        <v>0</v>
      </c>
      <c r="R237" s="712">
        <v>0</v>
      </c>
      <c r="S237" s="282">
        <v>0</v>
      </c>
      <c r="T237" s="281">
        <v>0</v>
      </c>
      <c r="U237" s="322">
        <v>0</v>
      </c>
      <c r="V237" s="323">
        <v>0</v>
      </c>
      <c r="W237" s="289">
        <v>0</v>
      </c>
      <c r="X237" s="290">
        <v>0</v>
      </c>
      <c r="Y237" s="291">
        <v>0</v>
      </c>
      <c r="Z237" s="324">
        <v>0</v>
      </c>
      <c r="AA237" s="292">
        <v>0</v>
      </c>
      <c r="AB237" s="293">
        <v>0</v>
      </c>
      <c r="AC237" s="261">
        <v>0</v>
      </c>
      <c r="AD237" s="294">
        <v>0</v>
      </c>
      <c r="AE237" s="295">
        <v>0</v>
      </c>
      <c r="AF237" s="296">
        <v>0</v>
      </c>
      <c r="AG237" s="297">
        <v>0</v>
      </c>
      <c r="AH237" s="1">
        <v>0</v>
      </c>
      <c r="AI237" s="1">
        <v>1.5686</v>
      </c>
      <c r="AJ237" s="2">
        <v>1.0568</v>
      </c>
      <c r="AK237" s="298">
        <v>0</v>
      </c>
      <c r="AL237" s="3">
        <v>1.4843</v>
      </c>
      <c r="AM237" s="325">
        <v>1.4951000000000001</v>
      </c>
      <c r="AN237" s="300">
        <v>1.0568</v>
      </c>
      <c r="AO237" s="300">
        <v>0</v>
      </c>
      <c r="AP237" s="301">
        <v>1.4843</v>
      </c>
      <c r="AQ237" s="29">
        <v>1.4951000000000001</v>
      </c>
      <c r="AR237" s="283">
        <v>1</v>
      </c>
      <c r="AS237" s="283">
        <v>1</v>
      </c>
      <c r="AT237" s="4">
        <v>1.0568</v>
      </c>
      <c r="AU237" s="4">
        <v>0</v>
      </c>
      <c r="AV237" s="5">
        <v>1.4843</v>
      </c>
      <c r="AW237" s="448">
        <v>0</v>
      </c>
      <c r="AX237" s="449">
        <v>0</v>
      </c>
      <c r="AY237" s="1">
        <v>1.5686</v>
      </c>
      <c r="AZ237" s="29">
        <v>0</v>
      </c>
      <c r="BA237" s="5">
        <v>0</v>
      </c>
      <c r="BB237" s="294">
        <v>0</v>
      </c>
      <c r="BC237" s="707">
        <v>0</v>
      </c>
      <c r="BD237" s="707">
        <v>0</v>
      </c>
      <c r="BE237" s="303">
        <v>2.5899999999999999E-2</v>
      </c>
      <c r="BF237" s="303">
        <v>2.5899999999999999E-2</v>
      </c>
      <c r="BG237" s="326">
        <v>1</v>
      </c>
      <c r="BH237" s="327"/>
      <c r="BJ237" s="529"/>
    </row>
    <row r="238" spans="1:62" x14ac:dyDescent="0.2">
      <c r="A238" s="314" t="s">
        <v>569</v>
      </c>
      <c r="B238" s="315" t="s">
        <v>570</v>
      </c>
      <c r="C238" s="316" t="s">
        <v>569</v>
      </c>
      <c r="D238" s="317" t="s">
        <v>570</v>
      </c>
      <c r="E238" s="318" t="s">
        <v>571</v>
      </c>
      <c r="F238" s="319" t="s">
        <v>562</v>
      </c>
      <c r="G238" s="320">
        <v>27</v>
      </c>
      <c r="H238" s="246"/>
      <c r="I238" s="321">
        <v>9003227</v>
      </c>
      <c r="J238" s="321">
        <v>1073237</v>
      </c>
      <c r="K238" s="321">
        <v>0</v>
      </c>
      <c r="L238" s="321">
        <v>0</v>
      </c>
      <c r="M238" s="321">
        <v>0</v>
      </c>
      <c r="N238" s="321">
        <v>9003227</v>
      </c>
      <c r="O238" s="711">
        <v>1073237</v>
      </c>
      <c r="P238" s="711">
        <v>7929990</v>
      </c>
      <c r="Q238" s="712">
        <v>428.16</v>
      </c>
      <c r="R238" s="712">
        <v>7.55</v>
      </c>
      <c r="S238" s="282">
        <v>64681</v>
      </c>
      <c r="T238" s="281">
        <v>0</v>
      </c>
      <c r="U238" s="322">
        <v>7929990</v>
      </c>
      <c r="V238" s="323">
        <v>18521.09</v>
      </c>
      <c r="W238" s="289">
        <v>518294</v>
      </c>
      <c r="X238" s="290">
        <v>1210.51</v>
      </c>
      <c r="Y238" s="291">
        <v>17310.580000000002</v>
      </c>
      <c r="Z238" s="324">
        <v>0</v>
      </c>
      <c r="AA238" s="292">
        <v>0</v>
      </c>
      <c r="AB238" s="293">
        <v>7929990</v>
      </c>
      <c r="AC238" s="261">
        <v>18521.09</v>
      </c>
      <c r="AD238" s="294">
        <v>1.8122400000000001</v>
      </c>
      <c r="AE238" s="295">
        <v>1.8122</v>
      </c>
      <c r="AF238" s="296">
        <v>1.8122</v>
      </c>
      <c r="AG238" s="297">
        <v>1</v>
      </c>
      <c r="AH238" s="1">
        <v>1.8122</v>
      </c>
      <c r="AI238" s="1">
        <v>1.8122</v>
      </c>
      <c r="AJ238" s="2">
        <v>0.95230000000000004</v>
      </c>
      <c r="AK238" s="298">
        <v>1.903</v>
      </c>
      <c r="AL238" s="3">
        <v>1.903</v>
      </c>
      <c r="AM238" s="325">
        <v>1.6591</v>
      </c>
      <c r="AN238" s="300">
        <v>0.95230000000000004</v>
      </c>
      <c r="AO238" s="300">
        <v>0</v>
      </c>
      <c r="AP238" s="301">
        <v>1.903</v>
      </c>
      <c r="AQ238" s="29">
        <v>1.6591</v>
      </c>
      <c r="AR238" s="283">
        <v>1</v>
      </c>
      <c r="AS238" s="283">
        <v>1</v>
      </c>
      <c r="AT238" s="4">
        <v>0.95230000000000004</v>
      </c>
      <c r="AU238" s="4">
        <v>0</v>
      </c>
      <c r="AV238" s="5">
        <v>1.903</v>
      </c>
      <c r="AW238" s="448">
        <v>0</v>
      </c>
      <c r="AX238" s="449">
        <v>0</v>
      </c>
      <c r="AY238" s="1">
        <v>1.8122</v>
      </c>
      <c r="AZ238" s="29">
        <v>0</v>
      </c>
      <c r="BA238" s="5">
        <v>0</v>
      </c>
      <c r="BB238" s="294">
        <v>1.4960500000000001</v>
      </c>
      <c r="BC238" s="707">
        <v>2.9899999999999999E-2</v>
      </c>
      <c r="BD238" s="707">
        <v>2.9899999999999999E-2</v>
      </c>
      <c r="BE238" s="303">
        <v>2.9899999999999999E-2</v>
      </c>
      <c r="BF238" s="303">
        <v>2.9899999999999999E-2</v>
      </c>
      <c r="BG238" s="326">
        <v>0</v>
      </c>
      <c r="BH238" s="327"/>
      <c r="BI238" s="9"/>
      <c r="BJ238" s="529"/>
    </row>
    <row r="239" spans="1:62" x14ac:dyDescent="0.2">
      <c r="A239" s="314" t="s">
        <v>572</v>
      </c>
      <c r="B239" s="315" t="s">
        <v>573</v>
      </c>
      <c r="C239" s="380" t="s">
        <v>572</v>
      </c>
      <c r="D239" s="317" t="s">
        <v>573</v>
      </c>
      <c r="E239" s="381" t="s">
        <v>574</v>
      </c>
      <c r="F239" s="319" t="s">
        <v>562</v>
      </c>
      <c r="G239" s="320">
        <v>27</v>
      </c>
      <c r="H239" s="246"/>
      <c r="I239" s="321">
        <v>0</v>
      </c>
      <c r="J239" s="321">
        <v>0</v>
      </c>
      <c r="K239" s="321">
        <v>0</v>
      </c>
      <c r="L239" s="321">
        <v>0</v>
      </c>
      <c r="M239" s="321">
        <v>0</v>
      </c>
      <c r="N239" s="321">
        <v>0</v>
      </c>
      <c r="O239" s="711">
        <v>0</v>
      </c>
      <c r="P239" s="711">
        <v>0</v>
      </c>
      <c r="Q239" s="712">
        <v>0</v>
      </c>
      <c r="R239" s="712">
        <v>0</v>
      </c>
      <c r="S239" s="282">
        <v>0</v>
      </c>
      <c r="T239" s="281">
        <v>0</v>
      </c>
      <c r="U239" s="322">
        <v>0</v>
      </c>
      <c r="V239" s="323">
        <v>0</v>
      </c>
      <c r="W239" s="289">
        <v>0</v>
      </c>
      <c r="X239" s="290">
        <v>0</v>
      </c>
      <c r="Y239" s="291">
        <v>0</v>
      </c>
      <c r="Z239" s="324">
        <v>0</v>
      </c>
      <c r="AA239" s="292">
        <v>0</v>
      </c>
      <c r="AB239" s="293">
        <v>0</v>
      </c>
      <c r="AC239" s="261">
        <v>0</v>
      </c>
      <c r="AD239" s="294">
        <v>0</v>
      </c>
      <c r="AE239" s="295">
        <v>0</v>
      </c>
      <c r="AF239" s="296">
        <v>0</v>
      </c>
      <c r="AG239" s="297">
        <v>0</v>
      </c>
      <c r="AH239" s="1">
        <v>0</v>
      </c>
      <c r="AI239" s="1">
        <v>1.4296</v>
      </c>
      <c r="AJ239" s="2">
        <v>1.1111</v>
      </c>
      <c r="AK239" s="298">
        <v>0</v>
      </c>
      <c r="AL239" s="3">
        <v>1.2867</v>
      </c>
      <c r="AM239" s="325">
        <v>1.4219999999999999</v>
      </c>
      <c r="AN239" s="300">
        <v>1.1111</v>
      </c>
      <c r="AO239" s="300">
        <v>0</v>
      </c>
      <c r="AP239" s="301">
        <v>1.2867</v>
      </c>
      <c r="AQ239" s="29">
        <v>1.4219999999999999</v>
      </c>
      <c r="AR239" s="283">
        <v>1</v>
      </c>
      <c r="AS239" s="283">
        <v>1</v>
      </c>
      <c r="AT239" s="4">
        <v>1.1111</v>
      </c>
      <c r="AU239" s="4">
        <v>0</v>
      </c>
      <c r="AV239" s="5">
        <v>1.2867</v>
      </c>
      <c r="AW239" s="448">
        <v>0</v>
      </c>
      <c r="AX239" s="449">
        <v>0</v>
      </c>
      <c r="AY239" s="1">
        <v>1.4296</v>
      </c>
      <c r="AZ239" s="29">
        <v>0</v>
      </c>
      <c r="BA239" s="5">
        <v>0</v>
      </c>
      <c r="BB239" s="294">
        <v>0</v>
      </c>
      <c r="BC239" s="707">
        <v>0</v>
      </c>
      <c r="BD239" s="707">
        <v>0</v>
      </c>
      <c r="BE239" s="303">
        <v>2.3599999999999999E-2</v>
      </c>
      <c r="BF239" s="303">
        <v>2.3599999999999999E-2</v>
      </c>
      <c r="BG239" s="326">
        <v>1</v>
      </c>
      <c r="BH239" s="327"/>
      <c r="BI239" s="9"/>
      <c r="BJ239" s="529"/>
    </row>
    <row r="240" spans="1:62" x14ac:dyDescent="0.2">
      <c r="A240" s="314" t="s">
        <v>1054</v>
      </c>
      <c r="B240" s="315" t="s">
        <v>1055</v>
      </c>
      <c r="C240" s="380" t="s">
        <v>1054</v>
      </c>
      <c r="D240" s="317" t="s">
        <v>1055</v>
      </c>
      <c r="E240" s="381" t="s">
        <v>1056</v>
      </c>
      <c r="F240" s="319" t="s">
        <v>562</v>
      </c>
      <c r="G240" s="510">
        <v>27</v>
      </c>
      <c r="H240" s="246"/>
      <c r="I240" s="321">
        <v>0</v>
      </c>
      <c r="J240" s="321">
        <v>0</v>
      </c>
      <c r="K240" s="321">
        <v>0</v>
      </c>
      <c r="L240" s="321">
        <v>0</v>
      </c>
      <c r="M240" s="321">
        <v>0</v>
      </c>
      <c r="N240" s="321">
        <v>0</v>
      </c>
      <c r="O240" s="711">
        <v>0</v>
      </c>
      <c r="P240" s="711">
        <v>0</v>
      </c>
      <c r="Q240" s="712">
        <v>0</v>
      </c>
      <c r="R240" s="712">
        <v>0</v>
      </c>
      <c r="S240" s="282">
        <v>0</v>
      </c>
      <c r="T240" s="281">
        <v>0</v>
      </c>
      <c r="U240" s="322">
        <v>0</v>
      </c>
      <c r="V240" s="323">
        <v>0</v>
      </c>
      <c r="W240" s="289">
        <v>0</v>
      </c>
      <c r="X240" s="290">
        <v>0</v>
      </c>
      <c r="Y240" s="291">
        <v>0</v>
      </c>
      <c r="Z240" s="324">
        <v>0</v>
      </c>
      <c r="AA240" s="292">
        <v>0</v>
      </c>
      <c r="AB240" s="293">
        <v>0</v>
      </c>
      <c r="AC240" s="261">
        <v>0</v>
      </c>
      <c r="AD240" s="294">
        <v>0</v>
      </c>
      <c r="AE240" s="295">
        <v>0</v>
      </c>
      <c r="AF240" s="296">
        <v>0</v>
      </c>
      <c r="AG240" s="297">
        <v>0</v>
      </c>
      <c r="AH240" s="1">
        <v>0</v>
      </c>
      <c r="AI240" s="1">
        <v>1.5686</v>
      </c>
      <c r="AJ240" s="2">
        <v>1.0470999999999999</v>
      </c>
      <c r="AK240" s="298">
        <v>0</v>
      </c>
      <c r="AL240" s="3">
        <v>1.498</v>
      </c>
      <c r="AM240" s="325">
        <v>1.5088999999999999</v>
      </c>
      <c r="AN240" s="300">
        <v>0</v>
      </c>
      <c r="AO240" s="300">
        <v>0</v>
      </c>
      <c r="AP240" s="301">
        <v>0</v>
      </c>
      <c r="AQ240" s="29">
        <v>0</v>
      </c>
      <c r="AR240" s="283">
        <v>1</v>
      </c>
      <c r="AS240" s="283">
        <v>1</v>
      </c>
      <c r="AT240" s="4">
        <v>0</v>
      </c>
      <c r="AU240" s="4">
        <v>-1.0470999999999999</v>
      </c>
      <c r="AV240" s="5">
        <v>0</v>
      </c>
      <c r="AW240" s="448">
        <v>-1.498</v>
      </c>
      <c r="AX240" s="449">
        <v>0</v>
      </c>
      <c r="AY240" s="1">
        <v>1.5686</v>
      </c>
      <c r="AZ240" s="29">
        <v>0</v>
      </c>
      <c r="BA240" s="5">
        <v>0</v>
      </c>
      <c r="BB240" s="294">
        <v>0</v>
      </c>
      <c r="BC240" s="707">
        <v>0</v>
      </c>
      <c r="BD240" s="707">
        <v>0</v>
      </c>
      <c r="BE240" s="303">
        <v>2.5899999999999999E-2</v>
      </c>
      <c r="BF240" s="303">
        <v>2.5899999999999999E-2</v>
      </c>
      <c r="BG240" s="326">
        <v>1</v>
      </c>
      <c r="BH240" s="327"/>
      <c r="BJ240" s="529"/>
    </row>
    <row r="241" spans="1:62" x14ac:dyDescent="0.2">
      <c r="A241" s="33" t="s">
        <v>1048</v>
      </c>
      <c r="B241" s="328" t="s">
        <v>1049</v>
      </c>
      <c r="C241" s="329" t="s">
        <v>1057</v>
      </c>
      <c r="D241" s="330" t="s">
        <v>1058</v>
      </c>
      <c r="E241" s="331" t="s">
        <v>1059</v>
      </c>
      <c r="F241" s="332" t="s">
        <v>299</v>
      </c>
      <c r="G241" s="510">
        <v>27</v>
      </c>
      <c r="H241" s="334"/>
      <c r="I241" s="335">
        <v>0</v>
      </c>
      <c r="J241" s="335">
        <v>0</v>
      </c>
      <c r="K241" s="335">
        <v>0</v>
      </c>
      <c r="L241" s="335">
        <v>0</v>
      </c>
      <c r="M241" s="335">
        <v>0</v>
      </c>
      <c r="N241" s="335">
        <v>0</v>
      </c>
      <c r="O241" s="714">
        <v>0</v>
      </c>
      <c r="P241" s="714">
        <v>0</v>
      </c>
      <c r="Q241" s="715">
        <v>0</v>
      </c>
      <c r="R241" s="715">
        <v>0</v>
      </c>
      <c r="S241" s="337">
        <v>0</v>
      </c>
      <c r="T241" s="336">
        <v>0</v>
      </c>
      <c r="U241" s="338">
        <v>0</v>
      </c>
      <c r="V241" s="339">
        <v>0</v>
      </c>
      <c r="W241" s="289">
        <v>0</v>
      </c>
      <c r="X241" s="290">
        <v>0</v>
      </c>
      <c r="Y241" s="291">
        <v>0</v>
      </c>
      <c r="Z241" s="324">
        <v>0</v>
      </c>
      <c r="AA241" s="292">
        <v>0</v>
      </c>
      <c r="AB241" s="293">
        <v>0</v>
      </c>
      <c r="AC241" s="340">
        <v>0</v>
      </c>
      <c r="AD241" s="341">
        <v>0</v>
      </c>
      <c r="AE241" s="295">
        <v>0</v>
      </c>
      <c r="AF241" s="342">
        <v>0</v>
      </c>
      <c r="AG241" s="343">
        <v>1</v>
      </c>
      <c r="AH241" s="6">
        <v>1.5686</v>
      </c>
      <c r="AI241" s="6">
        <v>0</v>
      </c>
      <c r="AJ241" s="2">
        <v>0</v>
      </c>
      <c r="AK241" s="298">
        <v>1.4948999999999999</v>
      </c>
      <c r="AL241" s="3">
        <v>0</v>
      </c>
      <c r="AM241" s="325">
        <v>0</v>
      </c>
      <c r="AN241" s="300">
        <v>0</v>
      </c>
      <c r="AO241" s="300">
        <v>0</v>
      </c>
      <c r="AP241" s="301">
        <v>0</v>
      </c>
      <c r="AQ241" s="29">
        <v>0</v>
      </c>
      <c r="AR241" s="283">
        <v>0</v>
      </c>
      <c r="AS241" s="283">
        <v>0</v>
      </c>
      <c r="AT241" s="4">
        <v>0</v>
      </c>
      <c r="AU241" s="4">
        <v>0</v>
      </c>
      <c r="AV241" s="5">
        <v>0</v>
      </c>
      <c r="AW241" s="448">
        <v>0</v>
      </c>
      <c r="AX241" s="449">
        <v>0</v>
      </c>
      <c r="AY241" s="6">
        <v>0</v>
      </c>
      <c r="AZ241" s="29">
        <v>0</v>
      </c>
      <c r="BA241" s="5">
        <v>0</v>
      </c>
      <c r="BB241" s="341">
        <v>0</v>
      </c>
      <c r="BC241" s="716">
        <v>0</v>
      </c>
      <c r="BD241" s="716">
        <v>2.5899999999999999E-2</v>
      </c>
      <c r="BE241" s="303">
        <v>0</v>
      </c>
      <c r="BF241" s="303">
        <v>0</v>
      </c>
      <c r="BG241" s="326">
        <v>0</v>
      </c>
      <c r="BH241" s="327"/>
      <c r="BJ241" s="529"/>
    </row>
    <row r="242" spans="1:62" x14ac:dyDescent="0.2">
      <c r="A242" s="33" t="s">
        <v>1051</v>
      </c>
      <c r="B242" s="328" t="s">
        <v>1052</v>
      </c>
      <c r="C242" s="329" t="s">
        <v>1057</v>
      </c>
      <c r="D242" s="330" t="s">
        <v>1058</v>
      </c>
      <c r="E242" s="331" t="s">
        <v>1060</v>
      </c>
      <c r="F242" s="332" t="s">
        <v>299</v>
      </c>
      <c r="G242" s="510">
        <v>27</v>
      </c>
      <c r="H242" s="334"/>
      <c r="I242" s="335">
        <v>0</v>
      </c>
      <c r="J242" s="335">
        <v>0</v>
      </c>
      <c r="K242" s="335">
        <v>0</v>
      </c>
      <c r="L242" s="335">
        <v>0</v>
      </c>
      <c r="M242" s="335">
        <v>0</v>
      </c>
      <c r="N242" s="335">
        <v>0</v>
      </c>
      <c r="O242" s="714">
        <v>0</v>
      </c>
      <c r="P242" s="714">
        <v>0</v>
      </c>
      <c r="Q242" s="715">
        <v>0</v>
      </c>
      <c r="R242" s="715">
        <v>0</v>
      </c>
      <c r="S242" s="337">
        <v>0</v>
      </c>
      <c r="T242" s="336">
        <v>0</v>
      </c>
      <c r="U242" s="338">
        <v>0</v>
      </c>
      <c r="V242" s="339">
        <v>0</v>
      </c>
      <c r="W242" s="289">
        <v>0</v>
      </c>
      <c r="X242" s="290">
        <v>0</v>
      </c>
      <c r="Y242" s="291">
        <v>0</v>
      </c>
      <c r="Z242" s="324">
        <v>0</v>
      </c>
      <c r="AA242" s="292">
        <v>0</v>
      </c>
      <c r="AB242" s="293">
        <v>0</v>
      </c>
      <c r="AC242" s="340">
        <v>0</v>
      </c>
      <c r="AD242" s="341">
        <v>0</v>
      </c>
      <c r="AE242" s="295">
        <v>0</v>
      </c>
      <c r="AF242" s="342">
        <v>0</v>
      </c>
      <c r="AG242" s="343">
        <v>1</v>
      </c>
      <c r="AH242" s="6">
        <v>1.5686</v>
      </c>
      <c r="AI242" s="6">
        <v>0</v>
      </c>
      <c r="AJ242" s="2">
        <v>0</v>
      </c>
      <c r="AK242" s="298">
        <v>1.4843</v>
      </c>
      <c r="AL242" s="3">
        <v>0</v>
      </c>
      <c r="AM242" s="325">
        <v>0</v>
      </c>
      <c r="AN242" s="300">
        <v>0</v>
      </c>
      <c r="AO242" s="300">
        <v>0</v>
      </c>
      <c r="AP242" s="301">
        <v>0</v>
      </c>
      <c r="AQ242" s="29">
        <v>0</v>
      </c>
      <c r="AR242" s="283">
        <v>0</v>
      </c>
      <c r="AS242" s="283">
        <v>0</v>
      </c>
      <c r="AT242" s="4">
        <v>0</v>
      </c>
      <c r="AU242" s="4">
        <v>0</v>
      </c>
      <c r="AV242" s="5">
        <v>0</v>
      </c>
      <c r="AW242" s="448">
        <v>0</v>
      </c>
      <c r="AX242" s="449">
        <v>0</v>
      </c>
      <c r="AY242" s="6">
        <v>0</v>
      </c>
      <c r="AZ242" s="29">
        <v>0</v>
      </c>
      <c r="BA242" s="5">
        <v>0</v>
      </c>
      <c r="BB242" s="341">
        <v>0</v>
      </c>
      <c r="BC242" s="716">
        <v>0</v>
      </c>
      <c r="BD242" s="716">
        <v>2.5899999999999999E-2</v>
      </c>
      <c r="BE242" s="303">
        <v>0</v>
      </c>
      <c r="BF242" s="303">
        <v>0</v>
      </c>
      <c r="BG242" s="326">
        <v>0</v>
      </c>
      <c r="BH242" s="327"/>
      <c r="BJ242" s="529"/>
    </row>
    <row r="243" spans="1:62" x14ac:dyDescent="0.2">
      <c r="A243" s="33" t="s">
        <v>1054</v>
      </c>
      <c r="B243" s="328" t="s">
        <v>1055</v>
      </c>
      <c r="C243" s="329" t="s">
        <v>1057</v>
      </c>
      <c r="D243" s="330" t="s">
        <v>1058</v>
      </c>
      <c r="E243" s="331" t="s">
        <v>1061</v>
      </c>
      <c r="F243" s="332" t="s">
        <v>562</v>
      </c>
      <c r="G243" s="510">
        <v>27</v>
      </c>
      <c r="H243" s="334"/>
      <c r="I243" s="335">
        <v>0</v>
      </c>
      <c r="J243" s="335">
        <v>0</v>
      </c>
      <c r="K243" s="335">
        <v>0</v>
      </c>
      <c r="L243" s="335">
        <v>0</v>
      </c>
      <c r="M243" s="335">
        <v>0</v>
      </c>
      <c r="N243" s="335">
        <v>0</v>
      </c>
      <c r="O243" s="714">
        <v>0</v>
      </c>
      <c r="P243" s="714">
        <v>0</v>
      </c>
      <c r="Q243" s="715">
        <v>0</v>
      </c>
      <c r="R243" s="715">
        <v>0</v>
      </c>
      <c r="S243" s="337">
        <v>0</v>
      </c>
      <c r="T243" s="336">
        <v>0</v>
      </c>
      <c r="U243" s="338">
        <v>0</v>
      </c>
      <c r="V243" s="339">
        <v>0</v>
      </c>
      <c r="W243" s="289">
        <v>0</v>
      </c>
      <c r="X243" s="290">
        <v>0</v>
      </c>
      <c r="Y243" s="291">
        <v>0</v>
      </c>
      <c r="Z243" s="324">
        <v>0</v>
      </c>
      <c r="AA243" s="292">
        <v>0</v>
      </c>
      <c r="AB243" s="293">
        <v>0</v>
      </c>
      <c r="AC243" s="340">
        <v>0</v>
      </c>
      <c r="AD243" s="341">
        <v>0</v>
      </c>
      <c r="AE243" s="295">
        <v>0</v>
      </c>
      <c r="AF243" s="342">
        <v>0</v>
      </c>
      <c r="AG243" s="343">
        <v>1</v>
      </c>
      <c r="AH243" s="6">
        <v>1.5686</v>
      </c>
      <c r="AI243" s="6">
        <v>0</v>
      </c>
      <c r="AJ243" s="2">
        <v>0</v>
      </c>
      <c r="AK243" s="298">
        <v>1.498</v>
      </c>
      <c r="AL243" s="3">
        <v>0</v>
      </c>
      <c r="AM243" s="325">
        <v>0</v>
      </c>
      <c r="AN243" s="300">
        <v>0</v>
      </c>
      <c r="AO243" s="300">
        <v>0</v>
      </c>
      <c r="AP243" s="301">
        <v>0</v>
      </c>
      <c r="AQ243" s="29">
        <v>0</v>
      </c>
      <c r="AR243" s="283">
        <v>0</v>
      </c>
      <c r="AS243" s="283">
        <v>0</v>
      </c>
      <c r="AT243" s="4">
        <v>0</v>
      </c>
      <c r="AU243" s="4">
        <v>0</v>
      </c>
      <c r="AV243" s="5">
        <v>0</v>
      </c>
      <c r="AW243" s="448">
        <v>0</v>
      </c>
      <c r="AX243" s="449">
        <v>0</v>
      </c>
      <c r="AY243" s="6">
        <v>0</v>
      </c>
      <c r="AZ243" s="29">
        <v>0</v>
      </c>
      <c r="BA243" s="5">
        <v>0</v>
      </c>
      <c r="BB243" s="341">
        <v>0</v>
      </c>
      <c r="BC243" s="716">
        <v>0</v>
      </c>
      <c r="BD243" s="716">
        <v>2.5899999999999999E-2</v>
      </c>
      <c r="BE243" s="303">
        <v>0</v>
      </c>
      <c r="BF243" s="303">
        <v>0</v>
      </c>
      <c r="BG243" s="326">
        <v>0</v>
      </c>
      <c r="BH243" s="327"/>
      <c r="BJ243" s="529"/>
    </row>
    <row r="244" spans="1:62" x14ac:dyDescent="0.2">
      <c r="A244" s="383" t="s">
        <v>1057</v>
      </c>
      <c r="B244" s="384" t="s">
        <v>1062</v>
      </c>
      <c r="C244" s="385" t="s">
        <v>1057</v>
      </c>
      <c r="D244" s="386" t="s">
        <v>1062</v>
      </c>
      <c r="E244" s="387" t="s">
        <v>1063</v>
      </c>
      <c r="F244" s="388" t="s">
        <v>562</v>
      </c>
      <c r="G244" s="510">
        <v>27</v>
      </c>
      <c r="H244" s="334"/>
      <c r="I244" s="390">
        <v>8786500</v>
      </c>
      <c r="J244" s="390">
        <v>2165524</v>
      </c>
      <c r="K244" s="390">
        <v>0</v>
      </c>
      <c r="L244" s="390">
        <v>0</v>
      </c>
      <c r="M244" s="390">
        <v>0</v>
      </c>
      <c r="N244" s="390">
        <v>8786500</v>
      </c>
      <c r="O244" s="717">
        <v>2165524</v>
      </c>
      <c r="P244" s="717">
        <v>6620976</v>
      </c>
      <c r="Q244" s="718">
        <v>413.02</v>
      </c>
      <c r="R244" s="718">
        <v>13.04</v>
      </c>
      <c r="S244" s="392">
        <v>111714</v>
      </c>
      <c r="T244" s="391">
        <v>0</v>
      </c>
      <c r="U244" s="393">
        <v>6620976</v>
      </c>
      <c r="V244" s="394">
        <v>16030.64</v>
      </c>
      <c r="W244" s="289">
        <v>30188</v>
      </c>
      <c r="X244" s="290">
        <v>73.09</v>
      </c>
      <c r="Y244" s="291">
        <v>15957.55</v>
      </c>
      <c r="Z244" s="324">
        <v>0</v>
      </c>
      <c r="AA244" s="292">
        <v>0</v>
      </c>
      <c r="AB244" s="293">
        <v>6620976</v>
      </c>
      <c r="AC244" s="395">
        <v>16030.64</v>
      </c>
      <c r="AD244" s="396">
        <v>1.56856</v>
      </c>
      <c r="AE244" s="397">
        <v>1.5686</v>
      </c>
      <c r="AF244" s="398">
        <v>1.5686</v>
      </c>
      <c r="AG244" s="399">
        <v>0</v>
      </c>
      <c r="AH244" s="400">
        <v>0</v>
      </c>
      <c r="AI244" s="400">
        <v>0</v>
      </c>
      <c r="AJ244" s="2">
        <v>0</v>
      </c>
      <c r="AK244" s="298">
        <v>0</v>
      </c>
      <c r="AL244" s="3">
        <v>0</v>
      </c>
      <c r="AM244" s="325">
        <v>0</v>
      </c>
      <c r="AN244" s="300">
        <v>0</v>
      </c>
      <c r="AO244" s="300">
        <v>0</v>
      </c>
      <c r="AP244" s="301">
        <v>0</v>
      </c>
      <c r="AQ244" s="29">
        <v>0</v>
      </c>
      <c r="AR244" s="283">
        <v>0</v>
      </c>
      <c r="AS244" s="283">
        <v>0</v>
      </c>
      <c r="AT244" s="4">
        <v>0</v>
      </c>
      <c r="AU244" s="4">
        <v>0</v>
      </c>
      <c r="AV244" s="5">
        <v>0</v>
      </c>
      <c r="AW244" s="448">
        <v>0</v>
      </c>
      <c r="AX244" s="449">
        <v>0</v>
      </c>
      <c r="AY244" s="400">
        <v>0</v>
      </c>
      <c r="AZ244" s="29">
        <v>0</v>
      </c>
      <c r="BA244" s="5">
        <v>0</v>
      </c>
      <c r="BB244" s="396">
        <v>1.29488</v>
      </c>
      <c r="BC244" s="719">
        <v>2.5899999999999999E-2</v>
      </c>
      <c r="BD244" s="719">
        <v>0</v>
      </c>
      <c r="BE244" s="303">
        <v>0</v>
      </c>
      <c r="BF244" s="303">
        <v>0</v>
      </c>
      <c r="BG244" s="326">
        <v>0</v>
      </c>
      <c r="BH244" s="327"/>
      <c r="BJ244" s="529"/>
    </row>
    <row r="245" spans="1:62" x14ac:dyDescent="0.2">
      <c r="A245" s="33" t="s">
        <v>558</v>
      </c>
      <c r="B245" s="328" t="s">
        <v>559</v>
      </c>
      <c r="C245" s="329" t="s">
        <v>575</v>
      </c>
      <c r="D245" s="330" t="s">
        <v>576</v>
      </c>
      <c r="E245" s="331" t="s">
        <v>577</v>
      </c>
      <c r="F245" s="332" t="s">
        <v>562</v>
      </c>
      <c r="G245" s="333">
        <v>27</v>
      </c>
      <c r="H245" s="334"/>
      <c r="I245" s="335">
        <v>0</v>
      </c>
      <c r="J245" s="335">
        <v>0</v>
      </c>
      <c r="K245" s="335">
        <v>0</v>
      </c>
      <c r="L245" s="335">
        <v>0</v>
      </c>
      <c r="M245" s="335">
        <v>0</v>
      </c>
      <c r="N245" s="335">
        <v>0</v>
      </c>
      <c r="O245" s="714">
        <v>0</v>
      </c>
      <c r="P245" s="714">
        <v>0</v>
      </c>
      <c r="Q245" s="715">
        <v>0</v>
      </c>
      <c r="R245" s="715">
        <v>0</v>
      </c>
      <c r="S245" s="337">
        <v>0</v>
      </c>
      <c r="T245" s="336">
        <v>0</v>
      </c>
      <c r="U245" s="338">
        <v>0</v>
      </c>
      <c r="V245" s="339">
        <v>0</v>
      </c>
      <c r="W245" s="289">
        <v>0</v>
      </c>
      <c r="X245" s="290">
        <v>0</v>
      </c>
      <c r="Y245" s="291">
        <v>0</v>
      </c>
      <c r="Z245" s="324">
        <v>0</v>
      </c>
      <c r="AA245" s="292">
        <v>0</v>
      </c>
      <c r="AB245" s="293">
        <v>0</v>
      </c>
      <c r="AC245" s="340">
        <v>0</v>
      </c>
      <c r="AD245" s="341">
        <v>0</v>
      </c>
      <c r="AE245" s="295">
        <v>0</v>
      </c>
      <c r="AF245" s="342">
        <v>0</v>
      </c>
      <c r="AG245" s="343">
        <v>0.43619999999999998</v>
      </c>
      <c r="AH245" s="6">
        <v>0.69699999999999995</v>
      </c>
      <c r="AI245" s="6">
        <v>0</v>
      </c>
      <c r="AJ245" s="2">
        <v>0</v>
      </c>
      <c r="AK245" s="298">
        <v>0.66200000000000003</v>
      </c>
      <c r="AL245" s="3">
        <v>0</v>
      </c>
      <c r="AM245" s="325">
        <v>0</v>
      </c>
      <c r="AN245" s="300">
        <v>0</v>
      </c>
      <c r="AO245" s="300">
        <v>0</v>
      </c>
      <c r="AP245" s="301">
        <v>0</v>
      </c>
      <c r="AQ245" s="29">
        <v>0</v>
      </c>
      <c r="AR245" s="283">
        <v>0</v>
      </c>
      <c r="AS245" s="283">
        <v>0</v>
      </c>
      <c r="AT245" s="4">
        <v>0</v>
      </c>
      <c r="AU245" s="4">
        <v>0</v>
      </c>
      <c r="AV245" s="5">
        <v>0</v>
      </c>
      <c r="AW245" s="448">
        <v>0</v>
      </c>
      <c r="AX245" s="449">
        <v>0</v>
      </c>
      <c r="AY245" s="6">
        <v>0</v>
      </c>
      <c r="AZ245" s="29">
        <v>0</v>
      </c>
      <c r="BA245" s="5">
        <v>0</v>
      </c>
      <c r="BB245" s="341">
        <v>0</v>
      </c>
      <c r="BC245" s="716">
        <v>0</v>
      </c>
      <c r="BD245" s="716">
        <v>1.15E-2</v>
      </c>
      <c r="BE245" s="303">
        <v>0</v>
      </c>
      <c r="BF245" s="303">
        <v>0</v>
      </c>
      <c r="BG245" s="326">
        <v>0</v>
      </c>
      <c r="BH245" s="327"/>
      <c r="BI245" s="9"/>
      <c r="BJ245" s="529"/>
    </row>
    <row r="246" spans="1:62" x14ac:dyDescent="0.2">
      <c r="A246" s="33" t="s">
        <v>566</v>
      </c>
      <c r="B246" s="328" t="s">
        <v>567</v>
      </c>
      <c r="C246" s="329" t="s">
        <v>575</v>
      </c>
      <c r="D246" s="330" t="s">
        <v>576</v>
      </c>
      <c r="E246" s="331" t="s">
        <v>578</v>
      </c>
      <c r="F246" s="332" t="s">
        <v>562</v>
      </c>
      <c r="G246" s="333">
        <v>27</v>
      </c>
      <c r="H246" s="334"/>
      <c r="I246" s="335">
        <v>0</v>
      </c>
      <c r="J246" s="335">
        <v>0</v>
      </c>
      <c r="K246" s="335">
        <v>0</v>
      </c>
      <c r="L246" s="335">
        <v>0</v>
      </c>
      <c r="M246" s="335">
        <v>0</v>
      </c>
      <c r="N246" s="335">
        <v>0</v>
      </c>
      <c r="O246" s="714">
        <v>0</v>
      </c>
      <c r="P246" s="714">
        <v>0</v>
      </c>
      <c r="Q246" s="715">
        <v>0</v>
      </c>
      <c r="R246" s="715">
        <v>0</v>
      </c>
      <c r="S246" s="337">
        <v>0</v>
      </c>
      <c r="T246" s="336">
        <v>0</v>
      </c>
      <c r="U246" s="338">
        <v>0</v>
      </c>
      <c r="V246" s="339">
        <v>0</v>
      </c>
      <c r="W246" s="289">
        <v>0</v>
      </c>
      <c r="X246" s="290">
        <v>0</v>
      </c>
      <c r="Y246" s="291">
        <v>0</v>
      </c>
      <c r="Z246" s="324">
        <v>0</v>
      </c>
      <c r="AA246" s="292">
        <v>0</v>
      </c>
      <c r="AB246" s="293">
        <v>0</v>
      </c>
      <c r="AC246" s="340">
        <v>0</v>
      </c>
      <c r="AD246" s="341">
        <v>0</v>
      </c>
      <c r="AE246" s="295">
        <v>0</v>
      </c>
      <c r="AF246" s="342">
        <v>0</v>
      </c>
      <c r="AG246" s="343">
        <v>0.44950000000000001</v>
      </c>
      <c r="AH246" s="6">
        <v>0.71830000000000005</v>
      </c>
      <c r="AI246" s="6">
        <v>0</v>
      </c>
      <c r="AJ246" s="2">
        <v>0</v>
      </c>
      <c r="AK246" s="298">
        <v>0.70799999999999996</v>
      </c>
      <c r="AL246" s="3">
        <v>0</v>
      </c>
      <c r="AM246" s="325">
        <v>0</v>
      </c>
      <c r="AN246" s="300">
        <v>0</v>
      </c>
      <c r="AO246" s="300">
        <v>0</v>
      </c>
      <c r="AP246" s="301">
        <v>0</v>
      </c>
      <c r="AQ246" s="29">
        <v>0</v>
      </c>
      <c r="AR246" s="283">
        <v>0</v>
      </c>
      <c r="AS246" s="283">
        <v>0</v>
      </c>
      <c r="AT246" s="4">
        <v>0</v>
      </c>
      <c r="AU246" s="4">
        <v>0</v>
      </c>
      <c r="AV246" s="5">
        <v>0</v>
      </c>
      <c r="AW246" s="448">
        <v>0</v>
      </c>
      <c r="AX246" s="449">
        <v>0</v>
      </c>
      <c r="AY246" s="6">
        <v>0</v>
      </c>
      <c r="AZ246" s="29">
        <v>0</v>
      </c>
      <c r="BA246" s="5">
        <v>0</v>
      </c>
      <c r="BB246" s="341">
        <v>0</v>
      </c>
      <c r="BC246" s="716">
        <v>0</v>
      </c>
      <c r="BD246" s="716">
        <v>1.1900000000000001E-2</v>
      </c>
      <c r="BE246" s="303">
        <v>0</v>
      </c>
      <c r="BF246" s="303">
        <v>0</v>
      </c>
      <c r="BG246" s="326">
        <v>0</v>
      </c>
      <c r="BH246" s="327"/>
      <c r="BI246" s="9"/>
      <c r="BJ246" s="529"/>
    </row>
    <row r="247" spans="1:62" x14ac:dyDescent="0.2">
      <c r="A247" s="344" t="s">
        <v>575</v>
      </c>
      <c r="B247" s="345" t="s">
        <v>579</v>
      </c>
      <c r="C247" s="346" t="s">
        <v>575</v>
      </c>
      <c r="D247" s="347" t="s">
        <v>579</v>
      </c>
      <c r="E247" s="348" t="s">
        <v>580</v>
      </c>
      <c r="F247" s="349" t="s">
        <v>562</v>
      </c>
      <c r="G247" s="350">
        <v>27</v>
      </c>
      <c r="H247" s="334"/>
      <c r="I247" s="351">
        <v>9461351</v>
      </c>
      <c r="J247" s="351">
        <v>4385891</v>
      </c>
      <c r="K247" s="351">
        <v>0</v>
      </c>
      <c r="L247" s="351">
        <v>0</v>
      </c>
      <c r="M247" s="351">
        <v>0</v>
      </c>
      <c r="N247" s="351">
        <v>9461351</v>
      </c>
      <c r="O247" s="727">
        <v>4385891</v>
      </c>
      <c r="P247" s="727">
        <v>5075460</v>
      </c>
      <c r="Q247" s="728">
        <v>310.77</v>
      </c>
      <c r="R247" s="728">
        <v>30.2</v>
      </c>
      <c r="S247" s="353">
        <v>258723</v>
      </c>
      <c r="T247" s="352">
        <v>0</v>
      </c>
      <c r="U247" s="354">
        <v>5075460</v>
      </c>
      <c r="V247" s="355">
        <v>16331.89</v>
      </c>
      <c r="W247" s="289">
        <v>686</v>
      </c>
      <c r="X247" s="290">
        <v>2.21</v>
      </c>
      <c r="Y247" s="291">
        <v>16329.68</v>
      </c>
      <c r="Z247" s="324">
        <v>0</v>
      </c>
      <c r="AA247" s="292">
        <v>0</v>
      </c>
      <c r="AB247" s="293">
        <v>5075460</v>
      </c>
      <c r="AC247" s="356">
        <v>16331.89</v>
      </c>
      <c r="AD247" s="357">
        <v>1.5980300000000001</v>
      </c>
      <c r="AE247" s="358">
        <v>1.5980000000000001</v>
      </c>
      <c r="AF247" s="359">
        <v>1.5980000000000001</v>
      </c>
      <c r="AG247" s="360">
        <v>0</v>
      </c>
      <c r="AH247" s="361">
        <v>0</v>
      </c>
      <c r="AI247" s="361">
        <v>0</v>
      </c>
      <c r="AJ247" s="2">
        <v>0</v>
      </c>
      <c r="AK247" s="298">
        <v>0</v>
      </c>
      <c r="AL247" s="3">
        <v>0</v>
      </c>
      <c r="AM247" s="325">
        <v>0</v>
      </c>
      <c r="AN247" s="300">
        <v>0</v>
      </c>
      <c r="AO247" s="300">
        <v>0</v>
      </c>
      <c r="AP247" s="301">
        <v>0</v>
      </c>
      <c r="AQ247" s="29">
        <v>0</v>
      </c>
      <c r="AR247" s="283">
        <v>0</v>
      </c>
      <c r="AS247" s="283">
        <v>0</v>
      </c>
      <c r="AT247" s="4">
        <v>0</v>
      </c>
      <c r="AU247" s="4">
        <v>0</v>
      </c>
      <c r="AV247" s="5">
        <v>0</v>
      </c>
      <c r="AW247" s="448">
        <v>0</v>
      </c>
      <c r="AX247" s="449">
        <v>0</v>
      </c>
      <c r="AY247" s="361">
        <v>0</v>
      </c>
      <c r="AZ247" s="29">
        <v>0</v>
      </c>
      <c r="BA247" s="5">
        <v>0</v>
      </c>
      <c r="BB247" s="357">
        <v>1.3192200000000001</v>
      </c>
      <c r="BC247" s="729">
        <v>2.64E-2</v>
      </c>
      <c r="BD247" s="729">
        <v>0</v>
      </c>
      <c r="BE247" s="303">
        <v>0</v>
      </c>
      <c r="BF247" s="303">
        <v>0</v>
      </c>
      <c r="BG247" s="326">
        <v>0</v>
      </c>
      <c r="BH247" s="327"/>
      <c r="BI247" s="9"/>
      <c r="BJ247" s="529"/>
    </row>
    <row r="248" spans="1:62" x14ac:dyDescent="0.2">
      <c r="A248" s="33" t="s">
        <v>563</v>
      </c>
      <c r="B248" s="328" t="s">
        <v>564</v>
      </c>
      <c r="C248" s="329" t="s">
        <v>581</v>
      </c>
      <c r="D248" s="330" t="s">
        <v>582</v>
      </c>
      <c r="E248" s="331" t="s">
        <v>583</v>
      </c>
      <c r="F248" s="332" t="s">
        <v>562</v>
      </c>
      <c r="G248" s="333">
        <v>27</v>
      </c>
      <c r="H248" s="334"/>
      <c r="I248" s="335">
        <v>0</v>
      </c>
      <c r="J248" s="335">
        <v>0</v>
      </c>
      <c r="K248" s="335">
        <v>0</v>
      </c>
      <c r="L248" s="335">
        <v>0</v>
      </c>
      <c r="M248" s="335">
        <v>0</v>
      </c>
      <c r="N248" s="335">
        <v>0</v>
      </c>
      <c r="O248" s="714">
        <v>0</v>
      </c>
      <c r="P248" s="714">
        <v>0</v>
      </c>
      <c r="Q248" s="715">
        <v>0</v>
      </c>
      <c r="R248" s="715">
        <v>0</v>
      </c>
      <c r="S248" s="337">
        <v>0</v>
      </c>
      <c r="T248" s="336">
        <v>0</v>
      </c>
      <c r="U248" s="338">
        <v>0</v>
      </c>
      <c r="V248" s="339">
        <v>0</v>
      </c>
      <c r="W248" s="289">
        <v>0</v>
      </c>
      <c r="X248" s="290">
        <v>0</v>
      </c>
      <c r="Y248" s="291">
        <v>0</v>
      </c>
      <c r="Z248" s="324">
        <v>0</v>
      </c>
      <c r="AA248" s="292">
        <v>0</v>
      </c>
      <c r="AB248" s="293">
        <v>0</v>
      </c>
      <c r="AC248" s="340">
        <v>0</v>
      </c>
      <c r="AD248" s="341">
        <v>0</v>
      </c>
      <c r="AE248" s="295">
        <v>0</v>
      </c>
      <c r="AF248" s="342">
        <v>0</v>
      </c>
      <c r="AG248" s="343">
        <v>1</v>
      </c>
      <c r="AH248" s="6">
        <v>1.4296</v>
      </c>
      <c r="AI248" s="6">
        <v>0</v>
      </c>
      <c r="AJ248" s="2">
        <v>0</v>
      </c>
      <c r="AK248" s="298">
        <v>1.3024</v>
      </c>
      <c r="AL248" s="3">
        <v>0</v>
      </c>
      <c r="AM248" s="325">
        <v>0</v>
      </c>
      <c r="AN248" s="300">
        <v>0</v>
      </c>
      <c r="AO248" s="300">
        <v>0</v>
      </c>
      <c r="AP248" s="301">
        <v>0</v>
      </c>
      <c r="AQ248" s="29">
        <v>0</v>
      </c>
      <c r="AR248" s="283">
        <v>0</v>
      </c>
      <c r="AS248" s="283">
        <v>0</v>
      </c>
      <c r="AT248" s="4">
        <v>0</v>
      </c>
      <c r="AU248" s="4">
        <v>0</v>
      </c>
      <c r="AV248" s="5">
        <v>0</v>
      </c>
      <c r="AW248" s="448">
        <v>0</v>
      </c>
      <c r="AX248" s="449">
        <v>0</v>
      </c>
      <c r="AY248" s="6">
        <v>0</v>
      </c>
      <c r="AZ248" s="29">
        <v>0</v>
      </c>
      <c r="BA248" s="5">
        <v>0</v>
      </c>
      <c r="BB248" s="341">
        <v>0</v>
      </c>
      <c r="BC248" s="716">
        <v>0</v>
      </c>
      <c r="BD248" s="716">
        <v>2.3599999999999999E-2</v>
      </c>
      <c r="BE248" s="303">
        <v>0</v>
      </c>
      <c r="BF248" s="303">
        <v>0</v>
      </c>
      <c r="BG248" s="326">
        <v>0</v>
      </c>
      <c r="BH248" s="327"/>
      <c r="BI248" s="9"/>
      <c r="BJ248" s="529"/>
    </row>
    <row r="249" spans="1:62" x14ac:dyDescent="0.2">
      <c r="A249" s="33" t="s">
        <v>572</v>
      </c>
      <c r="B249" s="328" t="s">
        <v>573</v>
      </c>
      <c r="C249" s="329" t="s">
        <v>581</v>
      </c>
      <c r="D249" s="330" t="s">
        <v>582</v>
      </c>
      <c r="E249" s="331" t="s">
        <v>584</v>
      </c>
      <c r="F249" s="332" t="s">
        <v>562</v>
      </c>
      <c r="G249" s="333">
        <v>27</v>
      </c>
      <c r="H249" s="334"/>
      <c r="I249" s="335">
        <v>0</v>
      </c>
      <c r="J249" s="335">
        <v>0</v>
      </c>
      <c r="K249" s="335">
        <v>0</v>
      </c>
      <c r="L249" s="335">
        <v>0</v>
      </c>
      <c r="M249" s="335">
        <v>0</v>
      </c>
      <c r="N249" s="335">
        <v>0</v>
      </c>
      <c r="O249" s="714">
        <v>0</v>
      </c>
      <c r="P249" s="714">
        <v>0</v>
      </c>
      <c r="Q249" s="715">
        <v>0</v>
      </c>
      <c r="R249" s="715">
        <v>0</v>
      </c>
      <c r="S249" s="337">
        <v>0</v>
      </c>
      <c r="T249" s="336">
        <v>0</v>
      </c>
      <c r="U249" s="338">
        <v>0</v>
      </c>
      <c r="V249" s="339">
        <v>0</v>
      </c>
      <c r="W249" s="289">
        <v>0</v>
      </c>
      <c r="X249" s="290">
        <v>0</v>
      </c>
      <c r="Y249" s="291">
        <v>0</v>
      </c>
      <c r="Z249" s="324">
        <v>0</v>
      </c>
      <c r="AA249" s="292">
        <v>0</v>
      </c>
      <c r="AB249" s="293">
        <v>0</v>
      </c>
      <c r="AC249" s="340">
        <v>0</v>
      </c>
      <c r="AD249" s="341">
        <v>0</v>
      </c>
      <c r="AE249" s="295">
        <v>0</v>
      </c>
      <c r="AF249" s="342">
        <v>0</v>
      </c>
      <c r="AG249" s="343">
        <v>1</v>
      </c>
      <c r="AH249" s="6">
        <v>1.4296</v>
      </c>
      <c r="AI249" s="6">
        <v>0</v>
      </c>
      <c r="AJ249" s="2">
        <v>0</v>
      </c>
      <c r="AK249" s="298">
        <v>1.2867</v>
      </c>
      <c r="AL249" s="3">
        <v>0</v>
      </c>
      <c r="AM249" s="325">
        <v>0</v>
      </c>
      <c r="AN249" s="300">
        <v>0</v>
      </c>
      <c r="AO249" s="300">
        <v>0</v>
      </c>
      <c r="AP249" s="301">
        <v>0</v>
      </c>
      <c r="AQ249" s="29">
        <v>0</v>
      </c>
      <c r="AR249" s="283">
        <v>0</v>
      </c>
      <c r="AS249" s="283">
        <v>0</v>
      </c>
      <c r="AT249" s="4">
        <v>0</v>
      </c>
      <c r="AU249" s="4">
        <v>0</v>
      </c>
      <c r="AV249" s="5">
        <v>0</v>
      </c>
      <c r="AW249" s="448">
        <v>0</v>
      </c>
      <c r="AX249" s="449">
        <v>0</v>
      </c>
      <c r="AY249" s="6">
        <v>0</v>
      </c>
      <c r="AZ249" s="29">
        <v>0</v>
      </c>
      <c r="BA249" s="5">
        <v>0</v>
      </c>
      <c r="BB249" s="341">
        <v>0</v>
      </c>
      <c r="BC249" s="716">
        <v>0</v>
      </c>
      <c r="BD249" s="716">
        <v>2.3599999999999999E-2</v>
      </c>
      <c r="BE249" s="303">
        <v>0</v>
      </c>
      <c r="BF249" s="303">
        <v>0</v>
      </c>
      <c r="BG249" s="326">
        <v>0</v>
      </c>
      <c r="BH249" s="327"/>
      <c r="BI249" s="9"/>
      <c r="BJ249" s="529"/>
    </row>
    <row r="250" spans="1:62" x14ac:dyDescent="0.2">
      <c r="A250" s="383" t="s">
        <v>581</v>
      </c>
      <c r="B250" s="384" t="s">
        <v>1383</v>
      </c>
      <c r="C250" s="385" t="s">
        <v>581</v>
      </c>
      <c r="D250" s="386" t="s">
        <v>1383</v>
      </c>
      <c r="E250" s="387" t="s">
        <v>585</v>
      </c>
      <c r="F250" s="388" t="s">
        <v>562</v>
      </c>
      <c r="G250" s="389">
        <v>27</v>
      </c>
      <c r="H250" s="334"/>
      <c r="I250" s="390">
        <v>5862978</v>
      </c>
      <c r="J250" s="390">
        <v>444852</v>
      </c>
      <c r="K250" s="390">
        <v>0</v>
      </c>
      <c r="L250" s="390">
        <v>0</v>
      </c>
      <c r="M250" s="390">
        <v>0</v>
      </c>
      <c r="N250" s="390">
        <v>5862978</v>
      </c>
      <c r="O250" s="717">
        <v>444852</v>
      </c>
      <c r="P250" s="717">
        <v>5418126</v>
      </c>
      <c r="Q250" s="718">
        <v>370.84000000000003</v>
      </c>
      <c r="R250" s="718">
        <v>16.990000000000002</v>
      </c>
      <c r="S250" s="392">
        <v>145553</v>
      </c>
      <c r="T250" s="391">
        <v>0</v>
      </c>
      <c r="U250" s="393">
        <v>5418126</v>
      </c>
      <c r="V250" s="394">
        <v>14610.41</v>
      </c>
      <c r="W250" s="289">
        <v>23625</v>
      </c>
      <c r="X250" s="290">
        <v>63.71</v>
      </c>
      <c r="Y250" s="291">
        <v>14546.7</v>
      </c>
      <c r="Z250" s="324">
        <v>0</v>
      </c>
      <c r="AA250" s="292">
        <v>0</v>
      </c>
      <c r="AB250" s="293">
        <v>5418126</v>
      </c>
      <c r="AC250" s="395">
        <v>14610.41</v>
      </c>
      <c r="AD250" s="396">
        <v>1.4295899999999999</v>
      </c>
      <c r="AE250" s="397">
        <v>1.4296</v>
      </c>
      <c r="AF250" s="398">
        <v>1.4296</v>
      </c>
      <c r="AG250" s="399">
        <v>0</v>
      </c>
      <c r="AH250" s="400">
        <v>0</v>
      </c>
      <c r="AI250" s="400">
        <v>0</v>
      </c>
      <c r="AJ250" s="2">
        <v>0</v>
      </c>
      <c r="AK250" s="298">
        <v>0</v>
      </c>
      <c r="AL250" s="3">
        <v>0</v>
      </c>
      <c r="AM250" s="325">
        <v>0</v>
      </c>
      <c r="AN250" s="300">
        <v>0</v>
      </c>
      <c r="AO250" s="300">
        <v>0</v>
      </c>
      <c r="AP250" s="301">
        <v>0</v>
      </c>
      <c r="AQ250" s="29">
        <v>0</v>
      </c>
      <c r="AR250" s="283">
        <v>0</v>
      </c>
      <c r="AS250" s="283">
        <v>0</v>
      </c>
      <c r="AT250" s="4">
        <v>0</v>
      </c>
      <c r="AU250" s="4">
        <v>0</v>
      </c>
      <c r="AV250" s="5">
        <v>0</v>
      </c>
      <c r="AW250" s="448">
        <v>0</v>
      </c>
      <c r="AX250" s="449">
        <v>0</v>
      </c>
      <c r="AY250" s="400">
        <v>0</v>
      </c>
      <c r="AZ250" s="29">
        <v>0</v>
      </c>
      <c r="BA250" s="5">
        <v>0</v>
      </c>
      <c r="BB250" s="396">
        <v>1.1801600000000001</v>
      </c>
      <c r="BC250" s="719">
        <v>2.3599999999999999E-2</v>
      </c>
      <c r="BD250" s="719">
        <v>0</v>
      </c>
      <c r="BE250" s="303">
        <v>0</v>
      </c>
      <c r="BF250" s="303">
        <v>0</v>
      </c>
      <c r="BG250" s="326">
        <v>0</v>
      </c>
      <c r="BH250" s="327"/>
      <c r="BI250" s="9"/>
      <c r="BJ250" s="529"/>
    </row>
    <row r="251" spans="1:62" x14ac:dyDescent="0.2">
      <c r="A251" s="314" t="s">
        <v>586</v>
      </c>
      <c r="B251" s="315" t="s">
        <v>587</v>
      </c>
      <c r="C251" s="316" t="s">
        <v>586</v>
      </c>
      <c r="D251" s="317" t="s">
        <v>587</v>
      </c>
      <c r="E251" s="318" t="s">
        <v>588</v>
      </c>
      <c r="F251" s="319" t="s">
        <v>562</v>
      </c>
      <c r="G251" s="320">
        <v>28</v>
      </c>
      <c r="H251" s="246"/>
      <c r="I251" s="321">
        <v>0</v>
      </c>
      <c r="J251" s="321">
        <v>0</v>
      </c>
      <c r="K251" s="321">
        <v>0</v>
      </c>
      <c r="L251" s="321">
        <v>0</v>
      </c>
      <c r="M251" s="321">
        <v>0</v>
      </c>
      <c r="N251" s="321">
        <v>0</v>
      </c>
      <c r="O251" s="711">
        <v>0</v>
      </c>
      <c r="P251" s="711">
        <v>0</v>
      </c>
      <c r="Q251" s="712">
        <v>0</v>
      </c>
      <c r="R251" s="712">
        <v>0</v>
      </c>
      <c r="S251" s="282">
        <v>0</v>
      </c>
      <c r="T251" s="281">
        <v>0</v>
      </c>
      <c r="U251" s="322">
        <v>0</v>
      </c>
      <c r="V251" s="323">
        <v>0</v>
      </c>
      <c r="W251" s="289">
        <v>0</v>
      </c>
      <c r="X251" s="290">
        <v>0</v>
      </c>
      <c r="Y251" s="291">
        <v>0</v>
      </c>
      <c r="Z251" s="324">
        <v>0</v>
      </c>
      <c r="AA251" s="292">
        <v>0</v>
      </c>
      <c r="AB251" s="293">
        <v>0</v>
      </c>
      <c r="AC251" s="261">
        <v>0</v>
      </c>
      <c r="AD251" s="294">
        <v>0</v>
      </c>
      <c r="AE251" s="295">
        <v>0</v>
      </c>
      <c r="AF251" s="296">
        <v>0</v>
      </c>
      <c r="AG251" s="297">
        <v>0</v>
      </c>
      <c r="AH251" s="1">
        <v>0</v>
      </c>
      <c r="AI251" s="1">
        <v>1.4681</v>
      </c>
      <c r="AJ251" s="2">
        <v>1.0182</v>
      </c>
      <c r="AK251" s="298">
        <v>0</v>
      </c>
      <c r="AL251" s="3">
        <v>1.4419</v>
      </c>
      <c r="AM251" s="325">
        <v>1.5518000000000001</v>
      </c>
      <c r="AN251" s="300">
        <v>1.0182</v>
      </c>
      <c r="AO251" s="300">
        <v>0</v>
      </c>
      <c r="AP251" s="301">
        <v>1.4419</v>
      </c>
      <c r="AQ251" s="29">
        <v>1.5518000000000001</v>
      </c>
      <c r="AR251" s="283">
        <v>1</v>
      </c>
      <c r="AS251" s="283">
        <v>1</v>
      </c>
      <c r="AT251" s="4">
        <v>1.0182</v>
      </c>
      <c r="AU251" s="4">
        <v>0</v>
      </c>
      <c r="AV251" s="5">
        <v>1.4419</v>
      </c>
      <c r="AW251" s="448">
        <v>0</v>
      </c>
      <c r="AX251" s="449">
        <v>1</v>
      </c>
      <c r="AY251" s="1">
        <v>1.4681</v>
      </c>
      <c r="AZ251" s="29">
        <v>0</v>
      </c>
      <c r="BA251" s="5">
        <v>0</v>
      </c>
      <c r="BB251" s="294">
        <v>0</v>
      </c>
      <c r="BC251" s="707">
        <v>0</v>
      </c>
      <c r="BD251" s="707">
        <v>0</v>
      </c>
      <c r="BE251" s="303">
        <v>2.4199999999999999E-2</v>
      </c>
      <c r="BF251" s="303">
        <v>2.4199999999999999E-2</v>
      </c>
      <c r="BG251" s="326">
        <v>1</v>
      </c>
      <c r="BH251" s="327"/>
      <c r="BI251" s="9"/>
      <c r="BJ251" s="529"/>
    </row>
    <row r="252" spans="1:62" x14ac:dyDescent="0.2">
      <c r="A252" s="314" t="s">
        <v>589</v>
      </c>
      <c r="B252" s="315" t="s">
        <v>590</v>
      </c>
      <c r="C252" s="316" t="s">
        <v>589</v>
      </c>
      <c r="D252" s="317" t="s">
        <v>590</v>
      </c>
      <c r="E252" s="318" t="s">
        <v>591</v>
      </c>
      <c r="F252" s="319" t="s">
        <v>562</v>
      </c>
      <c r="G252" s="320">
        <v>28</v>
      </c>
      <c r="H252" s="246"/>
      <c r="I252" s="321">
        <v>0</v>
      </c>
      <c r="J252" s="321">
        <v>0</v>
      </c>
      <c r="K252" s="321">
        <v>0</v>
      </c>
      <c r="L252" s="321">
        <v>0</v>
      </c>
      <c r="M252" s="321">
        <v>0</v>
      </c>
      <c r="N252" s="321">
        <v>0</v>
      </c>
      <c r="O252" s="711">
        <v>0</v>
      </c>
      <c r="P252" s="711">
        <v>0</v>
      </c>
      <c r="Q252" s="712">
        <v>0</v>
      </c>
      <c r="R252" s="712">
        <v>0</v>
      </c>
      <c r="S252" s="282">
        <v>0</v>
      </c>
      <c r="T252" s="281">
        <v>0</v>
      </c>
      <c r="U252" s="322">
        <v>0</v>
      </c>
      <c r="V252" s="323">
        <v>0</v>
      </c>
      <c r="W252" s="289">
        <v>0</v>
      </c>
      <c r="X252" s="290">
        <v>0</v>
      </c>
      <c r="Y252" s="291">
        <v>0</v>
      </c>
      <c r="Z252" s="324">
        <v>0</v>
      </c>
      <c r="AA252" s="292">
        <v>0</v>
      </c>
      <c r="AB252" s="293">
        <v>0</v>
      </c>
      <c r="AC252" s="261">
        <v>0</v>
      </c>
      <c r="AD252" s="294">
        <v>0</v>
      </c>
      <c r="AE252" s="295">
        <v>0</v>
      </c>
      <c r="AF252" s="296">
        <v>0</v>
      </c>
      <c r="AG252" s="297">
        <v>0</v>
      </c>
      <c r="AH252" s="1">
        <v>0</v>
      </c>
      <c r="AI252" s="1">
        <v>1.4681</v>
      </c>
      <c r="AJ252" s="2">
        <v>1.1047</v>
      </c>
      <c r="AK252" s="298">
        <v>0</v>
      </c>
      <c r="AL252" s="3">
        <v>1.329</v>
      </c>
      <c r="AM252" s="325">
        <v>1.4302999999999999</v>
      </c>
      <c r="AN252" s="300">
        <v>1.1047</v>
      </c>
      <c r="AO252" s="300">
        <v>0</v>
      </c>
      <c r="AP252" s="301">
        <v>1.329</v>
      </c>
      <c r="AQ252" s="29">
        <v>1.4302999999999999</v>
      </c>
      <c r="AR252" s="283">
        <v>1</v>
      </c>
      <c r="AS252" s="283">
        <v>1</v>
      </c>
      <c r="AT252" s="4">
        <v>1.1047</v>
      </c>
      <c r="AU252" s="4">
        <v>0</v>
      </c>
      <c r="AV252" s="5">
        <v>1.329</v>
      </c>
      <c r="AW252" s="448">
        <v>0</v>
      </c>
      <c r="AX252" s="449">
        <v>1</v>
      </c>
      <c r="AY252" s="1">
        <v>1.4681</v>
      </c>
      <c r="AZ252" s="29">
        <v>0</v>
      </c>
      <c r="BA252" s="5">
        <v>0</v>
      </c>
      <c r="BB252" s="294">
        <v>0</v>
      </c>
      <c r="BC252" s="707">
        <v>0</v>
      </c>
      <c r="BD252" s="707">
        <v>0</v>
      </c>
      <c r="BE252" s="303">
        <v>2.4199999999999999E-2</v>
      </c>
      <c r="BF252" s="303">
        <v>2.4199999999999999E-2</v>
      </c>
      <c r="BG252" s="326">
        <v>1</v>
      </c>
      <c r="BH252" s="327"/>
      <c r="BI252" s="9"/>
      <c r="BJ252" s="529"/>
    </row>
    <row r="253" spans="1:62" x14ac:dyDescent="0.2">
      <c r="A253" s="314" t="s">
        <v>592</v>
      </c>
      <c r="B253" s="315" t="s">
        <v>593</v>
      </c>
      <c r="C253" s="316" t="s">
        <v>592</v>
      </c>
      <c r="D253" s="317" t="s">
        <v>593</v>
      </c>
      <c r="E253" s="318" t="s">
        <v>594</v>
      </c>
      <c r="F253" s="319" t="s">
        <v>562</v>
      </c>
      <c r="G253" s="320">
        <v>28</v>
      </c>
      <c r="H253" s="246"/>
      <c r="I253" s="321">
        <v>0</v>
      </c>
      <c r="J253" s="321">
        <v>0</v>
      </c>
      <c r="K253" s="321">
        <v>0</v>
      </c>
      <c r="L253" s="321">
        <v>0</v>
      </c>
      <c r="M253" s="321">
        <v>0</v>
      </c>
      <c r="N253" s="321">
        <v>0</v>
      </c>
      <c r="O253" s="711">
        <v>0</v>
      </c>
      <c r="P253" s="711">
        <v>0</v>
      </c>
      <c r="Q253" s="712">
        <v>0</v>
      </c>
      <c r="R253" s="712">
        <v>0</v>
      </c>
      <c r="S253" s="282">
        <v>0</v>
      </c>
      <c r="T253" s="281">
        <v>0</v>
      </c>
      <c r="U253" s="322">
        <v>0</v>
      </c>
      <c r="V253" s="323">
        <v>0</v>
      </c>
      <c r="W253" s="289">
        <v>0</v>
      </c>
      <c r="X253" s="290">
        <v>0</v>
      </c>
      <c r="Y253" s="291">
        <v>0</v>
      </c>
      <c r="Z253" s="324">
        <v>0</v>
      </c>
      <c r="AA253" s="292">
        <v>0</v>
      </c>
      <c r="AB253" s="293">
        <v>0</v>
      </c>
      <c r="AC253" s="261">
        <v>0</v>
      </c>
      <c r="AD253" s="294">
        <v>0</v>
      </c>
      <c r="AE253" s="295">
        <v>0</v>
      </c>
      <c r="AF253" s="296">
        <v>0</v>
      </c>
      <c r="AG253" s="297">
        <v>0</v>
      </c>
      <c r="AH253" s="1">
        <v>0</v>
      </c>
      <c r="AI253" s="1">
        <v>1.4681</v>
      </c>
      <c r="AJ253" s="2">
        <v>1.0354000000000001</v>
      </c>
      <c r="AK253" s="298">
        <v>0</v>
      </c>
      <c r="AL253" s="3">
        <v>1.4178999999999999</v>
      </c>
      <c r="AM253" s="325">
        <v>1.526</v>
      </c>
      <c r="AN253" s="300">
        <v>1.0354000000000001</v>
      </c>
      <c r="AO253" s="300">
        <v>0</v>
      </c>
      <c r="AP253" s="301">
        <v>1.4178999999999999</v>
      </c>
      <c r="AQ253" s="29">
        <v>1.526</v>
      </c>
      <c r="AR253" s="283">
        <v>1</v>
      </c>
      <c r="AS253" s="283">
        <v>1</v>
      </c>
      <c r="AT253" s="4">
        <v>1.0354000000000001</v>
      </c>
      <c r="AU253" s="4">
        <v>0</v>
      </c>
      <c r="AV253" s="5">
        <v>1.4178999999999999</v>
      </c>
      <c r="AW253" s="448">
        <v>0</v>
      </c>
      <c r="AX253" s="449">
        <v>1</v>
      </c>
      <c r="AY253" s="1">
        <v>1.4681</v>
      </c>
      <c r="AZ253" s="29">
        <v>0</v>
      </c>
      <c r="BA253" s="5">
        <v>0</v>
      </c>
      <c r="BB253" s="294">
        <v>0</v>
      </c>
      <c r="BC253" s="707">
        <v>0</v>
      </c>
      <c r="BD253" s="707">
        <v>0</v>
      </c>
      <c r="BE253" s="303">
        <v>2.4199999999999999E-2</v>
      </c>
      <c r="BF253" s="303">
        <v>2.4199999999999999E-2</v>
      </c>
      <c r="BG253" s="326">
        <v>1</v>
      </c>
      <c r="BH253" s="327"/>
      <c r="BI253" s="9"/>
      <c r="BJ253" s="529"/>
    </row>
    <row r="254" spans="1:62" x14ac:dyDescent="0.2">
      <c r="A254" s="33" t="s">
        <v>586</v>
      </c>
      <c r="B254" s="328" t="s">
        <v>587</v>
      </c>
      <c r="C254" s="329" t="s">
        <v>1309</v>
      </c>
      <c r="D254" s="330" t="s">
        <v>1384</v>
      </c>
      <c r="E254" s="331" t="s">
        <v>1335</v>
      </c>
      <c r="F254" s="332" t="s">
        <v>562</v>
      </c>
      <c r="G254" s="333">
        <v>28</v>
      </c>
      <c r="H254" s="334"/>
      <c r="I254" s="335">
        <v>0</v>
      </c>
      <c r="J254" s="335">
        <v>0</v>
      </c>
      <c r="K254" s="335">
        <v>0</v>
      </c>
      <c r="L254" s="335">
        <v>0</v>
      </c>
      <c r="M254" s="335">
        <v>0</v>
      </c>
      <c r="N254" s="335">
        <v>0</v>
      </c>
      <c r="O254" s="714">
        <v>0</v>
      </c>
      <c r="P254" s="714">
        <v>0</v>
      </c>
      <c r="Q254" s="715">
        <v>0</v>
      </c>
      <c r="R254" s="715">
        <v>0</v>
      </c>
      <c r="S254" s="337">
        <v>0</v>
      </c>
      <c r="T254" s="336">
        <v>0</v>
      </c>
      <c r="U254" s="338">
        <v>0</v>
      </c>
      <c r="V254" s="339">
        <v>0</v>
      </c>
      <c r="W254" s="289">
        <v>0</v>
      </c>
      <c r="X254" s="290">
        <v>0</v>
      </c>
      <c r="Y254" s="291">
        <v>0</v>
      </c>
      <c r="Z254" s="324">
        <v>0</v>
      </c>
      <c r="AA254" s="292">
        <v>0</v>
      </c>
      <c r="AB254" s="293">
        <v>0</v>
      </c>
      <c r="AC254" s="340">
        <v>0</v>
      </c>
      <c r="AD254" s="341">
        <v>0</v>
      </c>
      <c r="AE254" s="295">
        <v>0</v>
      </c>
      <c r="AF254" s="342">
        <v>0</v>
      </c>
      <c r="AG254" s="343">
        <v>1</v>
      </c>
      <c r="AH254" s="6">
        <v>1.4681</v>
      </c>
      <c r="AI254" s="6">
        <v>0</v>
      </c>
      <c r="AJ254" s="2">
        <v>0</v>
      </c>
      <c r="AK254" s="298">
        <v>1.4419</v>
      </c>
      <c r="AL254" s="3">
        <v>0</v>
      </c>
      <c r="AM254" s="325">
        <v>0</v>
      </c>
      <c r="AN254" s="300">
        <v>0</v>
      </c>
      <c r="AO254" s="300">
        <v>0</v>
      </c>
      <c r="AP254" s="301">
        <v>0</v>
      </c>
      <c r="AQ254" s="29">
        <v>0</v>
      </c>
      <c r="AR254" s="283">
        <v>0</v>
      </c>
      <c r="AS254" s="283">
        <v>0</v>
      </c>
      <c r="AT254" s="4">
        <v>0</v>
      </c>
      <c r="AU254" s="4">
        <v>0</v>
      </c>
      <c r="AV254" s="5">
        <v>0</v>
      </c>
      <c r="AW254" s="448">
        <v>0</v>
      </c>
      <c r="AX254" s="449">
        <v>0</v>
      </c>
      <c r="AY254" s="6">
        <v>0</v>
      </c>
      <c r="AZ254" s="29">
        <v>0</v>
      </c>
      <c r="BA254" s="5">
        <v>0</v>
      </c>
      <c r="BB254" s="341">
        <v>0</v>
      </c>
      <c r="BC254" s="716">
        <v>0</v>
      </c>
      <c r="BD254" s="716">
        <v>2.4199999999999999E-2</v>
      </c>
      <c r="BE254" s="303">
        <v>0</v>
      </c>
      <c r="BF254" s="303">
        <v>0</v>
      </c>
      <c r="BG254" s="326">
        <v>0</v>
      </c>
      <c r="BH254" s="327"/>
      <c r="BI254" s="9"/>
      <c r="BJ254" s="529"/>
    </row>
    <row r="255" spans="1:62" x14ac:dyDescent="0.2">
      <c r="A255" s="33" t="s">
        <v>589</v>
      </c>
      <c r="B255" s="328" t="s">
        <v>590</v>
      </c>
      <c r="C255" s="329" t="s">
        <v>1309</v>
      </c>
      <c r="D255" s="330" t="s">
        <v>1384</v>
      </c>
      <c r="E255" s="331" t="s">
        <v>1336</v>
      </c>
      <c r="F255" s="332" t="s">
        <v>562</v>
      </c>
      <c r="G255" s="333">
        <v>28</v>
      </c>
      <c r="H255" s="334"/>
      <c r="I255" s="335">
        <v>0</v>
      </c>
      <c r="J255" s="335">
        <v>0</v>
      </c>
      <c r="K255" s="335">
        <v>0</v>
      </c>
      <c r="L255" s="335">
        <v>0</v>
      </c>
      <c r="M255" s="335">
        <v>0</v>
      </c>
      <c r="N255" s="335">
        <v>0</v>
      </c>
      <c r="O255" s="714">
        <v>0</v>
      </c>
      <c r="P255" s="714">
        <v>0</v>
      </c>
      <c r="Q255" s="715">
        <v>0</v>
      </c>
      <c r="R255" s="715">
        <v>0</v>
      </c>
      <c r="S255" s="337">
        <v>0</v>
      </c>
      <c r="T255" s="336">
        <v>0</v>
      </c>
      <c r="U255" s="338">
        <v>0</v>
      </c>
      <c r="V255" s="339">
        <v>0</v>
      </c>
      <c r="W255" s="289">
        <v>0</v>
      </c>
      <c r="X255" s="290">
        <v>0</v>
      </c>
      <c r="Y255" s="291">
        <v>0</v>
      </c>
      <c r="Z255" s="324">
        <v>0</v>
      </c>
      <c r="AA255" s="292">
        <v>0</v>
      </c>
      <c r="AB255" s="293">
        <v>0</v>
      </c>
      <c r="AC255" s="340">
        <v>0</v>
      </c>
      <c r="AD255" s="341">
        <v>0</v>
      </c>
      <c r="AE255" s="295">
        <v>0</v>
      </c>
      <c r="AF255" s="342">
        <v>0</v>
      </c>
      <c r="AG255" s="343">
        <v>1</v>
      </c>
      <c r="AH255" s="6">
        <v>1.4681</v>
      </c>
      <c r="AI255" s="6">
        <v>0</v>
      </c>
      <c r="AJ255" s="2">
        <v>0</v>
      </c>
      <c r="AK255" s="298">
        <v>1.329</v>
      </c>
      <c r="AL255" s="3">
        <v>0</v>
      </c>
      <c r="AM255" s="325">
        <v>0</v>
      </c>
      <c r="AN255" s="300">
        <v>0</v>
      </c>
      <c r="AO255" s="300">
        <v>0</v>
      </c>
      <c r="AP255" s="301">
        <v>0</v>
      </c>
      <c r="AQ255" s="29">
        <v>0</v>
      </c>
      <c r="AR255" s="283">
        <v>0</v>
      </c>
      <c r="AS255" s="283">
        <v>0</v>
      </c>
      <c r="AT255" s="4">
        <v>0</v>
      </c>
      <c r="AU255" s="4">
        <v>0</v>
      </c>
      <c r="AV255" s="5">
        <v>0</v>
      </c>
      <c r="AW255" s="448">
        <v>0</v>
      </c>
      <c r="AX255" s="449">
        <v>0</v>
      </c>
      <c r="AY255" s="6">
        <v>0</v>
      </c>
      <c r="AZ255" s="29">
        <v>0</v>
      </c>
      <c r="BA255" s="5">
        <v>0</v>
      </c>
      <c r="BB255" s="341">
        <v>0</v>
      </c>
      <c r="BC255" s="716">
        <v>0</v>
      </c>
      <c r="BD255" s="716">
        <v>2.4199999999999999E-2</v>
      </c>
      <c r="BE255" s="303">
        <v>0</v>
      </c>
      <c r="BF255" s="303">
        <v>0</v>
      </c>
      <c r="BG255" s="326">
        <v>0</v>
      </c>
      <c r="BH255" s="327"/>
      <c r="BI255" s="9"/>
      <c r="BJ255" s="529"/>
    </row>
    <row r="256" spans="1:62" x14ac:dyDescent="0.2">
      <c r="A256" s="33" t="s">
        <v>592</v>
      </c>
      <c r="B256" s="328" t="s">
        <v>593</v>
      </c>
      <c r="C256" s="329" t="s">
        <v>1309</v>
      </c>
      <c r="D256" s="330" t="s">
        <v>1384</v>
      </c>
      <c r="E256" s="331" t="s">
        <v>1337</v>
      </c>
      <c r="F256" s="332" t="s">
        <v>562</v>
      </c>
      <c r="G256" s="333">
        <v>28</v>
      </c>
      <c r="H256" s="334"/>
      <c r="I256" s="335">
        <v>0</v>
      </c>
      <c r="J256" s="335">
        <v>0</v>
      </c>
      <c r="K256" s="335">
        <v>0</v>
      </c>
      <c r="L256" s="335">
        <v>0</v>
      </c>
      <c r="M256" s="335">
        <v>0</v>
      </c>
      <c r="N256" s="335">
        <v>0</v>
      </c>
      <c r="O256" s="714">
        <v>0</v>
      </c>
      <c r="P256" s="714">
        <v>0</v>
      </c>
      <c r="Q256" s="715">
        <v>0</v>
      </c>
      <c r="R256" s="715">
        <v>0</v>
      </c>
      <c r="S256" s="337">
        <v>0</v>
      </c>
      <c r="T256" s="336">
        <v>0</v>
      </c>
      <c r="U256" s="338">
        <v>0</v>
      </c>
      <c r="V256" s="339">
        <v>0</v>
      </c>
      <c r="W256" s="289">
        <v>0</v>
      </c>
      <c r="X256" s="290">
        <v>0</v>
      </c>
      <c r="Y256" s="291">
        <v>0</v>
      </c>
      <c r="Z256" s="324">
        <v>0</v>
      </c>
      <c r="AA256" s="292">
        <v>0</v>
      </c>
      <c r="AB256" s="293">
        <v>0</v>
      </c>
      <c r="AC256" s="340">
        <v>0</v>
      </c>
      <c r="AD256" s="341">
        <v>0</v>
      </c>
      <c r="AE256" s="295">
        <v>0</v>
      </c>
      <c r="AF256" s="342">
        <v>0</v>
      </c>
      <c r="AG256" s="343">
        <v>1</v>
      </c>
      <c r="AH256" s="6">
        <v>1.4681</v>
      </c>
      <c r="AI256" s="6">
        <v>0</v>
      </c>
      <c r="AJ256" s="2">
        <v>0</v>
      </c>
      <c r="AK256" s="298">
        <v>1.4178999999999999</v>
      </c>
      <c r="AL256" s="3">
        <v>0</v>
      </c>
      <c r="AM256" s="325">
        <v>0</v>
      </c>
      <c r="AN256" s="300">
        <v>0</v>
      </c>
      <c r="AO256" s="300">
        <v>0</v>
      </c>
      <c r="AP256" s="301">
        <v>0</v>
      </c>
      <c r="AQ256" s="29">
        <v>0</v>
      </c>
      <c r="AR256" s="283">
        <v>0</v>
      </c>
      <c r="AS256" s="283">
        <v>0</v>
      </c>
      <c r="AT256" s="4">
        <v>0</v>
      </c>
      <c r="AU256" s="4">
        <v>0</v>
      </c>
      <c r="AV256" s="5">
        <v>0</v>
      </c>
      <c r="AW256" s="448">
        <v>0</v>
      </c>
      <c r="AX256" s="449">
        <v>0</v>
      </c>
      <c r="AY256" s="6">
        <v>0</v>
      </c>
      <c r="AZ256" s="29">
        <v>0</v>
      </c>
      <c r="BA256" s="5">
        <v>0</v>
      </c>
      <c r="BB256" s="341">
        <v>0</v>
      </c>
      <c r="BC256" s="716">
        <v>0</v>
      </c>
      <c r="BD256" s="716">
        <v>2.4199999999999999E-2</v>
      </c>
      <c r="BE256" s="303">
        <v>0</v>
      </c>
      <c r="BF256" s="303">
        <v>0</v>
      </c>
      <c r="BG256" s="326">
        <v>0</v>
      </c>
      <c r="BH256" s="327"/>
      <c r="BI256" s="9"/>
      <c r="BJ256" s="529"/>
    </row>
    <row r="257" spans="1:62" x14ac:dyDescent="0.2">
      <c r="A257" s="383" t="s">
        <v>1309</v>
      </c>
      <c r="B257" s="384" t="s">
        <v>1351</v>
      </c>
      <c r="C257" s="720" t="s">
        <v>1309</v>
      </c>
      <c r="D257" s="721" t="s">
        <v>1384</v>
      </c>
      <c r="E257" s="722" t="s">
        <v>1385</v>
      </c>
      <c r="F257" s="388" t="s">
        <v>562</v>
      </c>
      <c r="G257" s="389">
        <v>28</v>
      </c>
      <c r="H257" s="246"/>
      <c r="I257" s="390">
        <v>16659923</v>
      </c>
      <c r="J257" s="390">
        <v>3045433</v>
      </c>
      <c r="K257" s="390">
        <v>0</v>
      </c>
      <c r="L257" s="390">
        <v>0</v>
      </c>
      <c r="M257" s="390">
        <v>0</v>
      </c>
      <c r="N257" s="390">
        <v>16659923</v>
      </c>
      <c r="O257" s="717">
        <v>3045433</v>
      </c>
      <c r="P257" s="717">
        <v>13614490</v>
      </c>
      <c r="Q257" s="718">
        <v>871.79</v>
      </c>
      <c r="R257" s="718">
        <v>46.7</v>
      </c>
      <c r="S257" s="392">
        <v>400079</v>
      </c>
      <c r="T257" s="391">
        <v>0</v>
      </c>
      <c r="U257" s="393">
        <v>13614490</v>
      </c>
      <c r="V257" s="394">
        <v>15616.71</v>
      </c>
      <c r="W257" s="289">
        <v>248009</v>
      </c>
      <c r="X257" s="290">
        <v>284.48</v>
      </c>
      <c r="Y257" s="291">
        <v>15332.23</v>
      </c>
      <c r="Z257" s="324">
        <v>0</v>
      </c>
      <c r="AA257" s="292">
        <v>0</v>
      </c>
      <c r="AB257" s="293">
        <v>13614490</v>
      </c>
      <c r="AC257" s="395">
        <v>15616.71</v>
      </c>
      <c r="AD257" s="396">
        <v>1.5280499999999999</v>
      </c>
      <c r="AE257" s="397">
        <v>1.5281</v>
      </c>
      <c r="AF257" s="398">
        <v>1.4681</v>
      </c>
      <c r="AG257" s="399">
        <v>0</v>
      </c>
      <c r="AH257" s="400">
        <v>0</v>
      </c>
      <c r="AI257" s="400">
        <v>0</v>
      </c>
      <c r="AJ257" s="2">
        <v>0</v>
      </c>
      <c r="AK257" s="298">
        <v>0</v>
      </c>
      <c r="AL257" s="3">
        <v>0</v>
      </c>
      <c r="AM257" s="325">
        <v>0</v>
      </c>
      <c r="AN257" s="300">
        <v>0</v>
      </c>
      <c r="AO257" s="300">
        <v>0</v>
      </c>
      <c r="AP257" s="301">
        <v>0</v>
      </c>
      <c r="AQ257" s="29">
        <v>0</v>
      </c>
      <c r="AR257" s="283">
        <v>0</v>
      </c>
      <c r="AS257" s="283">
        <v>0</v>
      </c>
      <c r="AT257" s="4">
        <v>0</v>
      </c>
      <c r="AU257" s="4">
        <v>0</v>
      </c>
      <c r="AV257" s="5">
        <v>0</v>
      </c>
      <c r="AW257" s="448">
        <v>0</v>
      </c>
      <c r="AX257" s="449">
        <v>0</v>
      </c>
      <c r="AY257" s="400">
        <v>0</v>
      </c>
      <c r="AZ257" s="29">
        <v>0</v>
      </c>
      <c r="BA257" s="5">
        <v>0</v>
      </c>
      <c r="BB257" s="396">
        <v>1.26145</v>
      </c>
      <c r="BC257" s="719">
        <v>2.4199999999999999E-2</v>
      </c>
      <c r="BD257" s="719">
        <v>0</v>
      </c>
      <c r="BE257" s="303">
        <v>0</v>
      </c>
      <c r="BF257" s="303">
        <v>0</v>
      </c>
      <c r="BG257" s="326">
        <v>0</v>
      </c>
      <c r="BH257" s="327"/>
      <c r="BI257" s="9"/>
      <c r="BJ257" s="529"/>
    </row>
    <row r="258" spans="1:62" x14ac:dyDescent="0.2">
      <c r="A258" s="314" t="s">
        <v>603</v>
      </c>
      <c r="B258" s="315" t="s">
        <v>604</v>
      </c>
      <c r="C258" s="316" t="s">
        <v>603</v>
      </c>
      <c r="D258" s="317" t="s">
        <v>604</v>
      </c>
      <c r="E258" s="318" t="s">
        <v>605</v>
      </c>
      <c r="F258" s="319" t="s">
        <v>281</v>
      </c>
      <c r="G258" s="320">
        <v>30</v>
      </c>
      <c r="H258" s="246"/>
      <c r="I258" s="321">
        <v>0</v>
      </c>
      <c r="J258" s="321">
        <v>0</v>
      </c>
      <c r="K258" s="321">
        <v>0</v>
      </c>
      <c r="L258" s="321">
        <v>0</v>
      </c>
      <c r="M258" s="321">
        <v>0</v>
      </c>
      <c r="N258" s="321">
        <v>0</v>
      </c>
      <c r="O258" s="711">
        <v>0</v>
      </c>
      <c r="P258" s="711">
        <v>0</v>
      </c>
      <c r="Q258" s="712">
        <v>0</v>
      </c>
      <c r="R258" s="712">
        <v>0</v>
      </c>
      <c r="S258" s="282">
        <v>0</v>
      </c>
      <c r="T258" s="281">
        <v>0</v>
      </c>
      <c r="U258" s="322">
        <v>0</v>
      </c>
      <c r="V258" s="323">
        <v>0</v>
      </c>
      <c r="W258" s="289">
        <v>0</v>
      </c>
      <c r="X258" s="290">
        <v>0</v>
      </c>
      <c r="Y258" s="291">
        <v>0</v>
      </c>
      <c r="Z258" s="324">
        <v>0</v>
      </c>
      <c r="AA258" s="292">
        <v>0</v>
      </c>
      <c r="AB258" s="293">
        <v>0</v>
      </c>
      <c r="AC258" s="261">
        <v>0</v>
      </c>
      <c r="AD258" s="294">
        <v>0</v>
      </c>
      <c r="AE258" s="295">
        <v>0</v>
      </c>
      <c r="AF258" s="296">
        <v>0</v>
      </c>
      <c r="AG258" s="297">
        <v>0</v>
      </c>
      <c r="AH258" s="1">
        <v>0</v>
      </c>
      <c r="AI258" s="1">
        <v>1.6254999999999999</v>
      </c>
      <c r="AJ258" s="2">
        <v>1.0774999999999999</v>
      </c>
      <c r="AK258" s="298">
        <v>0</v>
      </c>
      <c r="AL258" s="3">
        <v>1.5085999999999999</v>
      </c>
      <c r="AM258" s="325">
        <v>1.4663999999999999</v>
      </c>
      <c r="AN258" s="300">
        <v>1.0774999999999999</v>
      </c>
      <c r="AO258" s="300">
        <v>0</v>
      </c>
      <c r="AP258" s="301">
        <v>1.5085999999999999</v>
      </c>
      <c r="AQ258" s="29">
        <v>1.4663999999999999</v>
      </c>
      <c r="AR258" s="283">
        <v>1</v>
      </c>
      <c r="AS258" s="283">
        <v>1</v>
      </c>
      <c r="AT258" s="4">
        <v>1.0774999999999999</v>
      </c>
      <c r="AU258" s="4">
        <v>0</v>
      </c>
      <c r="AV258" s="5">
        <v>1.5085999999999999</v>
      </c>
      <c r="AW258" s="448">
        <v>0</v>
      </c>
      <c r="AX258" s="449">
        <v>1</v>
      </c>
      <c r="AY258" s="1">
        <v>1.6254999999999999</v>
      </c>
      <c r="AZ258" s="29">
        <v>0</v>
      </c>
      <c r="BA258" s="5">
        <v>0</v>
      </c>
      <c r="BB258" s="294">
        <v>0</v>
      </c>
      <c r="BC258" s="707">
        <v>0</v>
      </c>
      <c r="BD258" s="707">
        <v>0</v>
      </c>
      <c r="BE258" s="303">
        <v>2.58E-2</v>
      </c>
      <c r="BF258" s="303">
        <v>2.76E-2</v>
      </c>
      <c r="BG258" s="326">
        <v>1</v>
      </c>
      <c r="BH258" s="327"/>
      <c r="BI258" s="9"/>
      <c r="BJ258" s="529"/>
    </row>
    <row r="259" spans="1:62" x14ac:dyDescent="0.2">
      <c r="A259" s="314" t="s">
        <v>606</v>
      </c>
      <c r="B259" s="315" t="s">
        <v>607</v>
      </c>
      <c r="C259" s="316" t="s">
        <v>606</v>
      </c>
      <c r="D259" s="317" t="s">
        <v>607</v>
      </c>
      <c r="E259" s="318" t="s">
        <v>608</v>
      </c>
      <c r="F259" s="319" t="s">
        <v>562</v>
      </c>
      <c r="G259" s="320">
        <v>30</v>
      </c>
      <c r="H259" s="246"/>
      <c r="I259" s="321">
        <v>0</v>
      </c>
      <c r="J259" s="321">
        <v>0</v>
      </c>
      <c r="K259" s="321">
        <v>0</v>
      </c>
      <c r="L259" s="321">
        <v>0</v>
      </c>
      <c r="M259" s="321">
        <v>0</v>
      </c>
      <c r="N259" s="321">
        <v>0</v>
      </c>
      <c r="O259" s="711">
        <v>0</v>
      </c>
      <c r="P259" s="711">
        <v>0</v>
      </c>
      <c r="Q259" s="712">
        <v>0</v>
      </c>
      <c r="R259" s="712">
        <v>0</v>
      </c>
      <c r="S259" s="282">
        <v>0</v>
      </c>
      <c r="T259" s="281">
        <v>0</v>
      </c>
      <c r="U259" s="322">
        <v>0</v>
      </c>
      <c r="V259" s="323">
        <v>0</v>
      </c>
      <c r="W259" s="289">
        <v>0</v>
      </c>
      <c r="X259" s="290">
        <v>0</v>
      </c>
      <c r="Y259" s="291">
        <v>0</v>
      </c>
      <c r="Z259" s="324">
        <v>0</v>
      </c>
      <c r="AA259" s="292">
        <v>0</v>
      </c>
      <c r="AB259" s="293">
        <v>0</v>
      </c>
      <c r="AC259" s="261">
        <v>0</v>
      </c>
      <c r="AD259" s="294">
        <v>0</v>
      </c>
      <c r="AE259" s="295">
        <v>0</v>
      </c>
      <c r="AF259" s="296">
        <v>0</v>
      </c>
      <c r="AG259" s="297">
        <v>0</v>
      </c>
      <c r="AH259" s="1">
        <v>0</v>
      </c>
      <c r="AI259" s="1">
        <v>1.5683</v>
      </c>
      <c r="AJ259" s="2">
        <v>0.97230000000000005</v>
      </c>
      <c r="AK259" s="298">
        <v>0</v>
      </c>
      <c r="AL259" s="3">
        <v>1.613</v>
      </c>
      <c r="AM259" s="325">
        <v>1.625</v>
      </c>
      <c r="AN259" s="300">
        <v>0.97230000000000005</v>
      </c>
      <c r="AO259" s="300">
        <v>0</v>
      </c>
      <c r="AP259" s="301">
        <v>1.613</v>
      </c>
      <c r="AQ259" s="29">
        <v>1.625</v>
      </c>
      <c r="AR259" s="283">
        <v>1</v>
      </c>
      <c r="AS259" s="283">
        <v>1</v>
      </c>
      <c r="AT259" s="4">
        <v>0.97230000000000005</v>
      </c>
      <c r="AU259" s="4">
        <v>0</v>
      </c>
      <c r="AV259" s="5">
        <v>1.613</v>
      </c>
      <c r="AW259" s="448">
        <v>0</v>
      </c>
      <c r="AX259" s="449">
        <v>1</v>
      </c>
      <c r="AY259" s="1">
        <v>1.5683</v>
      </c>
      <c r="AZ259" s="29">
        <v>0</v>
      </c>
      <c r="BA259" s="5">
        <v>0</v>
      </c>
      <c r="BB259" s="294">
        <v>0</v>
      </c>
      <c r="BC259" s="707">
        <v>0</v>
      </c>
      <c r="BD259" s="707">
        <v>0</v>
      </c>
      <c r="BE259" s="303">
        <v>2.4899999999999999E-2</v>
      </c>
      <c r="BF259" s="303">
        <v>2.6599999999999999E-2</v>
      </c>
      <c r="BG259" s="326">
        <v>1</v>
      </c>
      <c r="BH259" s="327"/>
      <c r="BI259" s="9"/>
      <c r="BJ259" s="529"/>
    </row>
    <row r="260" spans="1:62" x14ac:dyDescent="0.2">
      <c r="A260" s="314" t="s">
        <v>609</v>
      </c>
      <c r="B260" s="315" t="s">
        <v>610</v>
      </c>
      <c r="C260" s="316" t="s">
        <v>609</v>
      </c>
      <c r="D260" s="317" t="s">
        <v>610</v>
      </c>
      <c r="E260" s="318" t="s">
        <v>611</v>
      </c>
      <c r="F260" s="319" t="s">
        <v>149</v>
      </c>
      <c r="G260" s="320">
        <v>30</v>
      </c>
      <c r="H260" s="246"/>
      <c r="I260" s="321">
        <v>0</v>
      </c>
      <c r="J260" s="321">
        <v>0</v>
      </c>
      <c r="K260" s="321">
        <v>0</v>
      </c>
      <c r="L260" s="321">
        <v>0</v>
      </c>
      <c r="M260" s="321">
        <v>0</v>
      </c>
      <c r="N260" s="321">
        <v>0</v>
      </c>
      <c r="O260" s="711">
        <v>0</v>
      </c>
      <c r="P260" s="711">
        <v>0</v>
      </c>
      <c r="Q260" s="712">
        <v>0</v>
      </c>
      <c r="R260" s="712">
        <v>0</v>
      </c>
      <c r="S260" s="282">
        <v>0</v>
      </c>
      <c r="T260" s="281">
        <v>0</v>
      </c>
      <c r="U260" s="322">
        <v>0</v>
      </c>
      <c r="V260" s="323">
        <v>0</v>
      </c>
      <c r="W260" s="289">
        <v>0</v>
      </c>
      <c r="X260" s="290">
        <v>0</v>
      </c>
      <c r="Y260" s="291">
        <v>0</v>
      </c>
      <c r="Z260" s="324">
        <v>0</v>
      </c>
      <c r="AA260" s="292">
        <v>0</v>
      </c>
      <c r="AB260" s="293">
        <v>0</v>
      </c>
      <c r="AC260" s="261">
        <v>0</v>
      </c>
      <c r="AD260" s="294">
        <v>0</v>
      </c>
      <c r="AE260" s="295">
        <v>0</v>
      </c>
      <c r="AF260" s="296">
        <v>0</v>
      </c>
      <c r="AG260" s="297">
        <v>0</v>
      </c>
      <c r="AH260" s="1">
        <v>0</v>
      </c>
      <c r="AI260" s="1">
        <v>1.7090000000000001</v>
      </c>
      <c r="AJ260" s="2">
        <v>0.99219999999999997</v>
      </c>
      <c r="AK260" s="298">
        <v>0</v>
      </c>
      <c r="AL260" s="3">
        <v>1.7223999999999999</v>
      </c>
      <c r="AM260" s="325">
        <v>1.5924</v>
      </c>
      <c r="AN260" s="300">
        <v>0.99219999999999997</v>
      </c>
      <c r="AO260" s="300">
        <v>0</v>
      </c>
      <c r="AP260" s="301">
        <v>1.7223999999999999</v>
      </c>
      <c r="AQ260" s="29">
        <v>1.5924</v>
      </c>
      <c r="AR260" s="283">
        <v>1</v>
      </c>
      <c r="AS260" s="283">
        <v>1</v>
      </c>
      <c r="AT260" s="4">
        <v>0.99219999999999997</v>
      </c>
      <c r="AU260" s="4">
        <v>0</v>
      </c>
      <c r="AV260" s="5">
        <v>1.7223999999999999</v>
      </c>
      <c r="AW260" s="448">
        <v>0</v>
      </c>
      <c r="AX260" s="449">
        <v>1</v>
      </c>
      <c r="AY260" s="1">
        <v>1.7090000000000001</v>
      </c>
      <c r="AZ260" s="29">
        <v>0</v>
      </c>
      <c r="BA260" s="5">
        <v>0</v>
      </c>
      <c r="BB260" s="294">
        <v>0</v>
      </c>
      <c r="BC260" s="707">
        <v>0</v>
      </c>
      <c r="BD260" s="707">
        <v>0</v>
      </c>
      <c r="BE260" s="303">
        <v>2.5600000000000001E-2</v>
      </c>
      <c r="BF260" s="303">
        <v>2.9000000000000001E-2</v>
      </c>
      <c r="BG260" s="326">
        <v>1</v>
      </c>
      <c r="BH260" s="327"/>
      <c r="BI260" s="9"/>
      <c r="BJ260" s="529"/>
    </row>
    <row r="261" spans="1:62" x14ac:dyDescent="0.2">
      <c r="A261" s="314" t="s">
        <v>612</v>
      </c>
      <c r="B261" s="315" t="s">
        <v>613</v>
      </c>
      <c r="C261" s="316" t="s">
        <v>612</v>
      </c>
      <c r="D261" s="317" t="s">
        <v>613</v>
      </c>
      <c r="E261" s="318" t="s">
        <v>614</v>
      </c>
      <c r="F261" s="319" t="s">
        <v>149</v>
      </c>
      <c r="G261" s="320">
        <v>30</v>
      </c>
      <c r="H261" s="246"/>
      <c r="I261" s="321">
        <v>0</v>
      </c>
      <c r="J261" s="321">
        <v>0</v>
      </c>
      <c r="K261" s="321">
        <v>0</v>
      </c>
      <c r="L261" s="321">
        <v>0</v>
      </c>
      <c r="M261" s="321">
        <v>0</v>
      </c>
      <c r="N261" s="321">
        <v>0</v>
      </c>
      <c r="O261" s="711">
        <v>0</v>
      </c>
      <c r="P261" s="711">
        <v>0</v>
      </c>
      <c r="Q261" s="712">
        <v>0</v>
      </c>
      <c r="R261" s="712">
        <v>0</v>
      </c>
      <c r="S261" s="282">
        <v>0</v>
      </c>
      <c r="T261" s="281">
        <v>0</v>
      </c>
      <c r="U261" s="322">
        <v>0</v>
      </c>
      <c r="V261" s="323">
        <v>0</v>
      </c>
      <c r="W261" s="289">
        <v>0</v>
      </c>
      <c r="X261" s="290">
        <v>0</v>
      </c>
      <c r="Y261" s="291">
        <v>0</v>
      </c>
      <c r="Z261" s="324">
        <v>0</v>
      </c>
      <c r="AA261" s="292">
        <v>0</v>
      </c>
      <c r="AB261" s="293">
        <v>0</v>
      </c>
      <c r="AC261" s="261">
        <v>0</v>
      </c>
      <c r="AD261" s="294">
        <v>0</v>
      </c>
      <c r="AE261" s="295">
        <v>0</v>
      </c>
      <c r="AF261" s="296">
        <v>0</v>
      </c>
      <c r="AG261" s="297">
        <v>0</v>
      </c>
      <c r="AH261" s="1">
        <v>0</v>
      </c>
      <c r="AI261" s="1">
        <v>1.6216999999999999</v>
      </c>
      <c r="AJ261" s="2">
        <v>0.99340000000000006</v>
      </c>
      <c r="AK261" s="298">
        <v>0</v>
      </c>
      <c r="AL261" s="3">
        <v>1.6325000000000001</v>
      </c>
      <c r="AM261" s="325">
        <v>1.5905</v>
      </c>
      <c r="AN261" s="300">
        <v>0.99340000000000006</v>
      </c>
      <c r="AO261" s="300">
        <v>0</v>
      </c>
      <c r="AP261" s="301">
        <v>1.6325000000000001</v>
      </c>
      <c r="AQ261" s="29">
        <v>1.5905</v>
      </c>
      <c r="AR261" s="283">
        <v>1</v>
      </c>
      <c r="AS261" s="283">
        <v>1</v>
      </c>
      <c r="AT261" s="4">
        <v>0.99340000000000006</v>
      </c>
      <c r="AU261" s="4">
        <v>0</v>
      </c>
      <c r="AV261" s="5">
        <v>1.6325000000000001</v>
      </c>
      <c r="AW261" s="448">
        <v>0</v>
      </c>
      <c r="AX261" s="449">
        <v>1</v>
      </c>
      <c r="AY261" s="1">
        <v>1.6216999999999999</v>
      </c>
      <c r="AZ261" s="29">
        <v>0</v>
      </c>
      <c r="BA261" s="5">
        <v>0</v>
      </c>
      <c r="BB261" s="294">
        <v>0</v>
      </c>
      <c r="BC261" s="707">
        <v>0</v>
      </c>
      <c r="BD261" s="707">
        <v>0</v>
      </c>
      <c r="BE261" s="303">
        <v>2.5600000000000001E-2</v>
      </c>
      <c r="BF261" s="303">
        <v>2.75E-2</v>
      </c>
      <c r="BG261" s="326">
        <v>1</v>
      </c>
      <c r="BH261" s="327"/>
      <c r="BI261" s="9"/>
      <c r="BJ261" s="529"/>
    </row>
    <row r="262" spans="1:62" x14ac:dyDescent="0.2">
      <c r="A262" s="314" t="s">
        <v>615</v>
      </c>
      <c r="B262" s="315" t="s">
        <v>616</v>
      </c>
      <c r="C262" s="316" t="s">
        <v>615</v>
      </c>
      <c r="D262" s="317" t="s">
        <v>616</v>
      </c>
      <c r="E262" s="318" t="s">
        <v>617</v>
      </c>
      <c r="F262" s="319" t="s">
        <v>281</v>
      </c>
      <c r="G262" s="320">
        <v>30</v>
      </c>
      <c r="H262" s="246"/>
      <c r="I262" s="321">
        <v>0</v>
      </c>
      <c r="J262" s="321">
        <v>0</v>
      </c>
      <c r="K262" s="321">
        <v>0</v>
      </c>
      <c r="L262" s="321">
        <v>0</v>
      </c>
      <c r="M262" s="321">
        <v>0</v>
      </c>
      <c r="N262" s="321">
        <v>0</v>
      </c>
      <c r="O262" s="711">
        <v>0</v>
      </c>
      <c r="P262" s="711">
        <v>0</v>
      </c>
      <c r="Q262" s="712">
        <v>0</v>
      </c>
      <c r="R262" s="712">
        <v>0</v>
      </c>
      <c r="S262" s="282">
        <v>0</v>
      </c>
      <c r="T262" s="281">
        <v>0</v>
      </c>
      <c r="U262" s="322">
        <v>0</v>
      </c>
      <c r="V262" s="323">
        <v>0</v>
      </c>
      <c r="W262" s="289">
        <v>0</v>
      </c>
      <c r="X262" s="290">
        <v>0</v>
      </c>
      <c r="Y262" s="291">
        <v>0</v>
      </c>
      <c r="Z262" s="324">
        <v>0</v>
      </c>
      <c r="AA262" s="292">
        <v>0</v>
      </c>
      <c r="AB262" s="293">
        <v>0</v>
      </c>
      <c r="AC262" s="261">
        <v>0</v>
      </c>
      <c r="AD262" s="294">
        <v>0</v>
      </c>
      <c r="AE262" s="295">
        <v>0</v>
      </c>
      <c r="AF262" s="296">
        <v>0</v>
      </c>
      <c r="AG262" s="297">
        <v>0</v>
      </c>
      <c r="AH262" s="1">
        <v>0</v>
      </c>
      <c r="AI262" s="1">
        <v>1.6075999999999999</v>
      </c>
      <c r="AJ262" s="2">
        <v>1.1425000000000001</v>
      </c>
      <c r="AK262" s="298">
        <v>0</v>
      </c>
      <c r="AL262" s="3">
        <v>1.4071</v>
      </c>
      <c r="AM262" s="325">
        <v>1.3829</v>
      </c>
      <c r="AN262" s="300">
        <v>1.1425000000000001</v>
      </c>
      <c r="AO262" s="300">
        <v>0</v>
      </c>
      <c r="AP262" s="301">
        <v>1.4071</v>
      </c>
      <c r="AQ262" s="29">
        <v>1.3829</v>
      </c>
      <c r="AR262" s="283">
        <v>1</v>
      </c>
      <c r="AS262" s="283">
        <v>1</v>
      </c>
      <c r="AT262" s="4">
        <v>1.1425000000000001</v>
      </c>
      <c r="AU262" s="4">
        <v>0</v>
      </c>
      <c r="AV262" s="5">
        <v>1.4071</v>
      </c>
      <c r="AW262" s="448">
        <v>0</v>
      </c>
      <c r="AX262" s="449">
        <v>1</v>
      </c>
      <c r="AY262" s="1">
        <v>1.6075999999999999</v>
      </c>
      <c r="AZ262" s="29">
        <v>0</v>
      </c>
      <c r="BA262" s="5">
        <v>0</v>
      </c>
      <c r="BB262" s="294">
        <v>0</v>
      </c>
      <c r="BC262" s="707">
        <v>0</v>
      </c>
      <c r="BD262" s="707">
        <v>0</v>
      </c>
      <c r="BE262" s="303">
        <v>2.6499999999999999E-2</v>
      </c>
      <c r="BF262" s="303">
        <v>2.6499999999999999E-2</v>
      </c>
      <c r="BG262" s="326">
        <v>1</v>
      </c>
      <c r="BH262" s="327"/>
      <c r="BI262" s="9"/>
      <c r="BJ262" s="529"/>
    </row>
    <row r="263" spans="1:62" x14ac:dyDescent="0.2">
      <c r="A263" s="314" t="s">
        <v>618</v>
      </c>
      <c r="B263" s="315" t="s">
        <v>619</v>
      </c>
      <c r="C263" s="316" t="s">
        <v>618</v>
      </c>
      <c r="D263" s="317" t="s">
        <v>619</v>
      </c>
      <c r="E263" s="318" t="s">
        <v>620</v>
      </c>
      <c r="F263" s="319" t="s">
        <v>281</v>
      </c>
      <c r="G263" s="320">
        <v>30</v>
      </c>
      <c r="H263" s="246"/>
      <c r="I263" s="321">
        <v>0</v>
      </c>
      <c r="J263" s="321">
        <v>0</v>
      </c>
      <c r="K263" s="321">
        <v>0</v>
      </c>
      <c r="L263" s="321">
        <v>0</v>
      </c>
      <c r="M263" s="321">
        <v>0</v>
      </c>
      <c r="N263" s="321">
        <v>0</v>
      </c>
      <c r="O263" s="711">
        <v>0</v>
      </c>
      <c r="P263" s="711">
        <v>0</v>
      </c>
      <c r="Q263" s="712">
        <v>0</v>
      </c>
      <c r="R263" s="712">
        <v>0</v>
      </c>
      <c r="S263" s="282">
        <v>0</v>
      </c>
      <c r="T263" s="281">
        <v>0</v>
      </c>
      <c r="U263" s="322">
        <v>0</v>
      </c>
      <c r="V263" s="323">
        <v>0</v>
      </c>
      <c r="W263" s="289">
        <v>0</v>
      </c>
      <c r="X263" s="290">
        <v>0</v>
      </c>
      <c r="Y263" s="291">
        <v>0</v>
      </c>
      <c r="Z263" s="324">
        <v>0</v>
      </c>
      <c r="AA263" s="292">
        <v>0</v>
      </c>
      <c r="AB263" s="293">
        <v>0</v>
      </c>
      <c r="AC263" s="261">
        <v>0</v>
      </c>
      <c r="AD263" s="294">
        <v>0</v>
      </c>
      <c r="AE263" s="295">
        <v>0</v>
      </c>
      <c r="AF263" s="296">
        <v>0</v>
      </c>
      <c r="AG263" s="297">
        <v>0</v>
      </c>
      <c r="AH263" s="1">
        <v>0</v>
      </c>
      <c r="AI263" s="1">
        <v>1.5244</v>
      </c>
      <c r="AJ263" s="2">
        <v>1.0170000000000001</v>
      </c>
      <c r="AK263" s="298">
        <v>0</v>
      </c>
      <c r="AL263" s="3">
        <v>1.4988999999999999</v>
      </c>
      <c r="AM263" s="325">
        <v>1.5536000000000001</v>
      </c>
      <c r="AN263" s="300">
        <v>1.0170000000000001</v>
      </c>
      <c r="AO263" s="300">
        <v>0</v>
      </c>
      <c r="AP263" s="301">
        <v>1.4988999999999999</v>
      </c>
      <c r="AQ263" s="29">
        <v>1.5536000000000001</v>
      </c>
      <c r="AR263" s="283">
        <v>1</v>
      </c>
      <c r="AS263" s="283">
        <v>1</v>
      </c>
      <c r="AT263" s="4">
        <v>1.0170000000000001</v>
      </c>
      <c r="AU263" s="4">
        <v>0</v>
      </c>
      <c r="AV263" s="5">
        <v>1.4988999999999999</v>
      </c>
      <c r="AW263" s="448">
        <v>0</v>
      </c>
      <c r="AX263" s="449">
        <v>1</v>
      </c>
      <c r="AY263" s="1">
        <v>1.5244</v>
      </c>
      <c r="AZ263" s="29">
        <v>0</v>
      </c>
      <c r="BA263" s="5">
        <v>0</v>
      </c>
      <c r="BB263" s="294">
        <v>0</v>
      </c>
      <c r="BC263" s="707">
        <v>0</v>
      </c>
      <c r="BD263" s="707">
        <v>0</v>
      </c>
      <c r="BE263" s="303">
        <v>2.58E-2</v>
      </c>
      <c r="BF263" s="303">
        <v>2.52E-2</v>
      </c>
      <c r="BG263" s="326">
        <v>1</v>
      </c>
      <c r="BH263" s="327"/>
      <c r="BI263" s="9"/>
      <c r="BJ263" s="529"/>
    </row>
    <row r="264" spans="1:62" x14ac:dyDescent="0.2">
      <c r="A264" s="314" t="s">
        <v>621</v>
      </c>
      <c r="B264" s="315" t="s">
        <v>622</v>
      </c>
      <c r="C264" s="316" t="s">
        <v>621</v>
      </c>
      <c r="D264" s="317" t="s">
        <v>622</v>
      </c>
      <c r="E264" s="318" t="s">
        <v>623</v>
      </c>
      <c r="F264" s="319" t="s">
        <v>281</v>
      </c>
      <c r="G264" s="320">
        <v>30</v>
      </c>
      <c r="H264" s="246"/>
      <c r="I264" s="321">
        <v>4392496</v>
      </c>
      <c r="J264" s="321">
        <v>258377</v>
      </c>
      <c r="K264" s="321">
        <v>0</v>
      </c>
      <c r="L264" s="321">
        <v>0</v>
      </c>
      <c r="M264" s="321">
        <v>0</v>
      </c>
      <c r="N264" s="321">
        <v>4392496</v>
      </c>
      <c r="O264" s="711">
        <v>258377</v>
      </c>
      <c r="P264" s="711">
        <v>4134119</v>
      </c>
      <c r="Q264" s="712">
        <v>256.58999999999997</v>
      </c>
      <c r="R264" s="712">
        <v>6.0200000000000005</v>
      </c>
      <c r="S264" s="282">
        <v>51573</v>
      </c>
      <c r="T264" s="281">
        <v>0</v>
      </c>
      <c r="U264" s="322">
        <v>4134119</v>
      </c>
      <c r="V264" s="323">
        <v>16111.77</v>
      </c>
      <c r="W264" s="289">
        <v>5651</v>
      </c>
      <c r="X264" s="290">
        <v>22.02</v>
      </c>
      <c r="Y264" s="291">
        <v>16089.75</v>
      </c>
      <c r="Z264" s="324">
        <v>0</v>
      </c>
      <c r="AA264" s="292">
        <v>0</v>
      </c>
      <c r="AB264" s="293">
        <v>4134119</v>
      </c>
      <c r="AC264" s="261">
        <v>16111.77</v>
      </c>
      <c r="AD264" s="294">
        <v>1.5764899999999999</v>
      </c>
      <c r="AE264" s="295">
        <v>1.5765</v>
      </c>
      <c r="AF264" s="296">
        <v>1.5765</v>
      </c>
      <c r="AG264" s="297">
        <v>1</v>
      </c>
      <c r="AH264" s="1">
        <v>1.5765</v>
      </c>
      <c r="AI264" s="1">
        <v>1.5765</v>
      </c>
      <c r="AJ264" s="2">
        <v>1.0793000000000001</v>
      </c>
      <c r="AK264" s="298">
        <v>1.4607000000000001</v>
      </c>
      <c r="AL264" s="3">
        <v>1.4607000000000001</v>
      </c>
      <c r="AM264" s="325">
        <v>1.4639</v>
      </c>
      <c r="AN264" s="300">
        <v>1.0793000000000001</v>
      </c>
      <c r="AO264" s="300">
        <v>0</v>
      </c>
      <c r="AP264" s="301">
        <v>1.4607000000000001</v>
      </c>
      <c r="AQ264" s="29">
        <v>1.4639</v>
      </c>
      <c r="AR264" s="283">
        <v>1</v>
      </c>
      <c r="AS264" s="283">
        <v>1</v>
      </c>
      <c r="AT264" s="4">
        <v>1.0793000000000001</v>
      </c>
      <c r="AU264" s="4">
        <v>0</v>
      </c>
      <c r="AV264" s="5">
        <v>1.4607000000000001</v>
      </c>
      <c r="AW264" s="448">
        <v>0</v>
      </c>
      <c r="AX264" s="449">
        <v>0</v>
      </c>
      <c r="AY264" s="1">
        <v>1.5765</v>
      </c>
      <c r="AZ264" s="29">
        <v>0</v>
      </c>
      <c r="BA264" s="5">
        <v>0</v>
      </c>
      <c r="BB264" s="294">
        <v>1.3014399999999999</v>
      </c>
      <c r="BC264" s="707">
        <v>2.5999999999999999E-2</v>
      </c>
      <c r="BD264" s="707">
        <v>2.5999999999999999E-2</v>
      </c>
      <c r="BE264" s="303">
        <v>2.5999999999999999E-2</v>
      </c>
      <c r="BF264" s="303">
        <v>2.5999999999999999E-2</v>
      </c>
      <c r="BG264" s="326">
        <v>0</v>
      </c>
      <c r="BH264" s="327"/>
      <c r="BI264" s="9"/>
      <c r="BJ264" s="529"/>
    </row>
    <row r="265" spans="1:62" x14ac:dyDescent="0.2">
      <c r="A265" s="314" t="s">
        <v>624</v>
      </c>
      <c r="B265" s="315" t="s">
        <v>625</v>
      </c>
      <c r="C265" s="316" t="s">
        <v>624</v>
      </c>
      <c r="D265" s="317" t="s">
        <v>625</v>
      </c>
      <c r="E265" s="318" t="s">
        <v>626</v>
      </c>
      <c r="F265" s="319" t="s">
        <v>281</v>
      </c>
      <c r="G265" s="320">
        <v>30</v>
      </c>
      <c r="H265" s="246"/>
      <c r="I265" s="321">
        <v>0</v>
      </c>
      <c r="J265" s="321">
        <v>0</v>
      </c>
      <c r="K265" s="321">
        <v>0</v>
      </c>
      <c r="L265" s="321">
        <v>0</v>
      </c>
      <c r="M265" s="321">
        <v>0</v>
      </c>
      <c r="N265" s="321">
        <v>0</v>
      </c>
      <c r="O265" s="711">
        <v>0</v>
      </c>
      <c r="P265" s="711">
        <v>0</v>
      </c>
      <c r="Q265" s="712">
        <v>0</v>
      </c>
      <c r="R265" s="712">
        <v>0</v>
      </c>
      <c r="S265" s="282">
        <v>0</v>
      </c>
      <c r="T265" s="281">
        <v>0</v>
      </c>
      <c r="U265" s="322">
        <v>0</v>
      </c>
      <c r="V265" s="323">
        <v>0</v>
      </c>
      <c r="W265" s="289">
        <v>0</v>
      </c>
      <c r="X265" s="290">
        <v>0</v>
      </c>
      <c r="Y265" s="291">
        <v>0</v>
      </c>
      <c r="Z265" s="324">
        <v>0</v>
      </c>
      <c r="AA265" s="292">
        <v>0</v>
      </c>
      <c r="AB265" s="293">
        <v>0</v>
      </c>
      <c r="AC265" s="261">
        <v>0</v>
      </c>
      <c r="AD265" s="294">
        <v>0</v>
      </c>
      <c r="AE265" s="295">
        <v>0</v>
      </c>
      <c r="AF265" s="296">
        <v>0</v>
      </c>
      <c r="AG265" s="297">
        <v>0</v>
      </c>
      <c r="AH265" s="1">
        <v>0</v>
      </c>
      <c r="AI265" s="1">
        <v>1.6075999999999999</v>
      </c>
      <c r="AJ265" s="2">
        <v>1.0447</v>
      </c>
      <c r="AK265" s="298">
        <v>0</v>
      </c>
      <c r="AL265" s="3">
        <v>1.5387999999999999</v>
      </c>
      <c r="AM265" s="325">
        <v>1.5124</v>
      </c>
      <c r="AN265" s="300">
        <v>1.0447</v>
      </c>
      <c r="AO265" s="300">
        <v>0</v>
      </c>
      <c r="AP265" s="301">
        <v>1.5387999999999999</v>
      </c>
      <c r="AQ265" s="29">
        <v>1.5124</v>
      </c>
      <c r="AR265" s="283">
        <v>1</v>
      </c>
      <c r="AS265" s="283">
        <v>1</v>
      </c>
      <c r="AT265" s="4">
        <v>1.0447</v>
      </c>
      <c r="AU265" s="4">
        <v>0</v>
      </c>
      <c r="AV265" s="5">
        <v>1.5387999999999999</v>
      </c>
      <c r="AW265" s="448">
        <v>0</v>
      </c>
      <c r="AX265" s="449">
        <v>1</v>
      </c>
      <c r="AY265" s="1">
        <v>1.6075999999999999</v>
      </c>
      <c r="AZ265" s="29">
        <v>0</v>
      </c>
      <c r="BA265" s="5">
        <v>0</v>
      </c>
      <c r="BB265" s="294">
        <v>0</v>
      </c>
      <c r="BC265" s="707">
        <v>0</v>
      </c>
      <c r="BD265" s="707">
        <v>0</v>
      </c>
      <c r="BE265" s="303">
        <v>2.6499999999999999E-2</v>
      </c>
      <c r="BF265" s="303">
        <v>2.6499999999999999E-2</v>
      </c>
      <c r="BG265" s="326">
        <v>1</v>
      </c>
      <c r="BH265" s="327"/>
      <c r="BI265" s="9"/>
      <c r="BJ265" s="529"/>
    </row>
    <row r="266" spans="1:62" x14ac:dyDescent="0.2">
      <c r="A266" s="314" t="s">
        <v>627</v>
      </c>
      <c r="B266" s="315" t="s">
        <v>628</v>
      </c>
      <c r="C266" s="316" t="s">
        <v>627</v>
      </c>
      <c r="D266" s="317" t="s">
        <v>628</v>
      </c>
      <c r="E266" s="318" t="s">
        <v>629</v>
      </c>
      <c r="F266" s="319" t="s">
        <v>562</v>
      </c>
      <c r="G266" s="320">
        <v>30</v>
      </c>
      <c r="H266" s="246"/>
      <c r="I266" s="321">
        <v>3107673</v>
      </c>
      <c r="J266" s="321">
        <v>354518</v>
      </c>
      <c r="K266" s="321">
        <v>0</v>
      </c>
      <c r="L266" s="321">
        <v>0</v>
      </c>
      <c r="M266" s="321">
        <v>0</v>
      </c>
      <c r="N266" s="321">
        <v>3107673</v>
      </c>
      <c r="O266" s="711">
        <v>354518</v>
      </c>
      <c r="P266" s="711">
        <v>2753155</v>
      </c>
      <c r="Q266" s="712">
        <v>177.2</v>
      </c>
      <c r="R266" s="712">
        <v>2.85</v>
      </c>
      <c r="S266" s="282">
        <v>24416</v>
      </c>
      <c r="T266" s="281">
        <v>0</v>
      </c>
      <c r="U266" s="322">
        <v>2753155</v>
      </c>
      <c r="V266" s="323">
        <v>15536.99</v>
      </c>
      <c r="W266" s="289">
        <v>4009</v>
      </c>
      <c r="X266" s="290">
        <v>22.62</v>
      </c>
      <c r="Y266" s="291">
        <v>15514.369999999999</v>
      </c>
      <c r="Z266" s="324">
        <v>0</v>
      </c>
      <c r="AA266" s="292">
        <v>0</v>
      </c>
      <c r="AB266" s="293">
        <v>2753155</v>
      </c>
      <c r="AC266" s="261">
        <v>15536.99</v>
      </c>
      <c r="AD266" s="294">
        <v>1.5202500000000001</v>
      </c>
      <c r="AE266" s="295">
        <v>1.5203</v>
      </c>
      <c r="AF266" s="296">
        <v>1.5203</v>
      </c>
      <c r="AG266" s="297">
        <v>1</v>
      </c>
      <c r="AH266" s="1">
        <v>1.5203</v>
      </c>
      <c r="AI266" s="1">
        <v>1.5203</v>
      </c>
      <c r="AJ266" s="2">
        <v>1.0371999999999999</v>
      </c>
      <c r="AK266" s="298">
        <v>1.4658</v>
      </c>
      <c r="AL266" s="3">
        <v>1.4658</v>
      </c>
      <c r="AM266" s="325">
        <v>1.5233000000000001</v>
      </c>
      <c r="AN266" s="300">
        <v>1.0371999999999999</v>
      </c>
      <c r="AO266" s="300">
        <v>0</v>
      </c>
      <c r="AP266" s="301">
        <v>1.4658</v>
      </c>
      <c r="AQ266" s="29">
        <v>1.5233000000000001</v>
      </c>
      <c r="AR266" s="283">
        <v>1</v>
      </c>
      <c r="AS266" s="283">
        <v>1</v>
      </c>
      <c r="AT266" s="4">
        <v>1.0371999999999999</v>
      </c>
      <c r="AU266" s="4">
        <v>0</v>
      </c>
      <c r="AV266" s="5">
        <v>1.4658</v>
      </c>
      <c r="AW266" s="448">
        <v>0</v>
      </c>
      <c r="AX266" s="449">
        <v>0</v>
      </c>
      <c r="AY266" s="1">
        <v>1.5203</v>
      </c>
      <c r="AZ266" s="29">
        <v>0</v>
      </c>
      <c r="BA266" s="5">
        <v>0</v>
      </c>
      <c r="BB266" s="294">
        <v>1.25501</v>
      </c>
      <c r="BC266" s="707">
        <v>2.5100000000000001E-2</v>
      </c>
      <c r="BD266" s="707">
        <v>2.5100000000000001E-2</v>
      </c>
      <c r="BE266" s="303">
        <v>2.5100000000000001E-2</v>
      </c>
      <c r="BF266" s="303">
        <v>2.5100000000000001E-2</v>
      </c>
      <c r="BG266" s="326">
        <v>0</v>
      </c>
      <c r="BH266" s="327"/>
      <c r="BI266" s="9"/>
      <c r="BJ266" s="529"/>
    </row>
    <row r="267" spans="1:62" x14ac:dyDescent="0.2">
      <c r="A267" s="314" t="s">
        <v>630</v>
      </c>
      <c r="B267" s="315" t="s">
        <v>631</v>
      </c>
      <c r="C267" s="316" t="s">
        <v>630</v>
      </c>
      <c r="D267" s="317" t="s">
        <v>631</v>
      </c>
      <c r="E267" s="318" t="s">
        <v>632</v>
      </c>
      <c r="F267" s="319" t="s">
        <v>562</v>
      </c>
      <c r="G267" s="320">
        <v>30</v>
      </c>
      <c r="H267" s="246"/>
      <c r="I267" s="321">
        <v>0</v>
      </c>
      <c r="J267" s="321">
        <v>0</v>
      </c>
      <c r="K267" s="321">
        <v>0</v>
      </c>
      <c r="L267" s="321">
        <v>0</v>
      </c>
      <c r="M267" s="321">
        <v>0</v>
      </c>
      <c r="N267" s="321">
        <v>0</v>
      </c>
      <c r="O267" s="711">
        <v>0</v>
      </c>
      <c r="P267" s="711">
        <v>0</v>
      </c>
      <c r="Q267" s="712">
        <v>0</v>
      </c>
      <c r="R267" s="712">
        <v>0</v>
      </c>
      <c r="S267" s="282">
        <v>0</v>
      </c>
      <c r="T267" s="281">
        <v>0</v>
      </c>
      <c r="U267" s="322">
        <v>0</v>
      </c>
      <c r="V267" s="323">
        <v>0</v>
      </c>
      <c r="W267" s="289">
        <v>0</v>
      </c>
      <c r="X267" s="290">
        <v>0</v>
      </c>
      <c r="Y267" s="291">
        <v>0</v>
      </c>
      <c r="Z267" s="324">
        <v>0</v>
      </c>
      <c r="AA267" s="292">
        <v>0</v>
      </c>
      <c r="AB267" s="293">
        <v>0</v>
      </c>
      <c r="AC267" s="261">
        <v>0</v>
      </c>
      <c r="AD267" s="294">
        <v>0</v>
      </c>
      <c r="AE267" s="295">
        <v>0</v>
      </c>
      <c r="AF267" s="296">
        <v>0</v>
      </c>
      <c r="AG267" s="297">
        <v>0</v>
      </c>
      <c r="AH267" s="1">
        <v>0</v>
      </c>
      <c r="AI267" s="1">
        <v>1.5336000000000001</v>
      </c>
      <c r="AJ267" s="2">
        <v>1.1106</v>
      </c>
      <c r="AK267" s="298">
        <v>0</v>
      </c>
      <c r="AL267" s="3">
        <v>1.3809</v>
      </c>
      <c r="AM267" s="325">
        <v>1.4227000000000001</v>
      </c>
      <c r="AN267" s="300">
        <v>1.1106</v>
      </c>
      <c r="AO267" s="300">
        <v>0</v>
      </c>
      <c r="AP267" s="301">
        <v>1.3809</v>
      </c>
      <c r="AQ267" s="29">
        <v>1.4227000000000001</v>
      </c>
      <c r="AR267" s="283">
        <v>1</v>
      </c>
      <c r="AS267" s="283">
        <v>1</v>
      </c>
      <c r="AT267" s="4">
        <v>1.1106</v>
      </c>
      <c r="AU267" s="4">
        <v>0</v>
      </c>
      <c r="AV267" s="5">
        <v>1.3809</v>
      </c>
      <c r="AW267" s="448">
        <v>0</v>
      </c>
      <c r="AX267" s="449">
        <v>1</v>
      </c>
      <c r="AY267" s="1">
        <v>1.5336000000000001</v>
      </c>
      <c r="AZ267" s="29">
        <v>0</v>
      </c>
      <c r="BA267" s="5">
        <v>0</v>
      </c>
      <c r="BB267" s="294">
        <v>0</v>
      </c>
      <c r="BC267" s="707">
        <v>0</v>
      </c>
      <c r="BD267" s="707">
        <v>0</v>
      </c>
      <c r="BE267" s="303">
        <v>2.4899999999999999E-2</v>
      </c>
      <c r="BF267" s="303">
        <v>2.5999999999999999E-2</v>
      </c>
      <c r="BG267" s="326">
        <v>1</v>
      </c>
      <c r="BH267" s="327"/>
      <c r="BJ267" s="529"/>
    </row>
    <row r="268" spans="1:62" x14ac:dyDescent="0.2">
      <c r="A268" s="33" t="s">
        <v>603</v>
      </c>
      <c r="B268" s="328" t="s">
        <v>604</v>
      </c>
      <c r="C268" s="329" t="s">
        <v>1453</v>
      </c>
      <c r="D268" s="330" t="s">
        <v>1592</v>
      </c>
      <c r="E268" s="331" t="s">
        <v>1593</v>
      </c>
      <c r="F268" s="332" t="s">
        <v>281</v>
      </c>
      <c r="G268" s="730">
        <v>30</v>
      </c>
      <c r="H268" s="334"/>
      <c r="I268" s="335">
        <v>0</v>
      </c>
      <c r="J268" s="335">
        <v>0</v>
      </c>
      <c r="K268" s="335">
        <v>0</v>
      </c>
      <c r="L268" s="335">
        <v>0</v>
      </c>
      <c r="M268" s="335">
        <v>0</v>
      </c>
      <c r="N268" s="335">
        <v>0</v>
      </c>
      <c r="O268" s="714">
        <v>0</v>
      </c>
      <c r="P268" s="714">
        <v>0</v>
      </c>
      <c r="Q268" s="715">
        <v>0</v>
      </c>
      <c r="R268" s="715">
        <v>0</v>
      </c>
      <c r="S268" s="337">
        <v>0</v>
      </c>
      <c r="T268" s="336">
        <v>0</v>
      </c>
      <c r="U268" s="338">
        <v>0</v>
      </c>
      <c r="V268" s="339">
        <v>0</v>
      </c>
      <c r="W268" s="289">
        <v>0</v>
      </c>
      <c r="X268" s="290">
        <v>0</v>
      </c>
      <c r="Y268" s="291">
        <v>0</v>
      </c>
      <c r="Z268" s="324">
        <v>0</v>
      </c>
      <c r="AA268" s="292">
        <v>0</v>
      </c>
      <c r="AB268" s="293">
        <v>0</v>
      </c>
      <c r="AC268" s="340">
        <v>0</v>
      </c>
      <c r="AD268" s="341">
        <v>0</v>
      </c>
      <c r="AE268" s="295">
        <v>0</v>
      </c>
      <c r="AF268" s="342">
        <v>0</v>
      </c>
      <c r="AG268" s="343">
        <v>1</v>
      </c>
      <c r="AH268" s="6">
        <v>1.5604</v>
      </c>
      <c r="AI268" s="6">
        <v>0</v>
      </c>
      <c r="AJ268" s="2">
        <v>0</v>
      </c>
      <c r="AK268" s="298">
        <v>1.4481999999999999</v>
      </c>
      <c r="AL268" s="3">
        <v>0</v>
      </c>
      <c r="AM268" s="325">
        <v>0</v>
      </c>
      <c r="AN268" s="300">
        <v>0</v>
      </c>
      <c r="AO268" s="300">
        <v>0</v>
      </c>
      <c r="AP268" s="301">
        <v>0</v>
      </c>
      <c r="AQ268" s="29">
        <v>0</v>
      </c>
      <c r="AR268" s="283">
        <v>0</v>
      </c>
      <c r="AS268" s="283">
        <v>0</v>
      </c>
      <c r="AT268" s="4">
        <v>0</v>
      </c>
      <c r="AU268" s="4">
        <v>0</v>
      </c>
      <c r="AV268" s="5">
        <v>0</v>
      </c>
      <c r="AW268" s="448">
        <v>0</v>
      </c>
      <c r="AX268" s="449">
        <v>0</v>
      </c>
      <c r="AY268" s="6">
        <v>0</v>
      </c>
      <c r="AZ268" s="29">
        <v>0</v>
      </c>
      <c r="BA268" s="5">
        <v>0</v>
      </c>
      <c r="BB268" s="341">
        <v>0</v>
      </c>
      <c r="BC268" s="716">
        <v>0</v>
      </c>
      <c r="BD268" s="716">
        <v>2.58E-2</v>
      </c>
      <c r="BE268" s="303">
        <v>0</v>
      </c>
      <c r="BF268" s="303">
        <v>0</v>
      </c>
      <c r="BG268" s="326">
        <v>0</v>
      </c>
      <c r="BH268" s="327"/>
      <c r="BI268" s="9"/>
      <c r="BJ268" s="529"/>
    </row>
    <row r="269" spans="1:62" x14ac:dyDescent="0.2">
      <c r="A269" s="33" t="s">
        <v>618</v>
      </c>
      <c r="B269" s="328" t="s">
        <v>619</v>
      </c>
      <c r="C269" s="329" t="s">
        <v>1453</v>
      </c>
      <c r="D269" s="330" t="s">
        <v>1592</v>
      </c>
      <c r="E269" s="331" t="s">
        <v>1594</v>
      </c>
      <c r="F269" s="332" t="s">
        <v>281</v>
      </c>
      <c r="G269" s="730">
        <v>30</v>
      </c>
      <c r="H269" s="334"/>
      <c r="I269" s="335">
        <v>0</v>
      </c>
      <c r="J269" s="335">
        <v>0</v>
      </c>
      <c r="K269" s="335">
        <v>0</v>
      </c>
      <c r="L269" s="335">
        <v>0</v>
      </c>
      <c r="M269" s="335">
        <v>0</v>
      </c>
      <c r="N269" s="335">
        <v>0</v>
      </c>
      <c r="O269" s="714">
        <v>0</v>
      </c>
      <c r="P269" s="714">
        <v>0</v>
      </c>
      <c r="Q269" s="715">
        <v>0</v>
      </c>
      <c r="R269" s="715">
        <v>0</v>
      </c>
      <c r="S269" s="337">
        <v>0</v>
      </c>
      <c r="T269" s="336">
        <v>0</v>
      </c>
      <c r="U269" s="338">
        <v>0</v>
      </c>
      <c r="V269" s="339">
        <v>0</v>
      </c>
      <c r="W269" s="289">
        <v>0</v>
      </c>
      <c r="X269" s="290">
        <v>0</v>
      </c>
      <c r="Y269" s="291">
        <v>0</v>
      </c>
      <c r="Z269" s="324">
        <v>0</v>
      </c>
      <c r="AA269" s="292">
        <v>0</v>
      </c>
      <c r="AB269" s="293">
        <v>0</v>
      </c>
      <c r="AC269" s="340">
        <v>0</v>
      </c>
      <c r="AD269" s="341">
        <v>0</v>
      </c>
      <c r="AE269" s="295">
        <v>0</v>
      </c>
      <c r="AF269" s="342">
        <v>0</v>
      </c>
      <c r="AG269" s="343">
        <v>1</v>
      </c>
      <c r="AH269" s="6">
        <v>1.5604</v>
      </c>
      <c r="AI269" s="6">
        <v>0</v>
      </c>
      <c r="AJ269" s="2">
        <v>0</v>
      </c>
      <c r="AK269" s="298">
        <v>1.5343</v>
      </c>
      <c r="AL269" s="3">
        <v>0</v>
      </c>
      <c r="AM269" s="325">
        <v>0</v>
      </c>
      <c r="AN269" s="300">
        <v>0</v>
      </c>
      <c r="AO269" s="300">
        <v>0</v>
      </c>
      <c r="AP269" s="301">
        <v>0</v>
      </c>
      <c r="AQ269" s="29">
        <v>0</v>
      </c>
      <c r="AR269" s="283">
        <v>0</v>
      </c>
      <c r="AS269" s="283">
        <v>0</v>
      </c>
      <c r="AT269" s="4">
        <v>0</v>
      </c>
      <c r="AU269" s="4">
        <v>0</v>
      </c>
      <c r="AV269" s="5">
        <v>0</v>
      </c>
      <c r="AW269" s="448">
        <v>0</v>
      </c>
      <c r="AX269" s="449">
        <v>0</v>
      </c>
      <c r="AY269" s="6">
        <v>0</v>
      </c>
      <c r="AZ269" s="29">
        <v>0</v>
      </c>
      <c r="BA269" s="5">
        <v>0</v>
      </c>
      <c r="BB269" s="341">
        <v>0</v>
      </c>
      <c r="BC269" s="716">
        <v>0</v>
      </c>
      <c r="BD269" s="716">
        <v>2.58E-2</v>
      </c>
      <c r="BE269" s="303">
        <v>0</v>
      </c>
      <c r="BF269" s="303">
        <v>0</v>
      </c>
      <c r="BG269" s="326">
        <v>0</v>
      </c>
      <c r="BH269" s="327"/>
      <c r="BI269" s="9"/>
      <c r="BJ269" s="529"/>
    </row>
    <row r="270" spans="1:62" x14ac:dyDescent="0.2">
      <c r="A270" s="383" t="s">
        <v>1453</v>
      </c>
      <c r="B270" s="384" t="s">
        <v>1454</v>
      </c>
      <c r="C270" s="404" t="s">
        <v>1453</v>
      </c>
      <c r="D270" s="405" t="s">
        <v>1592</v>
      </c>
      <c r="E270" s="387" t="s">
        <v>1595</v>
      </c>
      <c r="F270" s="388" t="s">
        <v>281</v>
      </c>
      <c r="G270" s="389">
        <v>30</v>
      </c>
      <c r="H270" s="334"/>
      <c r="I270" s="390">
        <v>11607767</v>
      </c>
      <c r="J270" s="390">
        <v>1375241</v>
      </c>
      <c r="K270" s="390">
        <v>0</v>
      </c>
      <c r="L270" s="390">
        <v>0</v>
      </c>
      <c r="M270" s="390">
        <v>0</v>
      </c>
      <c r="N270" s="390">
        <v>11607767</v>
      </c>
      <c r="O270" s="717">
        <v>1375241</v>
      </c>
      <c r="P270" s="717">
        <v>10232526</v>
      </c>
      <c r="Q270" s="718">
        <v>610.37</v>
      </c>
      <c r="R270" s="718">
        <v>22.59</v>
      </c>
      <c r="S270" s="392">
        <v>193529</v>
      </c>
      <c r="T270" s="391">
        <v>0</v>
      </c>
      <c r="U270" s="393">
        <v>10232526</v>
      </c>
      <c r="V270" s="394">
        <v>16764.46</v>
      </c>
      <c r="W270" s="289">
        <v>13412</v>
      </c>
      <c r="X270" s="290">
        <v>21.97</v>
      </c>
      <c r="Y270" s="291">
        <v>16742.489999999998</v>
      </c>
      <c r="Z270" s="324">
        <v>0</v>
      </c>
      <c r="AA270" s="292">
        <v>0</v>
      </c>
      <c r="AB270" s="293">
        <v>10232526</v>
      </c>
      <c r="AC270" s="395">
        <v>16764.46</v>
      </c>
      <c r="AD270" s="396">
        <v>1.64036</v>
      </c>
      <c r="AE270" s="397">
        <v>1.6404000000000001</v>
      </c>
      <c r="AF270" s="398">
        <v>1.5604</v>
      </c>
      <c r="AG270" s="399">
        <v>0</v>
      </c>
      <c r="AH270" s="400">
        <v>0</v>
      </c>
      <c r="AI270" s="400">
        <v>0</v>
      </c>
      <c r="AJ270" s="2">
        <v>0</v>
      </c>
      <c r="AK270" s="298">
        <v>0</v>
      </c>
      <c r="AL270" s="3">
        <v>0</v>
      </c>
      <c r="AM270" s="325">
        <v>0</v>
      </c>
      <c r="AN270" s="300">
        <v>0</v>
      </c>
      <c r="AO270" s="300">
        <v>0</v>
      </c>
      <c r="AP270" s="301">
        <v>0</v>
      </c>
      <c r="AQ270" s="29">
        <v>0</v>
      </c>
      <c r="AR270" s="283">
        <v>0</v>
      </c>
      <c r="AS270" s="283">
        <v>0</v>
      </c>
      <c r="AT270" s="4">
        <v>0</v>
      </c>
      <c r="AU270" s="4">
        <v>0</v>
      </c>
      <c r="AV270" s="5">
        <v>0</v>
      </c>
      <c r="AW270" s="448">
        <v>0</v>
      </c>
      <c r="AX270" s="449">
        <v>0</v>
      </c>
      <c r="AY270" s="400">
        <v>0</v>
      </c>
      <c r="AZ270" s="29">
        <v>0</v>
      </c>
      <c r="BA270" s="5">
        <v>0</v>
      </c>
      <c r="BB270" s="396">
        <v>1.35416</v>
      </c>
      <c r="BC270" s="719">
        <v>2.58E-2</v>
      </c>
      <c r="BD270" s="719">
        <v>0</v>
      </c>
      <c r="BE270" s="303">
        <v>0</v>
      </c>
      <c r="BF270" s="303">
        <v>0</v>
      </c>
      <c r="BG270" s="326">
        <v>0</v>
      </c>
      <c r="BH270" s="327"/>
      <c r="BI270" s="9"/>
      <c r="BJ270" s="529"/>
    </row>
    <row r="271" spans="1:62" x14ac:dyDescent="0.2">
      <c r="A271" s="33" t="s">
        <v>609</v>
      </c>
      <c r="B271" s="328" t="s">
        <v>610</v>
      </c>
      <c r="C271" s="329" t="s">
        <v>1455</v>
      </c>
      <c r="D271" s="330" t="s">
        <v>1596</v>
      </c>
      <c r="E271" s="331" t="s">
        <v>1597</v>
      </c>
      <c r="F271" s="332" t="s">
        <v>149</v>
      </c>
      <c r="G271" s="730">
        <v>30</v>
      </c>
      <c r="H271" s="334"/>
      <c r="I271" s="335">
        <v>0</v>
      </c>
      <c r="J271" s="335">
        <v>0</v>
      </c>
      <c r="K271" s="335">
        <v>0</v>
      </c>
      <c r="L271" s="335">
        <v>0</v>
      </c>
      <c r="M271" s="335">
        <v>0</v>
      </c>
      <c r="N271" s="335">
        <v>0</v>
      </c>
      <c r="O271" s="714">
        <v>0</v>
      </c>
      <c r="P271" s="714">
        <v>0</v>
      </c>
      <c r="Q271" s="715">
        <v>0</v>
      </c>
      <c r="R271" s="715">
        <v>0</v>
      </c>
      <c r="S271" s="337">
        <v>0</v>
      </c>
      <c r="T271" s="336">
        <v>0</v>
      </c>
      <c r="U271" s="338">
        <v>0</v>
      </c>
      <c r="V271" s="339">
        <v>0</v>
      </c>
      <c r="W271" s="289">
        <v>0</v>
      </c>
      <c r="X271" s="290">
        <v>0</v>
      </c>
      <c r="Y271" s="291">
        <v>0</v>
      </c>
      <c r="Z271" s="324">
        <v>0</v>
      </c>
      <c r="AA271" s="292">
        <v>0</v>
      </c>
      <c r="AB271" s="293">
        <v>0</v>
      </c>
      <c r="AC271" s="340">
        <v>0</v>
      </c>
      <c r="AD271" s="341">
        <v>0</v>
      </c>
      <c r="AE271" s="295">
        <v>0</v>
      </c>
      <c r="AF271" s="342">
        <v>0</v>
      </c>
      <c r="AG271" s="343">
        <v>1</v>
      </c>
      <c r="AH271" s="6">
        <v>1.5475000000000001</v>
      </c>
      <c r="AI271" s="6">
        <v>0</v>
      </c>
      <c r="AJ271" s="2">
        <v>0</v>
      </c>
      <c r="AK271" s="298">
        <v>1.5597000000000001</v>
      </c>
      <c r="AL271" s="3">
        <v>0</v>
      </c>
      <c r="AM271" s="325">
        <v>0</v>
      </c>
      <c r="AN271" s="300">
        <v>0</v>
      </c>
      <c r="AO271" s="300">
        <v>0</v>
      </c>
      <c r="AP271" s="301">
        <v>0</v>
      </c>
      <c r="AQ271" s="29">
        <v>0</v>
      </c>
      <c r="AR271" s="283">
        <v>0</v>
      </c>
      <c r="AS271" s="283">
        <v>0</v>
      </c>
      <c r="AT271" s="4">
        <v>0</v>
      </c>
      <c r="AU271" s="4">
        <v>0</v>
      </c>
      <c r="AV271" s="5">
        <v>0</v>
      </c>
      <c r="AW271" s="448">
        <v>0</v>
      </c>
      <c r="AX271" s="449">
        <v>0</v>
      </c>
      <c r="AY271" s="6">
        <v>0</v>
      </c>
      <c r="AZ271" s="29">
        <v>0</v>
      </c>
      <c r="BA271" s="5">
        <v>0</v>
      </c>
      <c r="BB271" s="341">
        <v>0</v>
      </c>
      <c r="BC271" s="716">
        <v>0</v>
      </c>
      <c r="BD271" s="716">
        <v>2.5600000000000001E-2</v>
      </c>
      <c r="BE271" s="303">
        <v>0</v>
      </c>
      <c r="BF271" s="303">
        <v>0</v>
      </c>
      <c r="BG271" s="326">
        <v>0</v>
      </c>
      <c r="BH271" s="327"/>
      <c r="BI271" s="9"/>
      <c r="BJ271" s="529"/>
    </row>
    <row r="272" spans="1:62" x14ac:dyDescent="0.2">
      <c r="A272" s="33" t="s">
        <v>612</v>
      </c>
      <c r="B272" s="328" t="s">
        <v>613</v>
      </c>
      <c r="C272" s="329" t="s">
        <v>1455</v>
      </c>
      <c r="D272" s="330" t="s">
        <v>1596</v>
      </c>
      <c r="E272" s="331" t="s">
        <v>1598</v>
      </c>
      <c r="F272" s="332" t="s">
        <v>149</v>
      </c>
      <c r="G272" s="730">
        <v>30</v>
      </c>
      <c r="H272" s="334"/>
      <c r="I272" s="335">
        <v>0</v>
      </c>
      <c r="J272" s="335">
        <v>0</v>
      </c>
      <c r="K272" s="335">
        <v>0</v>
      </c>
      <c r="L272" s="335">
        <v>0</v>
      </c>
      <c r="M272" s="335">
        <v>0</v>
      </c>
      <c r="N272" s="335">
        <v>0</v>
      </c>
      <c r="O272" s="714">
        <v>0</v>
      </c>
      <c r="P272" s="714">
        <v>0</v>
      </c>
      <c r="Q272" s="715">
        <v>0</v>
      </c>
      <c r="R272" s="715">
        <v>0</v>
      </c>
      <c r="S272" s="337">
        <v>0</v>
      </c>
      <c r="T272" s="336">
        <v>0</v>
      </c>
      <c r="U272" s="338">
        <v>0</v>
      </c>
      <c r="V272" s="339">
        <v>0</v>
      </c>
      <c r="W272" s="289">
        <v>0</v>
      </c>
      <c r="X272" s="290">
        <v>0</v>
      </c>
      <c r="Y272" s="291">
        <v>0</v>
      </c>
      <c r="Z272" s="324">
        <v>0</v>
      </c>
      <c r="AA272" s="292">
        <v>0</v>
      </c>
      <c r="AB272" s="293">
        <v>0</v>
      </c>
      <c r="AC272" s="340">
        <v>0</v>
      </c>
      <c r="AD272" s="341">
        <v>0</v>
      </c>
      <c r="AE272" s="295">
        <v>0</v>
      </c>
      <c r="AF272" s="342">
        <v>0</v>
      </c>
      <c r="AG272" s="343">
        <v>1</v>
      </c>
      <c r="AH272" s="6">
        <v>1.5475000000000001</v>
      </c>
      <c r="AI272" s="6">
        <v>0</v>
      </c>
      <c r="AJ272" s="2">
        <v>0</v>
      </c>
      <c r="AK272" s="298">
        <v>1.5578000000000001</v>
      </c>
      <c r="AL272" s="3">
        <v>0</v>
      </c>
      <c r="AM272" s="325">
        <v>0</v>
      </c>
      <c r="AN272" s="300">
        <v>0</v>
      </c>
      <c r="AO272" s="300">
        <v>0</v>
      </c>
      <c r="AP272" s="301">
        <v>0</v>
      </c>
      <c r="AQ272" s="29">
        <v>0</v>
      </c>
      <c r="AR272" s="283">
        <v>0</v>
      </c>
      <c r="AS272" s="283">
        <v>0</v>
      </c>
      <c r="AT272" s="4">
        <v>0</v>
      </c>
      <c r="AU272" s="4">
        <v>0</v>
      </c>
      <c r="AV272" s="5">
        <v>0</v>
      </c>
      <c r="AW272" s="448">
        <v>0</v>
      </c>
      <c r="AX272" s="449">
        <v>0</v>
      </c>
      <c r="AY272" s="6">
        <v>0</v>
      </c>
      <c r="AZ272" s="29">
        <v>0</v>
      </c>
      <c r="BA272" s="5">
        <v>0</v>
      </c>
      <c r="BB272" s="341">
        <v>0</v>
      </c>
      <c r="BC272" s="716">
        <v>0</v>
      </c>
      <c r="BD272" s="716">
        <v>2.5600000000000001E-2</v>
      </c>
      <c r="BE272" s="303">
        <v>0</v>
      </c>
      <c r="BF272" s="303">
        <v>0</v>
      </c>
      <c r="BG272" s="326">
        <v>0</v>
      </c>
      <c r="BH272" s="327"/>
      <c r="BI272" s="9"/>
      <c r="BJ272" s="529"/>
    </row>
    <row r="273" spans="1:62" x14ac:dyDescent="0.2">
      <c r="A273" s="383" t="s">
        <v>1455</v>
      </c>
      <c r="B273" s="384" t="s">
        <v>1456</v>
      </c>
      <c r="C273" s="404" t="s">
        <v>1455</v>
      </c>
      <c r="D273" s="405" t="s">
        <v>1596</v>
      </c>
      <c r="E273" s="387" t="s">
        <v>1599</v>
      </c>
      <c r="F273" s="388" t="s">
        <v>149</v>
      </c>
      <c r="G273" s="389">
        <v>30</v>
      </c>
      <c r="H273" s="334"/>
      <c r="I273" s="390">
        <v>1634070</v>
      </c>
      <c r="J273" s="390">
        <v>13000</v>
      </c>
      <c r="K273" s="390">
        <v>0</v>
      </c>
      <c r="L273" s="390">
        <v>0</v>
      </c>
      <c r="M273" s="390">
        <v>0</v>
      </c>
      <c r="N273" s="390">
        <v>1634070</v>
      </c>
      <c r="O273" s="717">
        <v>13000</v>
      </c>
      <c r="P273" s="717">
        <v>1621070</v>
      </c>
      <c r="Q273" s="718">
        <v>97.460000000000008</v>
      </c>
      <c r="R273" s="718">
        <v>3.87</v>
      </c>
      <c r="S273" s="392">
        <v>33154</v>
      </c>
      <c r="T273" s="391">
        <v>0</v>
      </c>
      <c r="U273" s="393">
        <v>1621070</v>
      </c>
      <c r="V273" s="394">
        <v>16633.18</v>
      </c>
      <c r="W273" s="289">
        <v>1601</v>
      </c>
      <c r="X273" s="290">
        <v>16.43</v>
      </c>
      <c r="Y273" s="291">
        <v>16616.75</v>
      </c>
      <c r="Z273" s="324" t="s">
        <v>15</v>
      </c>
      <c r="AA273" s="292" t="s">
        <v>15</v>
      </c>
      <c r="AB273" s="293">
        <v>1621070</v>
      </c>
      <c r="AC273" s="395">
        <v>16633.18</v>
      </c>
      <c r="AD273" s="396">
        <v>1.62751</v>
      </c>
      <c r="AE273" s="397">
        <v>1.6274999999999999</v>
      </c>
      <c r="AF273" s="398">
        <v>1.5474999999999999</v>
      </c>
      <c r="AG273" s="399">
        <v>0</v>
      </c>
      <c r="AH273" s="400">
        <v>0</v>
      </c>
      <c r="AI273" s="400">
        <v>0</v>
      </c>
      <c r="AJ273" s="2">
        <v>0</v>
      </c>
      <c r="AK273" s="298">
        <v>0</v>
      </c>
      <c r="AL273" s="3">
        <v>0</v>
      </c>
      <c r="AM273" s="325">
        <v>0</v>
      </c>
      <c r="AN273" s="300">
        <v>0</v>
      </c>
      <c r="AO273" s="300">
        <v>0</v>
      </c>
      <c r="AP273" s="301">
        <v>0</v>
      </c>
      <c r="AQ273" s="29">
        <v>0</v>
      </c>
      <c r="AR273" s="283">
        <v>0</v>
      </c>
      <c r="AS273" s="283">
        <v>0</v>
      </c>
      <c r="AT273" s="4">
        <v>0</v>
      </c>
      <c r="AU273" s="4">
        <v>0</v>
      </c>
      <c r="AV273" s="5">
        <v>0</v>
      </c>
      <c r="AW273" s="448">
        <v>0</v>
      </c>
      <c r="AX273" s="449">
        <v>0</v>
      </c>
      <c r="AY273" s="400">
        <v>0</v>
      </c>
      <c r="AZ273" s="29">
        <v>0</v>
      </c>
      <c r="BA273" s="5">
        <v>0</v>
      </c>
      <c r="BB273" s="396">
        <v>1.34355</v>
      </c>
      <c r="BC273" s="719">
        <v>2.5600000000000001E-2</v>
      </c>
      <c r="BD273" s="719">
        <v>0</v>
      </c>
      <c r="BE273" s="303">
        <v>0</v>
      </c>
      <c r="BF273" s="303">
        <v>0</v>
      </c>
      <c r="BG273" s="326">
        <v>0</v>
      </c>
      <c r="BH273" s="327"/>
      <c r="BI273" s="9"/>
      <c r="BJ273" s="529"/>
    </row>
    <row r="274" spans="1:62" x14ac:dyDescent="0.2">
      <c r="A274" s="33" t="s">
        <v>615</v>
      </c>
      <c r="B274" s="328" t="s">
        <v>616</v>
      </c>
      <c r="C274" s="329" t="s">
        <v>1457</v>
      </c>
      <c r="D274" s="330" t="s">
        <v>1600</v>
      </c>
      <c r="E274" s="331" t="s">
        <v>1601</v>
      </c>
      <c r="F274" s="332" t="s">
        <v>149</v>
      </c>
      <c r="G274" s="730">
        <v>30</v>
      </c>
      <c r="H274" s="334"/>
      <c r="I274" s="335">
        <v>0</v>
      </c>
      <c r="J274" s="335">
        <v>0</v>
      </c>
      <c r="K274" s="335">
        <v>0</v>
      </c>
      <c r="L274" s="335">
        <v>0</v>
      </c>
      <c r="M274" s="335">
        <v>0</v>
      </c>
      <c r="N274" s="335">
        <v>0</v>
      </c>
      <c r="O274" s="714">
        <v>0</v>
      </c>
      <c r="P274" s="714">
        <v>0</v>
      </c>
      <c r="Q274" s="715">
        <v>0</v>
      </c>
      <c r="R274" s="715">
        <v>0</v>
      </c>
      <c r="S274" s="337">
        <v>0</v>
      </c>
      <c r="T274" s="336">
        <v>0</v>
      </c>
      <c r="U274" s="338">
        <v>0</v>
      </c>
      <c r="V274" s="339">
        <v>0</v>
      </c>
      <c r="W274" s="289">
        <v>0</v>
      </c>
      <c r="X274" s="290">
        <v>0</v>
      </c>
      <c r="Y274" s="291">
        <v>0</v>
      </c>
      <c r="Z274" s="324">
        <v>0</v>
      </c>
      <c r="AA274" s="292">
        <v>0</v>
      </c>
      <c r="AB274" s="293">
        <v>0</v>
      </c>
      <c r="AC274" s="340">
        <v>0</v>
      </c>
      <c r="AD274" s="341">
        <v>0</v>
      </c>
      <c r="AE274" s="295">
        <v>0</v>
      </c>
      <c r="AF274" s="342">
        <v>0</v>
      </c>
      <c r="AG274" s="343">
        <v>1</v>
      </c>
      <c r="AH274" s="6">
        <v>1.6075999999999999</v>
      </c>
      <c r="AI274" s="6">
        <v>0</v>
      </c>
      <c r="AJ274" s="2">
        <v>0</v>
      </c>
      <c r="AK274" s="298">
        <v>1.4071</v>
      </c>
      <c r="AL274" s="3">
        <v>0</v>
      </c>
      <c r="AM274" s="325">
        <v>0</v>
      </c>
      <c r="AN274" s="300">
        <v>0</v>
      </c>
      <c r="AO274" s="300">
        <v>0</v>
      </c>
      <c r="AP274" s="301">
        <v>0</v>
      </c>
      <c r="AQ274" s="29">
        <v>0</v>
      </c>
      <c r="AR274" s="283">
        <v>0</v>
      </c>
      <c r="AS274" s="283">
        <v>0</v>
      </c>
      <c r="AT274" s="4">
        <v>0</v>
      </c>
      <c r="AU274" s="4">
        <v>0</v>
      </c>
      <c r="AV274" s="5">
        <v>0</v>
      </c>
      <c r="AW274" s="448">
        <v>0</v>
      </c>
      <c r="AX274" s="449">
        <v>0</v>
      </c>
      <c r="AY274" s="6">
        <v>0</v>
      </c>
      <c r="AZ274" s="29">
        <v>0</v>
      </c>
      <c r="BA274" s="5">
        <v>0</v>
      </c>
      <c r="BB274" s="341">
        <v>0</v>
      </c>
      <c r="BC274" s="716">
        <v>0</v>
      </c>
      <c r="BD274" s="716">
        <v>2.6499999999999999E-2</v>
      </c>
      <c r="BE274" s="303">
        <v>0</v>
      </c>
      <c r="BF274" s="303">
        <v>0</v>
      </c>
      <c r="BG274" s="326">
        <v>0</v>
      </c>
      <c r="BH274" s="327"/>
      <c r="BI274" s="9"/>
      <c r="BJ274" s="529"/>
    </row>
    <row r="275" spans="1:62" x14ac:dyDescent="0.2">
      <c r="A275" s="33" t="s">
        <v>624</v>
      </c>
      <c r="B275" s="328" t="s">
        <v>625</v>
      </c>
      <c r="C275" s="329" t="s">
        <v>1457</v>
      </c>
      <c r="D275" s="330" t="s">
        <v>1600</v>
      </c>
      <c r="E275" s="331" t="s">
        <v>1602</v>
      </c>
      <c r="F275" s="332" t="s">
        <v>149</v>
      </c>
      <c r="G275" s="730">
        <v>30</v>
      </c>
      <c r="H275" s="334"/>
      <c r="I275" s="335">
        <v>0</v>
      </c>
      <c r="J275" s="335">
        <v>0</v>
      </c>
      <c r="K275" s="335">
        <v>0</v>
      </c>
      <c r="L275" s="335">
        <v>0</v>
      </c>
      <c r="M275" s="335">
        <v>0</v>
      </c>
      <c r="N275" s="335">
        <v>0</v>
      </c>
      <c r="O275" s="714">
        <v>0</v>
      </c>
      <c r="P275" s="714">
        <v>0</v>
      </c>
      <c r="Q275" s="715">
        <v>0</v>
      </c>
      <c r="R275" s="715">
        <v>0</v>
      </c>
      <c r="S275" s="337">
        <v>0</v>
      </c>
      <c r="T275" s="336">
        <v>0</v>
      </c>
      <c r="U275" s="338">
        <v>0</v>
      </c>
      <c r="V275" s="339">
        <v>0</v>
      </c>
      <c r="W275" s="289">
        <v>0</v>
      </c>
      <c r="X275" s="290">
        <v>0</v>
      </c>
      <c r="Y275" s="291">
        <v>0</v>
      </c>
      <c r="Z275" s="324">
        <v>0</v>
      </c>
      <c r="AA275" s="292">
        <v>0</v>
      </c>
      <c r="AB275" s="293">
        <v>0</v>
      </c>
      <c r="AC275" s="340">
        <v>0</v>
      </c>
      <c r="AD275" s="341">
        <v>0</v>
      </c>
      <c r="AE275" s="295">
        <v>0</v>
      </c>
      <c r="AF275" s="342">
        <v>0</v>
      </c>
      <c r="AG275" s="343">
        <v>1</v>
      </c>
      <c r="AH275" s="6">
        <v>1.6075999999999999</v>
      </c>
      <c r="AI275" s="6">
        <v>0</v>
      </c>
      <c r="AJ275" s="2">
        <v>0</v>
      </c>
      <c r="AK275" s="298">
        <v>1.5387999999999999</v>
      </c>
      <c r="AL275" s="3">
        <v>0</v>
      </c>
      <c r="AM275" s="325">
        <v>0</v>
      </c>
      <c r="AN275" s="300">
        <v>0</v>
      </c>
      <c r="AO275" s="300">
        <v>0</v>
      </c>
      <c r="AP275" s="301">
        <v>0</v>
      </c>
      <c r="AQ275" s="29">
        <v>0</v>
      </c>
      <c r="AR275" s="283">
        <v>0</v>
      </c>
      <c r="AS275" s="283">
        <v>0</v>
      </c>
      <c r="AT275" s="4">
        <v>0</v>
      </c>
      <c r="AU275" s="4">
        <v>0</v>
      </c>
      <c r="AV275" s="5">
        <v>0</v>
      </c>
      <c r="AW275" s="448">
        <v>0</v>
      </c>
      <c r="AX275" s="449">
        <v>0</v>
      </c>
      <c r="AY275" s="6">
        <v>0</v>
      </c>
      <c r="AZ275" s="29">
        <v>0</v>
      </c>
      <c r="BA275" s="5">
        <v>0</v>
      </c>
      <c r="BB275" s="341">
        <v>0</v>
      </c>
      <c r="BC275" s="716">
        <v>0</v>
      </c>
      <c r="BD275" s="716">
        <v>2.6499999999999999E-2</v>
      </c>
      <c r="BE275" s="303">
        <v>0</v>
      </c>
      <c r="BF275" s="303">
        <v>0</v>
      </c>
      <c r="BG275" s="326">
        <v>0</v>
      </c>
      <c r="BH275" s="327"/>
      <c r="BI275" s="9"/>
      <c r="BJ275" s="529"/>
    </row>
    <row r="276" spans="1:62" x14ac:dyDescent="0.2">
      <c r="A276" s="383" t="s">
        <v>1457</v>
      </c>
      <c r="B276" s="384" t="s">
        <v>1458</v>
      </c>
      <c r="C276" s="404" t="s">
        <v>1457</v>
      </c>
      <c r="D276" s="405" t="s">
        <v>1600</v>
      </c>
      <c r="E276" s="387" t="s">
        <v>1603</v>
      </c>
      <c r="F276" s="388" t="s">
        <v>149</v>
      </c>
      <c r="G276" s="389">
        <v>30</v>
      </c>
      <c r="H276" s="334"/>
      <c r="I276" s="390">
        <v>4251494</v>
      </c>
      <c r="J276" s="390">
        <v>1074645</v>
      </c>
      <c r="K276" s="390">
        <v>0</v>
      </c>
      <c r="L276" s="390">
        <v>0</v>
      </c>
      <c r="M276" s="390">
        <v>0</v>
      </c>
      <c r="N276" s="390">
        <v>4251494</v>
      </c>
      <c r="O276" s="717">
        <v>1074645</v>
      </c>
      <c r="P276" s="717">
        <v>3176849</v>
      </c>
      <c r="Q276" s="718">
        <v>184.19</v>
      </c>
      <c r="R276" s="718">
        <v>6.73</v>
      </c>
      <c r="S276" s="392">
        <v>57656</v>
      </c>
      <c r="T276" s="391">
        <v>0</v>
      </c>
      <c r="U276" s="393">
        <v>3176849</v>
      </c>
      <c r="V276" s="394">
        <v>17247.669999999998</v>
      </c>
      <c r="W276" s="289">
        <v>4642</v>
      </c>
      <c r="X276" s="290">
        <v>25.2</v>
      </c>
      <c r="Y276" s="291">
        <v>17222.469999999998</v>
      </c>
      <c r="Z276" s="324">
        <v>0</v>
      </c>
      <c r="AA276" s="292">
        <v>0</v>
      </c>
      <c r="AB276" s="293">
        <v>3176849</v>
      </c>
      <c r="AC276" s="395">
        <v>17247.669999999998</v>
      </c>
      <c r="AD276" s="396">
        <v>1.68764</v>
      </c>
      <c r="AE276" s="397">
        <v>1.6876</v>
      </c>
      <c r="AF276" s="398">
        <v>1.6075999999999999</v>
      </c>
      <c r="AG276" s="399">
        <v>0</v>
      </c>
      <c r="AH276" s="400">
        <v>0</v>
      </c>
      <c r="AI276" s="400">
        <v>0</v>
      </c>
      <c r="AJ276" s="2">
        <v>0</v>
      </c>
      <c r="AK276" s="298">
        <v>0</v>
      </c>
      <c r="AL276" s="3">
        <v>0</v>
      </c>
      <c r="AM276" s="325">
        <v>0</v>
      </c>
      <c r="AN276" s="300">
        <v>0</v>
      </c>
      <c r="AO276" s="300">
        <v>0</v>
      </c>
      <c r="AP276" s="301">
        <v>0</v>
      </c>
      <c r="AQ276" s="29">
        <v>0</v>
      </c>
      <c r="AR276" s="283">
        <v>0</v>
      </c>
      <c r="AS276" s="283">
        <v>0</v>
      </c>
      <c r="AT276" s="4">
        <v>0</v>
      </c>
      <c r="AU276" s="4">
        <v>0</v>
      </c>
      <c r="AV276" s="5">
        <v>0</v>
      </c>
      <c r="AW276" s="448">
        <v>0</v>
      </c>
      <c r="AX276" s="449">
        <v>0</v>
      </c>
      <c r="AY276" s="400">
        <v>0</v>
      </c>
      <c r="AZ276" s="29">
        <v>0</v>
      </c>
      <c r="BA276" s="5">
        <v>0</v>
      </c>
      <c r="BB276" s="396">
        <v>1.3931899999999999</v>
      </c>
      <c r="BC276" s="719">
        <v>2.6499999999999999E-2</v>
      </c>
      <c r="BD276" s="719">
        <v>0</v>
      </c>
      <c r="BE276" s="303">
        <v>0</v>
      </c>
      <c r="BF276" s="303">
        <v>0</v>
      </c>
      <c r="BG276" s="326">
        <v>0</v>
      </c>
      <c r="BH276" s="327"/>
      <c r="BI276" s="9"/>
      <c r="BJ276" s="529"/>
    </row>
    <row r="277" spans="1:62" x14ac:dyDescent="0.2">
      <c r="A277" s="33" t="s">
        <v>606</v>
      </c>
      <c r="B277" s="328" t="s">
        <v>607</v>
      </c>
      <c r="C277" s="329" t="s">
        <v>1459</v>
      </c>
      <c r="D277" s="330" t="s">
        <v>1604</v>
      </c>
      <c r="E277" s="331" t="s">
        <v>1605</v>
      </c>
      <c r="F277" s="332" t="s">
        <v>281</v>
      </c>
      <c r="G277" s="730">
        <v>30</v>
      </c>
      <c r="H277" s="334"/>
      <c r="I277" s="335">
        <v>0</v>
      </c>
      <c r="J277" s="335">
        <v>0</v>
      </c>
      <c r="K277" s="335">
        <v>0</v>
      </c>
      <c r="L277" s="335">
        <v>0</v>
      </c>
      <c r="M277" s="335">
        <v>0</v>
      </c>
      <c r="N277" s="335">
        <v>0</v>
      </c>
      <c r="O277" s="714">
        <v>0</v>
      </c>
      <c r="P277" s="714">
        <v>0</v>
      </c>
      <c r="Q277" s="715">
        <v>0</v>
      </c>
      <c r="R277" s="715">
        <v>0</v>
      </c>
      <c r="S277" s="337">
        <v>0</v>
      </c>
      <c r="T277" s="336">
        <v>0</v>
      </c>
      <c r="U277" s="338">
        <v>0</v>
      </c>
      <c r="V277" s="339">
        <v>0</v>
      </c>
      <c r="W277" s="289">
        <v>0</v>
      </c>
      <c r="X277" s="290">
        <v>0</v>
      </c>
      <c r="Y277" s="291">
        <v>0</v>
      </c>
      <c r="Z277" s="324">
        <v>0</v>
      </c>
      <c r="AA277" s="292">
        <v>0</v>
      </c>
      <c r="AB277" s="293">
        <v>0</v>
      </c>
      <c r="AC277" s="340">
        <v>0</v>
      </c>
      <c r="AD277" s="341">
        <v>0</v>
      </c>
      <c r="AE277" s="295">
        <v>0</v>
      </c>
      <c r="AF277" s="342">
        <v>0</v>
      </c>
      <c r="AG277" s="343">
        <v>1</v>
      </c>
      <c r="AH277" s="6">
        <v>1.5061</v>
      </c>
      <c r="AI277" s="6">
        <v>0</v>
      </c>
      <c r="AJ277" s="2">
        <v>0</v>
      </c>
      <c r="AK277" s="298">
        <v>1.5489999999999999</v>
      </c>
      <c r="AL277" s="3">
        <v>0</v>
      </c>
      <c r="AM277" s="325">
        <v>0</v>
      </c>
      <c r="AN277" s="300">
        <v>0</v>
      </c>
      <c r="AO277" s="300">
        <v>0</v>
      </c>
      <c r="AP277" s="301">
        <v>0</v>
      </c>
      <c r="AQ277" s="29">
        <v>0</v>
      </c>
      <c r="AR277" s="283">
        <v>0</v>
      </c>
      <c r="AS277" s="283">
        <v>0</v>
      </c>
      <c r="AT277" s="4">
        <v>0</v>
      </c>
      <c r="AU277" s="4">
        <v>0</v>
      </c>
      <c r="AV277" s="5">
        <v>0</v>
      </c>
      <c r="AW277" s="448">
        <v>0</v>
      </c>
      <c r="AX277" s="449">
        <v>0</v>
      </c>
      <c r="AY277" s="6">
        <v>0</v>
      </c>
      <c r="AZ277" s="29">
        <v>0</v>
      </c>
      <c r="BA277" s="5">
        <v>0</v>
      </c>
      <c r="BB277" s="341">
        <v>0</v>
      </c>
      <c r="BC277" s="716">
        <v>0</v>
      </c>
      <c r="BD277" s="716">
        <v>2.4899999999999999E-2</v>
      </c>
      <c r="BE277" s="303">
        <v>0</v>
      </c>
      <c r="BF277" s="303">
        <v>0</v>
      </c>
      <c r="BG277" s="326">
        <v>0</v>
      </c>
      <c r="BH277" s="327"/>
      <c r="BI277" s="9"/>
      <c r="BJ277" s="529"/>
    </row>
    <row r="278" spans="1:62" x14ac:dyDescent="0.2">
      <c r="A278" s="33" t="s">
        <v>630</v>
      </c>
      <c r="B278" s="328" t="s">
        <v>631</v>
      </c>
      <c r="C278" s="329" t="s">
        <v>1459</v>
      </c>
      <c r="D278" s="330" t="s">
        <v>1604</v>
      </c>
      <c r="E278" s="331" t="s">
        <v>1606</v>
      </c>
      <c r="F278" s="332" t="s">
        <v>281</v>
      </c>
      <c r="G278" s="730">
        <v>30</v>
      </c>
      <c r="H278" s="334"/>
      <c r="I278" s="335">
        <v>0</v>
      </c>
      <c r="J278" s="335">
        <v>0</v>
      </c>
      <c r="K278" s="335">
        <v>0</v>
      </c>
      <c r="L278" s="335">
        <v>0</v>
      </c>
      <c r="M278" s="335">
        <v>0</v>
      </c>
      <c r="N278" s="335">
        <v>0</v>
      </c>
      <c r="O278" s="714">
        <v>0</v>
      </c>
      <c r="P278" s="714">
        <v>0</v>
      </c>
      <c r="Q278" s="715">
        <v>0</v>
      </c>
      <c r="R278" s="715">
        <v>0</v>
      </c>
      <c r="S278" s="337">
        <v>0</v>
      </c>
      <c r="T278" s="336">
        <v>0</v>
      </c>
      <c r="U278" s="338">
        <v>0</v>
      </c>
      <c r="V278" s="339">
        <v>0</v>
      </c>
      <c r="W278" s="289">
        <v>0</v>
      </c>
      <c r="X278" s="290">
        <v>0</v>
      </c>
      <c r="Y278" s="291">
        <v>0</v>
      </c>
      <c r="Z278" s="324">
        <v>0</v>
      </c>
      <c r="AA278" s="292">
        <v>0</v>
      </c>
      <c r="AB278" s="293">
        <v>0</v>
      </c>
      <c r="AC278" s="340">
        <v>0</v>
      </c>
      <c r="AD278" s="341">
        <v>0</v>
      </c>
      <c r="AE278" s="295">
        <v>0</v>
      </c>
      <c r="AF278" s="342">
        <v>0</v>
      </c>
      <c r="AG278" s="343">
        <v>1</v>
      </c>
      <c r="AH278" s="6">
        <v>1.5061</v>
      </c>
      <c r="AI278" s="6">
        <v>0</v>
      </c>
      <c r="AJ278" s="2">
        <v>0</v>
      </c>
      <c r="AK278" s="298">
        <v>1.3561000000000001</v>
      </c>
      <c r="AL278" s="3">
        <v>0</v>
      </c>
      <c r="AM278" s="325">
        <v>0</v>
      </c>
      <c r="AN278" s="300">
        <v>0</v>
      </c>
      <c r="AO278" s="300">
        <v>0</v>
      </c>
      <c r="AP278" s="301">
        <v>0</v>
      </c>
      <c r="AQ278" s="29">
        <v>0</v>
      </c>
      <c r="AR278" s="283">
        <v>0</v>
      </c>
      <c r="AS278" s="283">
        <v>0</v>
      </c>
      <c r="AT278" s="4">
        <v>0</v>
      </c>
      <c r="AU278" s="4">
        <v>0</v>
      </c>
      <c r="AV278" s="5">
        <v>0</v>
      </c>
      <c r="AW278" s="448">
        <v>0</v>
      </c>
      <c r="AX278" s="449">
        <v>0</v>
      </c>
      <c r="AY278" s="6">
        <v>0</v>
      </c>
      <c r="AZ278" s="29">
        <v>0</v>
      </c>
      <c r="BA278" s="5">
        <v>0</v>
      </c>
      <c r="BB278" s="341">
        <v>0</v>
      </c>
      <c r="BC278" s="716">
        <v>0</v>
      </c>
      <c r="BD278" s="716">
        <v>2.4899999999999999E-2</v>
      </c>
      <c r="BE278" s="303">
        <v>0</v>
      </c>
      <c r="BF278" s="303">
        <v>0</v>
      </c>
      <c r="BG278" s="326">
        <v>0</v>
      </c>
      <c r="BH278" s="327"/>
      <c r="BI278" s="9"/>
      <c r="BJ278" s="529"/>
    </row>
    <row r="279" spans="1:62" x14ac:dyDescent="0.2">
      <c r="A279" s="383" t="s">
        <v>1459</v>
      </c>
      <c r="B279" s="384" t="s">
        <v>1460</v>
      </c>
      <c r="C279" s="404" t="s">
        <v>1459</v>
      </c>
      <c r="D279" s="405" t="s">
        <v>1604</v>
      </c>
      <c r="E279" s="387" t="s">
        <v>1607</v>
      </c>
      <c r="F279" s="388" t="s">
        <v>281</v>
      </c>
      <c r="G279" s="389">
        <v>30</v>
      </c>
      <c r="H279" s="334"/>
      <c r="I279" s="390">
        <v>6637796</v>
      </c>
      <c r="J279" s="390">
        <v>667794</v>
      </c>
      <c r="K279" s="390">
        <v>0</v>
      </c>
      <c r="L279" s="390">
        <v>0</v>
      </c>
      <c r="M279" s="390">
        <v>0</v>
      </c>
      <c r="N279" s="390">
        <v>6637796</v>
      </c>
      <c r="O279" s="717">
        <v>667794</v>
      </c>
      <c r="P279" s="717">
        <v>5970002</v>
      </c>
      <c r="Q279" s="718">
        <v>368.28999999999996</v>
      </c>
      <c r="R279" s="718">
        <v>13.040000000000001</v>
      </c>
      <c r="S279" s="392">
        <v>111714</v>
      </c>
      <c r="T279" s="391">
        <v>0</v>
      </c>
      <c r="U279" s="393">
        <v>5970002</v>
      </c>
      <c r="V279" s="394">
        <v>16210.06</v>
      </c>
      <c r="W279" s="289">
        <v>7406</v>
      </c>
      <c r="X279" s="290">
        <v>20.11</v>
      </c>
      <c r="Y279" s="291">
        <v>16189.949999999999</v>
      </c>
      <c r="Z279" s="324">
        <v>0</v>
      </c>
      <c r="AA279" s="292">
        <v>0</v>
      </c>
      <c r="AB279" s="293">
        <v>5970002</v>
      </c>
      <c r="AC279" s="395">
        <v>16210.06</v>
      </c>
      <c r="AD279" s="396">
        <v>1.5861099999999999</v>
      </c>
      <c r="AE279" s="397">
        <v>1.5861000000000001</v>
      </c>
      <c r="AF279" s="398">
        <v>1.5061</v>
      </c>
      <c r="AG279" s="399">
        <v>0</v>
      </c>
      <c r="AH279" s="400">
        <v>0</v>
      </c>
      <c r="AI279" s="400">
        <v>0</v>
      </c>
      <c r="AJ279" s="2">
        <v>0</v>
      </c>
      <c r="AK279" s="298">
        <v>0</v>
      </c>
      <c r="AL279" s="3">
        <v>0</v>
      </c>
      <c r="AM279" s="325">
        <v>0</v>
      </c>
      <c r="AN279" s="300">
        <v>0</v>
      </c>
      <c r="AO279" s="300">
        <v>0</v>
      </c>
      <c r="AP279" s="301">
        <v>0</v>
      </c>
      <c r="AQ279" s="29">
        <v>0</v>
      </c>
      <c r="AR279" s="283">
        <v>0</v>
      </c>
      <c r="AS279" s="283">
        <v>0</v>
      </c>
      <c r="AT279" s="4">
        <v>0</v>
      </c>
      <c r="AU279" s="4">
        <v>0</v>
      </c>
      <c r="AV279" s="5">
        <v>0</v>
      </c>
      <c r="AW279" s="448">
        <v>0</v>
      </c>
      <c r="AX279" s="449">
        <v>0</v>
      </c>
      <c r="AY279" s="400">
        <v>0</v>
      </c>
      <c r="AZ279" s="29">
        <v>0</v>
      </c>
      <c r="BA279" s="5">
        <v>0</v>
      </c>
      <c r="BB279" s="396">
        <v>1.3093699999999999</v>
      </c>
      <c r="BC279" s="719">
        <v>2.4899999999999999E-2</v>
      </c>
      <c r="BD279" s="719">
        <v>0</v>
      </c>
      <c r="BE279" s="303">
        <v>0</v>
      </c>
      <c r="BF279" s="303">
        <v>0</v>
      </c>
      <c r="BG279" s="326">
        <v>0</v>
      </c>
      <c r="BH279" s="327"/>
      <c r="BI279" s="9"/>
      <c r="BJ279" s="529"/>
    </row>
    <row r="280" spans="1:62" x14ac:dyDescent="0.2">
      <c r="A280" s="314" t="s">
        <v>633</v>
      </c>
      <c r="B280" s="315" t="s">
        <v>634</v>
      </c>
      <c r="C280" s="316" t="s">
        <v>633</v>
      </c>
      <c r="D280" s="317" t="s">
        <v>634</v>
      </c>
      <c r="E280" s="318" t="s">
        <v>635</v>
      </c>
      <c r="F280" s="319" t="s">
        <v>303</v>
      </c>
      <c r="G280" s="320">
        <v>31</v>
      </c>
      <c r="H280" s="246"/>
      <c r="I280" s="321">
        <v>1935800</v>
      </c>
      <c r="J280" s="321">
        <v>460659</v>
      </c>
      <c r="K280" s="321">
        <v>0</v>
      </c>
      <c r="L280" s="321">
        <v>0</v>
      </c>
      <c r="M280" s="321">
        <v>0</v>
      </c>
      <c r="N280" s="321">
        <v>1935800</v>
      </c>
      <c r="O280" s="711">
        <v>460659</v>
      </c>
      <c r="P280" s="711">
        <v>1475141</v>
      </c>
      <c r="Q280" s="712">
        <v>95.67</v>
      </c>
      <c r="R280" s="712">
        <v>0</v>
      </c>
      <c r="S280" s="282">
        <v>0</v>
      </c>
      <c r="T280" s="281">
        <v>0</v>
      </c>
      <c r="U280" s="322">
        <v>1475141</v>
      </c>
      <c r="V280" s="323">
        <v>15419.06</v>
      </c>
      <c r="W280" s="289">
        <v>1388</v>
      </c>
      <c r="X280" s="290">
        <v>14.51</v>
      </c>
      <c r="Y280" s="291">
        <v>15404.55</v>
      </c>
      <c r="Z280" s="324">
        <v>0</v>
      </c>
      <c r="AA280" s="292">
        <v>0</v>
      </c>
      <c r="AB280" s="293">
        <v>1475141</v>
      </c>
      <c r="AC280" s="261">
        <v>15419.06</v>
      </c>
      <c r="AD280" s="294">
        <v>1.50871</v>
      </c>
      <c r="AE280" s="295">
        <v>1.5086999999999999</v>
      </c>
      <c r="AF280" s="296">
        <v>1.5086999999999999</v>
      </c>
      <c r="AG280" s="297">
        <v>0.69830000000000003</v>
      </c>
      <c r="AH280" s="1">
        <v>1.0535000000000001</v>
      </c>
      <c r="AI280" s="1">
        <v>1.4890000000000001</v>
      </c>
      <c r="AJ280" s="2">
        <v>1.0765</v>
      </c>
      <c r="AK280" s="298">
        <v>0.97860000000000003</v>
      </c>
      <c r="AL280" s="3">
        <v>1.3832</v>
      </c>
      <c r="AM280" s="325">
        <v>1.4677</v>
      </c>
      <c r="AN280" s="300">
        <v>1.0765</v>
      </c>
      <c r="AO280" s="300">
        <v>0</v>
      </c>
      <c r="AP280" s="301">
        <v>1.3832</v>
      </c>
      <c r="AQ280" s="29">
        <v>1.4677</v>
      </c>
      <c r="AR280" s="283">
        <v>1</v>
      </c>
      <c r="AS280" s="283">
        <v>1</v>
      </c>
      <c r="AT280" s="4">
        <v>1.0765</v>
      </c>
      <c r="AU280" s="4">
        <v>0</v>
      </c>
      <c r="AV280" s="5">
        <v>1.3832</v>
      </c>
      <c r="AW280" s="448">
        <v>0</v>
      </c>
      <c r="AX280" s="449">
        <v>0</v>
      </c>
      <c r="AY280" s="1">
        <v>1.4890000000000001</v>
      </c>
      <c r="AZ280" s="29">
        <v>0</v>
      </c>
      <c r="BA280" s="5">
        <v>0</v>
      </c>
      <c r="BB280" s="294">
        <v>1.2454799999999999</v>
      </c>
      <c r="BC280" s="707">
        <v>2.4899999999999999E-2</v>
      </c>
      <c r="BD280" s="707">
        <v>1.7399999999999999E-2</v>
      </c>
      <c r="BE280" s="303">
        <v>2.4599999999999997E-2</v>
      </c>
      <c r="BF280" s="303">
        <v>2.4599999999999997E-2</v>
      </c>
      <c r="BG280" s="326">
        <v>0</v>
      </c>
      <c r="BH280" s="327"/>
      <c r="BI280" s="9"/>
      <c r="BJ280" s="529"/>
    </row>
    <row r="281" spans="1:62" x14ac:dyDescent="0.2">
      <c r="A281" s="314" t="s">
        <v>636</v>
      </c>
      <c r="B281" s="315" t="s">
        <v>637</v>
      </c>
      <c r="C281" s="316" t="s">
        <v>636</v>
      </c>
      <c r="D281" s="317" t="s">
        <v>637</v>
      </c>
      <c r="E281" s="318" t="s">
        <v>638</v>
      </c>
      <c r="F281" s="319" t="s">
        <v>639</v>
      </c>
      <c r="G281" s="320">
        <v>31</v>
      </c>
      <c r="H281" s="246"/>
      <c r="I281" s="321">
        <v>1979800</v>
      </c>
      <c r="J281" s="321">
        <v>306637</v>
      </c>
      <c r="K281" s="321">
        <v>0</v>
      </c>
      <c r="L281" s="321">
        <v>0</v>
      </c>
      <c r="M281" s="321">
        <v>0</v>
      </c>
      <c r="N281" s="321">
        <v>1979800</v>
      </c>
      <c r="O281" s="711">
        <v>306637</v>
      </c>
      <c r="P281" s="711">
        <v>1673163</v>
      </c>
      <c r="Q281" s="712">
        <v>105.92</v>
      </c>
      <c r="R281" s="712">
        <v>0</v>
      </c>
      <c r="S281" s="282">
        <v>0</v>
      </c>
      <c r="T281" s="281">
        <v>0</v>
      </c>
      <c r="U281" s="322">
        <v>1673163</v>
      </c>
      <c r="V281" s="323">
        <v>15796.48</v>
      </c>
      <c r="W281" s="289">
        <v>7943</v>
      </c>
      <c r="X281" s="290">
        <v>74.989999999999995</v>
      </c>
      <c r="Y281" s="291">
        <v>15721.49</v>
      </c>
      <c r="Z281" s="324">
        <v>0</v>
      </c>
      <c r="AA281" s="292">
        <v>0</v>
      </c>
      <c r="AB281" s="293">
        <v>1673163</v>
      </c>
      <c r="AC281" s="261">
        <v>15796.48</v>
      </c>
      <c r="AD281" s="294">
        <v>1.5456399999999999</v>
      </c>
      <c r="AE281" s="295">
        <v>1.5456000000000001</v>
      </c>
      <c r="AF281" s="296">
        <v>1.5456000000000001</v>
      </c>
      <c r="AG281" s="297">
        <v>0.74680000000000002</v>
      </c>
      <c r="AH281" s="1">
        <v>1.1543000000000001</v>
      </c>
      <c r="AI281" s="1">
        <v>1.5198</v>
      </c>
      <c r="AJ281" s="2">
        <v>1.0640000000000001</v>
      </c>
      <c r="AK281" s="298">
        <v>1.0849</v>
      </c>
      <c r="AL281" s="3">
        <v>1.4283999999999999</v>
      </c>
      <c r="AM281" s="325">
        <v>1.4850000000000001</v>
      </c>
      <c r="AN281" s="300">
        <v>1.0640000000000001</v>
      </c>
      <c r="AO281" s="300">
        <v>0</v>
      </c>
      <c r="AP281" s="301">
        <v>1.4283999999999999</v>
      </c>
      <c r="AQ281" s="29">
        <v>1.4850000000000001</v>
      </c>
      <c r="AR281" s="283">
        <v>1</v>
      </c>
      <c r="AS281" s="283">
        <v>1</v>
      </c>
      <c r="AT281" s="4">
        <v>1.0640000000000001</v>
      </c>
      <c r="AU281" s="4">
        <v>0</v>
      </c>
      <c r="AV281" s="5">
        <v>1.4283999999999999</v>
      </c>
      <c r="AW281" s="448">
        <v>0</v>
      </c>
      <c r="AX281" s="449">
        <v>0</v>
      </c>
      <c r="AY281" s="1">
        <v>1.5198</v>
      </c>
      <c r="AZ281" s="29">
        <v>0</v>
      </c>
      <c r="BA281" s="5">
        <v>0</v>
      </c>
      <c r="BB281" s="294">
        <v>1.27597</v>
      </c>
      <c r="BC281" s="707">
        <v>2.5499999999999998E-2</v>
      </c>
      <c r="BD281" s="707">
        <v>1.9E-2</v>
      </c>
      <c r="BE281" s="303">
        <v>2.5000000000000001E-2</v>
      </c>
      <c r="BF281" s="303">
        <v>2.5000000000000001E-2</v>
      </c>
      <c r="BG281" s="326">
        <v>0</v>
      </c>
      <c r="BH281" s="327"/>
      <c r="BJ281" s="529"/>
    </row>
    <row r="282" spans="1:62" x14ac:dyDescent="0.2">
      <c r="A282" s="314" t="s">
        <v>640</v>
      </c>
      <c r="B282" s="315" t="s">
        <v>641</v>
      </c>
      <c r="C282" s="316" t="s">
        <v>640</v>
      </c>
      <c r="D282" s="317" t="s">
        <v>641</v>
      </c>
      <c r="E282" s="318" t="s">
        <v>642</v>
      </c>
      <c r="F282" s="319" t="s">
        <v>639</v>
      </c>
      <c r="G282" s="320">
        <v>31</v>
      </c>
      <c r="H282" s="246"/>
      <c r="I282" s="321">
        <v>2966262</v>
      </c>
      <c r="J282" s="321">
        <v>377143</v>
      </c>
      <c r="K282" s="321">
        <v>0</v>
      </c>
      <c r="L282" s="321">
        <v>0</v>
      </c>
      <c r="M282" s="321">
        <v>0</v>
      </c>
      <c r="N282" s="321">
        <v>2966262</v>
      </c>
      <c r="O282" s="711">
        <v>377143</v>
      </c>
      <c r="P282" s="711">
        <v>2589119</v>
      </c>
      <c r="Q282" s="712">
        <v>177.43</v>
      </c>
      <c r="R282" s="712">
        <v>6.19</v>
      </c>
      <c r="S282" s="282">
        <v>53030</v>
      </c>
      <c r="T282" s="281">
        <v>0</v>
      </c>
      <c r="U282" s="322">
        <v>2589119</v>
      </c>
      <c r="V282" s="323">
        <v>14592.34</v>
      </c>
      <c r="W282" s="289">
        <v>1647</v>
      </c>
      <c r="X282" s="290">
        <v>9.2799999999999994</v>
      </c>
      <c r="Y282" s="291">
        <v>14583.06</v>
      </c>
      <c r="Z282" s="324">
        <v>0</v>
      </c>
      <c r="AA282" s="292">
        <v>0</v>
      </c>
      <c r="AB282" s="293">
        <v>2589119</v>
      </c>
      <c r="AC282" s="261">
        <v>14592.34</v>
      </c>
      <c r="AD282" s="294">
        <v>1.4278200000000001</v>
      </c>
      <c r="AE282" s="295">
        <v>1.4278</v>
      </c>
      <c r="AF282" s="296">
        <v>1.4278</v>
      </c>
      <c r="AG282" s="297">
        <v>1</v>
      </c>
      <c r="AH282" s="1">
        <v>1.4278</v>
      </c>
      <c r="AI282" s="1">
        <v>1.4278</v>
      </c>
      <c r="AJ282" s="2">
        <v>1.0076000000000001</v>
      </c>
      <c r="AK282" s="298">
        <v>1.417</v>
      </c>
      <c r="AL282" s="3">
        <v>1.417</v>
      </c>
      <c r="AM282" s="325">
        <v>1.5681</v>
      </c>
      <c r="AN282" s="300">
        <v>1.0076000000000001</v>
      </c>
      <c r="AO282" s="300">
        <v>0</v>
      </c>
      <c r="AP282" s="301">
        <v>1.417</v>
      </c>
      <c r="AQ282" s="29">
        <v>1.5681</v>
      </c>
      <c r="AR282" s="283">
        <v>1</v>
      </c>
      <c r="AS282" s="283">
        <v>1</v>
      </c>
      <c r="AT282" s="4">
        <v>1.0076000000000001</v>
      </c>
      <c r="AU282" s="4">
        <v>0</v>
      </c>
      <c r="AV282" s="5">
        <v>1.417</v>
      </c>
      <c r="AW282" s="448">
        <v>0</v>
      </c>
      <c r="AX282" s="449">
        <v>0</v>
      </c>
      <c r="AY282" s="1">
        <v>1.4278</v>
      </c>
      <c r="AZ282" s="29">
        <v>0</v>
      </c>
      <c r="BA282" s="5">
        <v>0</v>
      </c>
      <c r="BB282" s="294">
        <v>1.1787000000000001</v>
      </c>
      <c r="BC282" s="707">
        <v>2.3599999999999999E-2</v>
      </c>
      <c r="BD282" s="707">
        <v>2.3599999999999999E-2</v>
      </c>
      <c r="BE282" s="303">
        <v>2.3599999999999999E-2</v>
      </c>
      <c r="BF282" s="303">
        <v>2.3599999999999999E-2</v>
      </c>
      <c r="BG282" s="326">
        <v>0</v>
      </c>
      <c r="BH282" s="327"/>
      <c r="BI282" s="9"/>
      <c r="BJ282" s="529"/>
    </row>
    <row r="283" spans="1:62" x14ac:dyDescent="0.2">
      <c r="A283" s="314" t="s">
        <v>643</v>
      </c>
      <c r="B283" s="315" t="s">
        <v>644</v>
      </c>
      <c r="C283" s="316" t="s">
        <v>643</v>
      </c>
      <c r="D283" s="317" t="s">
        <v>644</v>
      </c>
      <c r="E283" s="318" t="s">
        <v>645</v>
      </c>
      <c r="F283" s="319" t="s">
        <v>639</v>
      </c>
      <c r="G283" s="320">
        <v>31</v>
      </c>
      <c r="H283" s="246"/>
      <c r="I283" s="321">
        <v>5384438</v>
      </c>
      <c r="J283" s="321">
        <v>806631</v>
      </c>
      <c r="K283" s="321">
        <v>0</v>
      </c>
      <c r="L283" s="321">
        <v>0</v>
      </c>
      <c r="M283" s="321">
        <v>0</v>
      </c>
      <c r="N283" s="321">
        <v>5384438</v>
      </c>
      <c r="O283" s="711">
        <v>806631</v>
      </c>
      <c r="P283" s="711">
        <v>4577807</v>
      </c>
      <c r="Q283" s="712">
        <v>366.16</v>
      </c>
      <c r="R283" s="712">
        <v>0</v>
      </c>
      <c r="S283" s="282">
        <v>0</v>
      </c>
      <c r="T283" s="281">
        <v>0</v>
      </c>
      <c r="U283" s="322">
        <v>4577807</v>
      </c>
      <c r="V283" s="323">
        <v>12502.2</v>
      </c>
      <c r="W283" s="289">
        <v>3869</v>
      </c>
      <c r="X283" s="290">
        <v>10.57</v>
      </c>
      <c r="Y283" s="291">
        <v>12491.630000000001</v>
      </c>
      <c r="Z283" s="324">
        <v>0</v>
      </c>
      <c r="AA283" s="292">
        <v>0</v>
      </c>
      <c r="AB283" s="293">
        <v>4577807</v>
      </c>
      <c r="AC283" s="261">
        <v>12502.2</v>
      </c>
      <c r="AD283" s="294">
        <v>1.2233099999999999</v>
      </c>
      <c r="AE283" s="295">
        <v>1.2233000000000001</v>
      </c>
      <c r="AF283" s="296">
        <v>1.2233000000000001</v>
      </c>
      <c r="AG283" s="297">
        <v>0.55279999999999996</v>
      </c>
      <c r="AH283" s="1">
        <v>0.67620000000000002</v>
      </c>
      <c r="AI283" s="1">
        <v>1.3362000000000001</v>
      </c>
      <c r="AJ283" s="2">
        <v>0.97939999999999994</v>
      </c>
      <c r="AK283" s="298">
        <v>0.69040000000000001</v>
      </c>
      <c r="AL283" s="3">
        <v>1.3643000000000001</v>
      </c>
      <c r="AM283" s="325">
        <v>1.6132</v>
      </c>
      <c r="AN283" s="300">
        <v>0.97939999999999994</v>
      </c>
      <c r="AO283" s="300">
        <v>0</v>
      </c>
      <c r="AP283" s="301">
        <v>1.3643000000000001</v>
      </c>
      <c r="AQ283" s="29">
        <v>1.6132</v>
      </c>
      <c r="AR283" s="283">
        <v>1</v>
      </c>
      <c r="AS283" s="283">
        <v>1</v>
      </c>
      <c r="AT283" s="4">
        <v>0.97939999999999994</v>
      </c>
      <c r="AU283" s="4">
        <v>0</v>
      </c>
      <c r="AV283" s="5">
        <v>1.3643000000000001</v>
      </c>
      <c r="AW283" s="448">
        <v>0</v>
      </c>
      <c r="AX283" s="449">
        <v>0</v>
      </c>
      <c r="AY283" s="1">
        <v>1.3362000000000001</v>
      </c>
      <c r="AZ283" s="29">
        <v>0</v>
      </c>
      <c r="BA283" s="5">
        <v>0</v>
      </c>
      <c r="BB283" s="294">
        <v>1.00987</v>
      </c>
      <c r="BC283" s="707">
        <v>2.0199999999999999E-2</v>
      </c>
      <c r="BD283" s="707">
        <v>1.12E-2</v>
      </c>
      <c r="BE283" s="303">
        <v>2.2100000000000002E-2</v>
      </c>
      <c r="BF283" s="303">
        <v>2.2100000000000002E-2</v>
      </c>
      <c r="BG283" s="326">
        <v>0</v>
      </c>
      <c r="BH283" s="327"/>
      <c r="BJ283" s="529"/>
    </row>
    <row r="284" spans="1:62" x14ac:dyDescent="0.2">
      <c r="A284" s="314" t="s">
        <v>646</v>
      </c>
      <c r="B284" s="315" t="s">
        <v>647</v>
      </c>
      <c r="C284" s="316" t="s">
        <v>646</v>
      </c>
      <c r="D284" s="317" t="s">
        <v>647</v>
      </c>
      <c r="E284" s="318" t="s">
        <v>648</v>
      </c>
      <c r="F284" s="319" t="s">
        <v>639</v>
      </c>
      <c r="G284" s="320">
        <v>31</v>
      </c>
      <c r="H284" s="246"/>
      <c r="I284" s="321">
        <v>911532</v>
      </c>
      <c r="J284" s="321">
        <v>291177</v>
      </c>
      <c r="K284" s="321">
        <v>0</v>
      </c>
      <c r="L284" s="321">
        <v>0</v>
      </c>
      <c r="M284" s="321">
        <v>0</v>
      </c>
      <c r="N284" s="321">
        <v>911532</v>
      </c>
      <c r="O284" s="711">
        <v>291177</v>
      </c>
      <c r="P284" s="711">
        <v>620355</v>
      </c>
      <c r="Q284" s="712">
        <v>37.369999999999997</v>
      </c>
      <c r="R284" s="712">
        <v>0</v>
      </c>
      <c r="S284" s="282">
        <v>0</v>
      </c>
      <c r="T284" s="281">
        <v>0</v>
      </c>
      <c r="U284" s="322">
        <v>620355</v>
      </c>
      <c r="V284" s="323">
        <v>16600.349999999999</v>
      </c>
      <c r="W284" s="289">
        <v>515</v>
      </c>
      <c r="X284" s="290">
        <v>13.78</v>
      </c>
      <c r="Y284" s="291">
        <v>16586.57</v>
      </c>
      <c r="Z284" s="324">
        <v>0</v>
      </c>
      <c r="AA284" s="292">
        <v>0</v>
      </c>
      <c r="AB284" s="293">
        <v>620355</v>
      </c>
      <c r="AC284" s="261">
        <v>16600.349999999999</v>
      </c>
      <c r="AD284" s="294">
        <v>1.6243000000000001</v>
      </c>
      <c r="AE284" s="295">
        <v>1.6243000000000001</v>
      </c>
      <c r="AF284" s="296">
        <v>1.6243000000000001</v>
      </c>
      <c r="AG284" s="297">
        <v>0.38629999999999998</v>
      </c>
      <c r="AH284" s="1">
        <v>0.62749999999999995</v>
      </c>
      <c r="AI284" s="1">
        <v>1.5284</v>
      </c>
      <c r="AJ284" s="2">
        <v>0.91900000000000004</v>
      </c>
      <c r="AK284" s="298">
        <v>0.68279999999999996</v>
      </c>
      <c r="AL284" s="3">
        <v>1.6631</v>
      </c>
      <c r="AM284" s="325">
        <v>1.7193000000000001</v>
      </c>
      <c r="AN284" s="300">
        <v>0.91900000000000004</v>
      </c>
      <c r="AO284" s="300">
        <v>0</v>
      </c>
      <c r="AP284" s="301">
        <v>1.6631</v>
      </c>
      <c r="AQ284" s="29">
        <v>1.7193000000000001</v>
      </c>
      <c r="AR284" s="283">
        <v>1</v>
      </c>
      <c r="AS284" s="283">
        <v>1</v>
      </c>
      <c r="AT284" s="4">
        <v>0.91900000000000004</v>
      </c>
      <c r="AU284" s="4">
        <v>0</v>
      </c>
      <c r="AV284" s="5">
        <v>1.6631</v>
      </c>
      <c r="AW284" s="448">
        <v>0</v>
      </c>
      <c r="AX284" s="449">
        <v>0</v>
      </c>
      <c r="AY284" s="1">
        <v>1.5284</v>
      </c>
      <c r="AZ284" s="29">
        <v>0</v>
      </c>
      <c r="BA284" s="5">
        <v>0</v>
      </c>
      <c r="BB284" s="294">
        <v>1.3409</v>
      </c>
      <c r="BC284" s="707">
        <v>2.6800000000000001E-2</v>
      </c>
      <c r="BD284" s="707">
        <v>1.04E-2</v>
      </c>
      <c r="BE284" s="303">
        <v>2.53E-2</v>
      </c>
      <c r="BF284" s="303">
        <v>2.53E-2</v>
      </c>
      <c r="BG284" s="326">
        <v>0</v>
      </c>
      <c r="BH284" s="327"/>
      <c r="BJ284" s="529"/>
    </row>
    <row r="285" spans="1:62" x14ac:dyDescent="0.2">
      <c r="A285" s="314" t="s">
        <v>649</v>
      </c>
      <c r="B285" s="315" t="s">
        <v>650</v>
      </c>
      <c r="C285" s="316" t="s">
        <v>649</v>
      </c>
      <c r="D285" s="317" t="s">
        <v>650</v>
      </c>
      <c r="E285" s="318" t="s">
        <v>651</v>
      </c>
      <c r="F285" s="319" t="s">
        <v>639</v>
      </c>
      <c r="G285" s="320">
        <v>31</v>
      </c>
      <c r="H285" s="246"/>
      <c r="I285" s="321">
        <v>870240</v>
      </c>
      <c r="J285" s="321">
        <v>107157</v>
      </c>
      <c r="K285" s="321">
        <v>0</v>
      </c>
      <c r="L285" s="321">
        <v>0</v>
      </c>
      <c r="M285" s="321">
        <v>0</v>
      </c>
      <c r="N285" s="321">
        <v>870240</v>
      </c>
      <c r="O285" s="711">
        <v>107157</v>
      </c>
      <c r="P285" s="711">
        <v>763083</v>
      </c>
      <c r="Q285" s="712">
        <v>46.19</v>
      </c>
      <c r="R285" s="712">
        <v>0</v>
      </c>
      <c r="S285" s="282">
        <v>0</v>
      </c>
      <c r="T285" s="281">
        <v>0</v>
      </c>
      <c r="U285" s="322">
        <v>763083</v>
      </c>
      <c r="V285" s="323">
        <v>16520.52</v>
      </c>
      <c r="W285" s="289">
        <v>601</v>
      </c>
      <c r="X285" s="290">
        <v>13.01</v>
      </c>
      <c r="Y285" s="291">
        <v>16507.510000000002</v>
      </c>
      <c r="Z285" s="324">
        <v>0</v>
      </c>
      <c r="AA285" s="292">
        <v>0</v>
      </c>
      <c r="AB285" s="293">
        <v>763083</v>
      </c>
      <c r="AC285" s="261">
        <v>16520.52</v>
      </c>
      <c r="AD285" s="294">
        <v>1.61649</v>
      </c>
      <c r="AE285" s="295">
        <v>1.6165</v>
      </c>
      <c r="AF285" s="296">
        <v>1.6165</v>
      </c>
      <c r="AG285" s="297">
        <v>0.44</v>
      </c>
      <c r="AH285" s="1">
        <v>0.71130000000000004</v>
      </c>
      <c r="AI285" s="1">
        <v>1.5415000000000001</v>
      </c>
      <c r="AJ285" s="2">
        <v>1.0021</v>
      </c>
      <c r="AK285" s="298">
        <v>0.70979999999999999</v>
      </c>
      <c r="AL285" s="3">
        <v>1.5383</v>
      </c>
      <c r="AM285" s="325">
        <v>1.5767</v>
      </c>
      <c r="AN285" s="300">
        <v>1.0021</v>
      </c>
      <c r="AO285" s="300">
        <v>0</v>
      </c>
      <c r="AP285" s="301">
        <v>1.5382</v>
      </c>
      <c r="AQ285" s="29">
        <v>1.5767</v>
      </c>
      <c r="AR285" s="283">
        <v>1</v>
      </c>
      <c r="AS285" s="283">
        <v>1</v>
      </c>
      <c r="AT285" s="4">
        <v>1.0021</v>
      </c>
      <c r="AU285" s="4">
        <v>0</v>
      </c>
      <c r="AV285" s="5">
        <v>1.5382</v>
      </c>
      <c r="AW285" s="448">
        <v>-9.9999999999988987E-5</v>
      </c>
      <c r="AX285" s="449">
        <v>0</v>
      </c>
      <c r="AY285" s="1">
        <v>1.5415000000000001</v>
      </c>
      <c r="AZ285" s="29">
        <v>0</v>
      </c>
      <c r="BA285" s="5">
        <v>0</v>
      </c>
      <c r="BB285" s="294">
        <v>1.3344499999999999</v>
      </c>
      <c r="BC285" s="707">
        <v>2.6700000000000002E-2</v>
      </c>
      <c r="BD285" s="707">
        <v>1.17E-2</v>
      </c>
      <c r="BE285" s="303">
        <v>2.5399999999999999E-2</v>
      </c>
      <c r="BF285" s="303">
        <v>2.5399999999999999E-2</v>
      </c>
      <c r="BG285" s="326">
        <v>0</v>
      </c>
      <c r="BH285" s="327"/>
      <c r="BJ285" s="529"/>
    </row>
    <row r="286" spans="1:62" x14ac:dyDescent="0.2">
      <c r="A286" s="314" t="s">
        <v>652</v>
      </c>
      <c r="B286" s="315" t="s">
        <v>653</v>
      </c>
      <c r="C286" s="316" t="s">
        <v>652</v>
      </c>
      <c r="D286" s="317" t="s">
        <v>653</v>
      </c>
      <c r="E286" s="318" t="s">
        <v>654</v>
      </c>
      <c r="F286" s="319" t="s">
        <v>639</v>
      </c>
      <c r="G286" s="320">
        <v>31</v>
      </c>
      <c r="H286" s="246"/>
      <c r="I286" s="321">
        <v>1735799</v>
      </c>
      <c r="J286" s="321">
        <v>340674</v>
      </c>
      <c r="K286" s="321">
        <v>0</v>
      </c>
      <c r="L286" s="321">
        <v>0</v>
      </c>
      <c r="M286" s="321">
        <v>0</v>
      </c>
      <c r="N286" s="321">
        <v>1735799</v>
      </c>
      <c r="O286" s="711">
        <v>340674</v>
      </c>
      <c r="P286" s="711">
        <v>1395125</v>
      </c>
      <c r="Q286" s="712">
        <v>105.42</v>
      </c>
      <c r="R286" s="712">
        <v>0</v>
      </c>
      <c r="S286" s="282">
        <v>0</v>
      </c>
      <c r="T286" s="281">
        <v>0</v>
      </c>
      <c r="U286" s="322">
        <v>1395125</v>
      </c>
      <c r="V286" s="323">
        <v>13233.97</v>
      </c>
      <c r="W286" s="289">
        <v>1123</v>
      </c>
      <c r="X286" s="290">
        <v>10.65</v>
      </c>
      <c r="Y286" s="291">
        <v>13223.32</v>
      </c>
      <c r="Z286" s="324">
        <v>0</v>
      </c>
      <c r="AA286" s="292">
        <v>0</v>
      </c>
      <c r="AB286" s="293">
        <v>1395125</v>
      </c>
      <c r="AC286" s="261">
        <v>13233.97</v>
      </c>
      <c r="AD286" s="294">
        <v>1.29491</v>
      </c>
      <c r="AE286" s="295">
        <v>1.2948999999999999</v>
      </c>
      <c r="AF286" s="296">
        <v>1.2948999999999999</v>
      </c>
      <c r="AG286" s="297">
        <v>0.67520000000000002</v>
      </c>
      <c r="AH286" s="1">
        <v>0.87429999999999997</v>
      </c>
      <c r="AI286" s="1">
        <v>1.3431</v>
      </c>
      <c r="AJ286" s="2">
        <v>0.97209999999999996</v>
      </c>
      <c r="AK286" s="298">
        <v>0.89939999999999998</v>
      </c>
      <c r="AL286" s="3">
        <v>1.3815999999999999</v>
      </c>
      <c r="AM286" s="325">
        <v>1.6253</v>
      </c>
      <c r="AN286" s="300">
        <v>0.97209999999999996</v>
      </c>
      <c r="AO286" s="300">
        <v>0</v>
      </c>
      <c r="AP286" s="301">
        <v>1.3816999999999999</v>
      </c>
      <c r="AQ286" s="29">
        <v>1.6253</v>
      </c>
      <c r="AR286" s="283">
        <v>1</v>
      </c>
      <c r="AS286" s="283">
        <v>1</v>
      </c>
      <c r="AT286" s="4">
        <v>0.97209999999999996</v>
      </c>
      <c r="AU286" s="4">
        <v>0</v>
      </c>
      <c r="AV286" s="5">
        <v>1.3816999999999999</v>
      </c>
      <c r="AW286" s="448">
        <v>9.9999999999988987E-5</v>
      </c>
      <c r="AX286" s="449">
        <v>0</v>
      </c>
      <c r="AY286" s="1">
        <v>1.3431</v>
      </c>
      <c r="AZ286" s="29">
        <v>0</v>
      </c>
      <c r="BA286" s="5">
        <v>0</v>
      </c>
      <c r="BB286" s="294">
        <v>1.06898</v>
      </c>
      <c r="BC286" s="707">
        <v>2.1399999999999999E-2</v>
      </c>
      <c r="BD286" s="707">
        <v>1.44E-2</v>
      </c>
      <c r="BE286" s="303">
        <v>2.2100000000000002E-2</v>
      </c>
      <c r="BF286" s="303">
        <v>2.2100000000000002E-2</v>
      </c>
      <c r="BG286" s="326">
        <v>0</v>
      </c>
      <c r="BH286" s="327"/>
      <c r="BI286" s="9"/>
      <c r="BJ286" s="529"/>
    </row>
    <row r="287" spans="1:62" x14ac:dyDescent="0.2">
      <c r="A287" s="314" t="s">
        <v>655</v>
      </c>
      <c r="B287" s="315" t="s">
        <v>656</v>
      </c>
      <c r="C287" s="316" t="s">
        <v>655</v>
      </c>
      <c r="D287" s="317" t="s">
        <v>656</v>
      </c>
      <c r="E287" s="318" t="s">
        <v>657</v>
      </c>
      <c r="F287" s="319" t="s">
        <v>639</v>
      </c>
      <c r="G287" s="320">
        <v>31</v>
      </c>
      <c r="H287" s="246"/>
      <c r="I287" s="321">
        <v>454800</v>
      </c>
      <c r="J287" s="321">
        <v>38634</v>
      </c>
      <c r="K287" s="321">
        <v>0</v>
      </c>
      <c r="L287" s="321">
        <v>0</v>
      </c>
      <c r="M287" s="321">
        <v>0</v>
      </c>
      <c r="N287" s="321">
        <v>454800</v>
      </c>
      <c r="O287" s="711">
        <v>38634</v>
      </c>
      <c r="P287" s="711">
        <v>416166</v>
      </c>
      <c r="Q287" s="712">
        <v>34.67</v>
      </c>
      <c r="R287" s="712">
        <v>0</v>
      </c>
      <c r="S287" s="282">
        <v>0</v>
      </c>
      <c r="T287" s="281">
        <v>0</v>
      </c>
      <c r="U287" s="322">
        <v>416166</v>
      </c>
      <c r="V287" s="323">
        <v>12003.63</v>
      </c>
      <c r="W287" s="289">
        <v>270</v>
      </c>
      <c r="X287" s="290">
        <v>7.79</v>
      </c>
      <c r="Y287" s="291">
        <v>11995.839999999998</v>
      </c>
      <c r="Z287" s="324">
        <v>0</v>
      </c>
      <c r="AA287" s="292">
        <v>0</v>
      </c>
      <c r="AB287" s="293">
        <v>416166</v>
      </c>
      <c r="AC287" s="261">
        <v>12003.63</v>
      </c>
      <c r="AD287" s="294">
        <v>1.17452</v>
      </c>
      <c r="AE287" s="295">
        <v>1.1745000000000001</v>
      </c>
      <c r="AF287" s="296">
        <v>1.1745000000000001</v>
      </c>
      <c r="AG287" s="297">
        <v>0.49349999999999999</v>
      </c>
      <c r="AH287" s="1">
        <v>0.5796</v>
      </c>
      <c r="AI287" s="1">
        <v>1.3243</v>
      </c>
      <c r="AJ287" s="2">
        <v>1.0224</v>
      </c>
      <c r="AK287" s="298">
        <v>0.56689999999999996</v>
      </c>
      <c r="AL287" s="3">
        <v>1.2952999999999999</v>
      </c>
      <c r="AM287" s="325">
        <v>1.5454000000000001</v>
      </c>
      <c r="AN287" s="300">
        <v>1.0224</v>
      </c>
      <c r="AO287" s="300">
        <v>0</v>
      </c>
      <c r="AP287" s="301">
        <v>1.2952999999999999</v>
      </c>
      <c r="AQ287" s="29">
        <v>1.5454000000000001</v>
      </c>
      <c r="AR287" s="283">
        <v>1</v>
      </c>
      <c r="AS287" s="283">
        <v>1</v>
      </c>
      <c r="AT287" s="4">
        <v>1.0224</v>
      </c>
      <c r="AU287" s="4">
        <v>0</v>
      </c>
      <c r="AV287" s="5">
        <v>1.2952999999999999</v>
      </c>
      <c r="AW287" s="448">
        <v>0</v>
      </c>
      <c r="AX287" s="449">
        <v>0</v>
      </c>
      <c r="AY287" s="1">
        <v>1.3243</v>
      </c>
      <c r="AZ287" s="29">
        <v>0</v>
      </c>
      <c r="BA287" s="5">
        <v>0</v>
      </c>
      <c r="BB287" s="294">
        <v>1</v>
      </c>
      <c r="BC287" s="707">
        <v>0.02</v>
      </c>
      <c r="BD287" s="707">
        <v>9.9000000000000008E-3</v>
      </c>
      <c r="BE287" s="303">
        <v>2.2199999999999998E-2</v>
      </c>
      <c r="BF287" s="303">
        <v>2.2199999999999998E-2</v>
      </c>
      <c r="BG287" s="326">
        <v>0</v>
      </c>
      <c r="BH287" s="327"/>
      <c r="BI287" s="9"/>
      <c r="BJ287" s="529"/>
    </row>
    <row r="288" spans="1:62" x14ac:dyDescent="0.2">
      <c r="A288" s="314" t="s">
        <v>658</v>
      </c>
      <c r="B288" s="315" t="s">
        <v>659</v>
      </c>
      <c r="C288" s="316" t="s">
        <v>658</v>
      </c>
      <c r="D288" s="317" t="s">
        <v>659</v>
      </c>
      <c r="E288" s="318" t="s">
        <v>660</v>
      </c>
      <c r="F288" s="319" t="s">
        <v>639</v>
      </c>
      <c r="G288" s="320">
        <v>31</v>
      </c>
      <c r="H288" s="246"/>
      <c r="I288" s="321">
        <v>5563494</v>
      </c>
      <c r="J288" s="321">
        <v>782584</v>
      </c>
      <c r="K288" s="321">
        <v>0</v>
      </c>
      <c r="L288" s="321">
        <v>0</v>
      </c>
      <c r="M288" s="321">
        <v>0</v>
      </c>
      <c r="N288" s="321">
        <v>5563494</v>
      </c>
      <c r="O288" s="711">
        <v>782584</v>
      </c>
      <c r="P288" s="711">
        <v>4780910</v>
      </c>
      <c r="Q288" s="712">
        <v>350.28</v>
      </c>
      <c r="R288" s="712">
        <v>0</v>
      </c>
      <c r="S288" s="282">
        <v>0</v>
      </c>
      <c r="T288" s="281">
        <v>0</v>
      </c>
      <c r="U288" s="322">
        <v>4780910</v>
      </c>
      <c r="V288" s="323">
        <v>13648.82</v>
      </c>
      <c r="W288" s="289">
        <v>3995</v>
      </c>
      <c r="X288" s="290">
        <v>11.41</v>
      </c>
      <c r="Y288" s="291">
        <v>13637.41</v>
      </c>
      <c r="Z288" s="324">
        <v>0</v>
      </c>
      <c r="AA288" s="292">
        <v>0</v>
      </c>
      <c r="AB288" s="293">
        <v>4780910</v>
      </c>
      <c r="AC288" s="261">
        <v>13648.82</v>
      </c>
      <c r="AD288" s="294">
        <v>1.3354999999999999</v>
      </c>
      <c r="AE288" s="295">
        <v>1.3354999999999999</v>
      </c>
      <c r="AF288" s="296">
        <v>1.3354999999999999</v>
      </c>
      <c r="AG288" s="297">
        <v>0.55389999999999995</v>
      </c>
      <c r="AH288" s="1">
        <v>0.73970000000000002</v>
      </c>
      <c r="AI288" s="1">
        <v>1.4007000000000001</v>
      </c>
      <c r="AJ288" s="2">
        <v>0.98349999999999993</v>
      </c>
      <c r="AK288" s="298">
        <v>0.75209999999999999</v>
      </c>
      <c r="AL288" s="3">
        <v>1.4241999999999999</v>
      </c>
      <c r="AM288" s="325">
        <v>1.6065</v>
      </c>
      <c r="AN288" s="300">
        <v>0.98349999999999993</v>
      </c>
      <c r="AO288" s="300">
        <v>0</v>
      </c>
      <c r="AP288" s="301">
        <v>1.4241999999999999</v>
      </c>
      <c r="AQ288" s="29">
        <v>1.6065</v>
      </c>
      <c r="AR288" s="283">
        <v>1</v>
      </c>
      <c r="AS288" s="283">
        <v>1</v>
      </c>
      <c r="AT288" s="4">
        <v>0.98349999999999993</v>
      </c>
      <c r="AU288" s="4">
        <v>0</v>
      </c>
      <c r="AV288" s="5">
        <v>1.4241999999999999</v>
      </c>
      <c r="AW288" s="448">
        <v>0</v>
      </c>
      <c r="AX288" s="449">
        <v>0</v>
      </c>
      <c r="AY288" s="1">
        <v>1.4007000000000001</v>
      </c>
      <c r="AZ288" s="29">
        <v>0</v>
      </c>
      <c r="BA288" s="5">
        <v>0</v>
      </c>
      <c r="BB288" s="294">
        <v>1.10249</v>
      </c>
      <c r="BC288" s="707">
        <v>2.1999999999999999E-2</v>
      </c>
      <c r="BD288" s="707">
        <v>1.2200000000000001E-2</v>
      </c>
      <c r="BE288" s="303">
        <v>2.3100000000000002E-2</v>
      </c>
      <c r="BF288" s="303">
        <v>2.3100000000000002E-2</v>
      </c>
      <c r="BG288" s="326">
        <v>0</v>
      </c>
      <c r="BH288" s="327"/>
      <c r="BI288" s="9"/>
      <c r="BJ288" s="529"/>
    </row>
    <row r="289" spans="1:62" x14ac:dyDescent="0.2">
      <c r="A289" s="314" t="s">
        <v>661</v>
      </c>
      <c r="B289" s="315" t="s">
        <v>662</v>
      </c>
      <c r="C289" s="316" t="s">
        <v>661</v>
      </c>
      <c r="D289" s="317" t="s">
        <v>662</v>
      </c>
      <c r="E289" s="318" t="s">
        <v>663</v>
      </c>
      <c r="F289" s="319" t="s">
        <v>639</v>
      </c>
      <c r="G289" s="320">
        <v>31</v>
      </c>
      <c r="H289" s="246"/>
      <c r="I289" s="321">
        <v>2659710</v>
      </c>
      <c r="J289" s="321">
        <v>457441</v>
      </c>
      <c r="K289" s="321">
        <v>0</v>
      </c>
      <c r="L289" s="321">
        <v>0</v>
      </c>
      <c r="M289" s="321">
        <v>0</v>
      </c>
      <c r="N289" s="321">
        <v>2659710</v>
      </c>
      <c r="O289" s="711">
        <v>457441</v>
      </c>
      <c r="P289" s="711">
        <v>2202269</v>
      </c>
      <c r="Q289" s="712">
        <v>135.30000000000001</v>
      </c>
      <c r="R289" s="712">
        <v>0</v>
      </c>
      <c r="S289" s="282">
        <v>0</v>
      </c>
      <c r="T289" s="281">
        <v>0</v>
      </c>
      <c r="U289" s="322">
        <v>2202269</v>
      </c>
      <c r="V289" s="323">
        <v>16276.93</v>
      </c>
      <c r="W289" s="289">
        <v>79108</v>
      </c>
      <c r="X289" s="290">
        <v>584.69000000000005</v>
      </c>
      <c r="Y289" s="291">
        <v>15692.24</v>
      </c>
      <c r="Z289" s="324">
        <v>0</v>
      </c>
      <c r="AA289" s="292">
        <v>0</v>
      </c>
      <c r="AB289" s="293">
        <v>2202269</v>
      </c>
      <c r="AC289" s="261">
        <v>16276.93</v>
      </c>
      <c r="AD289" s="294">
        <v>1.5926499999999999</v>
      </c>
      <c r="AE289" s="295">
        <v>1.5927</v>
      </c>
      <c r="AF289" s="296">
        <v>1.5927</v>
      </c>
      <c r="AG289" s="297">
        <v>0.63629999999999998</v>
      </c>
      <c r="AH289" s="1">
        <v>1.0134000000000001</v>
      </c>
      <c r="AI289" s="1">
        <v>1.5384000000000002</v>
      </c>
      <c r="AJ289" s="2">
        <v>1.0812999999999999</v>
      </c>
      <c r="AK289" s="298">
        <v>0.93720000000000003</v>
      </c>
      <c r="AL289" s="3">
        <v>1.4227000000000001</v>
      </c>
      <c r="AM289" s="325">
        <v>1.4612000000000001</v>
      </c>
      <c r="AN289" s="300">
        <v>1.0812999999999999</v>
      </c>
      <c r="AO289" s="300">
        <v>0</v>
      </c>
      <c r="AP289" s="301">
        <v>1.4227000000000001</v>
      </c>
      <c r="AQ289" s="29">
        <v>1.4612000000000001</v>
      </c>
      <c r="AR289" s="283">
        <v>1</v>
      </c>
      <c r="AS289" s="283">
        <v>1</v>
      </c>
      <c r="AT289" s="4">
        <v>1.0812999999999999</v>
      </c>
      <c r="AU289" s="4">
        <v>0</v>
      </c>
      <c r="AV289" s="5">
        <v>1.4227000000000001</v>
      </c>
      <c r="AW289" s="448">
        <v>0</v>
      </c>
      <c r="AX289" s="449">
        <v>0</v>
      </c>
      <c r="AY289" s="1">
        <v>1.5384000000000002</v>
      </c>
      <c r="AZ289" s="29">
        <v>0</v>
      </c>
      <c r="BA289" s="5">
        <v>0</v>
      </c>
      <c r="BB289" s="294">
        <v>1.3147800000000001</v>
      </c>
      <c r="BC289" s="707">
        <v>2.63E-2</v>
      </c>
      <c r="BD289" s="707">
        <v>1.67E-2</v>
      </c>
      <c r="BE289" s="303">
        <v>2.5399999999999999E-2</v>
      </c>
      <c r="BF289" s="303">
        <v>2.5399999999999999E-2</v>
      </c>
      <c r="BG289" s="326">
        <v>0</v>
      </c>
      <c r="BH289" s="327"/>
      <c r="BI289" s="9"/>
      <c r="BJ289" s="529"/>
    </row>
    <row r="290" spans="1:62" x14ac:dyDescent="0.2">
      <c r="A290" s="314" t="s">
        <v>664</v>
      </c>
      <c r="B290" s="315" t="s">
        <v>665</v>
      </c>
      <c r="C290" s="316" t="s">
        <v>664</v>
      </c>
      <c r="D290" s="317" t="s">
        <v>665</v>
      </c>
      <c r="E290" s="318" t="s">
        <v>666</v>
      </c>
      <c r="F290" s="319" t="s">
        <v>639</v>
      </c>
      <c r="G290" s="320">
        <v>31</v>
      </c>
      <c r="H290" s="246"/>
      <c r="I290" s="321">
        <v>2936757</v>
      </c>
      <c r="J290" s="321">
        <v>332381</v>
      </c>
      <c r="K290" s="321">
        <v>0</v>
      </c>
      <c r="L290" s="321">
        <v>0</v>
      </c>
      <c r="M290" s="321">
        <v>0</v>
      </c>
      <c r="N290" s="321">
        <v>2936757</v>
      </c>
      <c r="O290" s="711">
        <v>332381</v>
      </c>
      <c r="P290" s="711">
        <v>2604376</v>
      </c>
      <c r="Q290" s="712">
        <v>168.71</v>
      </c>
      <c r="R290" s="712">
        <v>0</v>
      </c>
      <c r="S290" s="282">
        <v>0</v>
      </c>
      <c r="T290" s="281">
        <v>0</v>
      </c>
      <c r="U290" s="322">
        <v>2604376</v>
      </c>
      <c r="V290" s="323">
        <v>15437</v>
      </c>
      <c r="W290" s="289">
        <v>1709</v>
      </c>
      <c r="X290" s="290">
        <v>10.130000000000001</v>
      </c>
      <c r="Y290" s="291">
        <v>15426.87</v>
      </c>
      <c r="Z290" s="324">
        <v>0</v>
      </c>
      <c r="AA290" s="292">
        <v>0</v>
      </c>
      <c r="AB290" s="293">
        <v>2604376</v>
      </c>
      <c r="AC290" s="261">
        <v>15437</v>
      </c>
      <c r="AD290" s="294">
        <v>1.51047</v>
      </c>
      <c r="AE290" s="295">
        <v>1.5105</v>
      </c>
      <c r="AF290" s="296">
        <v>1.5105</v>
      </c>
      <c r="AG290" s="297">
        <v>0.67169999999999996</v>
      </c>
      <c r="AH290" s="1">
        <v>1.0145999999999999</v>
      </c>
      <c r="AI290" s="1">
        <v>1.4884999999999999</v>
      </c>
      <c r="AJ290" s="2">
        <v>1.0384</v>
      </c>
      <c r="AK290" s="298">
        <v>0.97709999999999997</v>
      </c>
      <c r="AL290" s="3">
        <v>1.4335</v>
      </c>
      <c r="AM290" s="325">
        <v>1.5216000000000001</v>
      </c>
      <c r="AN290" s="300">
        <v>1.0384</v>
      </c>
      <c r="AO290" s="300">
        <v>0</v>
      </c>
      <c r="AP290" s="301">
        <v>1.4335</v>
      </c>
      <c r="AQ290" s="29">
        <v>1.5216000000000001</v>
      </c>
      <c r="AR290" s="283">
        <v>1</v>
      </c>
      <c r="AS290" s="283">
        <v>1</v>
      </c>
      <c r="AT290" s="4">
        <v>1.0384</v>
      </c>
      <c r="AU290" s="4">
        <v>0</v>
      </c>
      <c r="AV290" s="5">
        <v>1.4335</v>
      </c>
      <c r="AW290" s="448">
        <v>0</v>
      </c>
      <c r="AX290" s="449">
        <v>0</v>
      </c>
      <c r="AY290" s="1">
        <v>1.4884999999999999</v>
      </c>
      <c r="AZ290" s="29">
        <v>0</v>
      </c>
      <c r="BA290" s="5">
        <v>0</v>
      </c>
      <c r="BB290" s="294">
        <v>1.2469300000000001</v>
      </c>
      <c r="BC290" s="707">
        <v>2.4899999999999999E-2</v>
      </c>
      <c r="BD290" s="707">
        <v>1.67E-2</v>
      </c>
      <c r="BE290" s="303">
        <v>2.4500000000000001E-2</v>
      </c>
      <c r="BF290" s="303">
        <v>2.4500000000000001E-2</v>
      </c>
      <c r="BG290" s="326">
        <v>0</v>
      </c>
      <c r="BH290" s="327"/>
      <c r="BI290" s="9"/>
      <c r="BJ290" s="529"/>
    </row>
    <row r="291" spans="1:62" x14ac:dyDescent="0.2">
      <c r="A291" s="314" t="s">
        <v>667</v>
      </c>
      <c r="B291" s="315" t="s">
        <v>668</v>
      </c>
      <c r="C291" s="316" t="s">
        <v>667</v>
      </c>
      <c r="D291" s="317" t="s">
        <v>668</v>
      </c>
      <c r="E291" s="318" t="s">
        <v>669</v>
      </c>
      <c r="F291" s="319" t="s">
        <v>639</v>
      </c>
      <c r="G291" s="320">
        <v>31</v>
      </c>
      <c r="H291" s="246"/>
      <c r="I291" s="321">
        <v>587896</v>
      </c>
      <c r="J291" s="321">
        <v>20200</v>
      </c>
      <c r="K291" s="321">
        <v>0</v>
      </c>
      <c r="L291" s="321">
        <v>0</v>
      </c>
      <c r="M291" s="321">
        <v>0</v>
      </c>
      <c r="N291" s="321">
        <v>587896</v>
      </c>
      <c r="O291" s="711">
        <v>20200</v>
      </c>
      <c r="P291" s="711">
        <v>567696</v>
      </c>
      <c r="Q291" s="712">
        <v>40.78</v>
      </c>
      <c r="R291" s="712">
        <v>0</v>
      </c>
      <c r="S291" s="282">
        <v>0</v>
      </c>
      <c r="T291" s="281">
        <v>0</v>
      </c>
      <c r="U291" s="322">
        <v>567696</v>
      </c>
      <c r="V291" s="323">
        <v>13920.94</v>
      </c>
      <c r="W291" s="289">
        <v>399</v>
      </c>
      <c r="X291" s="290">
        <v>9.7799999999999994</v>
      </c>
      <c r="Y291" s="291">
        <v>13911.16</v>
      </c>
      <c r="Z291" s="324">
        <v>0</v>
      </c>
      <c r="AA291" s="292">
        <v>0</v>
      </c>
      <c r="AB291" s="293">
        <v>567696</v>
      </c>
      <c r="AC291" s="261">
        <v>13920.94</v>
      </c>
      <c r="AD291" s="294">
        <v>1.3621300000000001</v>
      </c>
      <c r="AE291" s="295">
        <v>1.3621000000000001</v>
      </c>
      <c r="AF291" s="296">
        <v>1.3621000000000001</v>
      </c>
      <c r="AG291" s="297">
        <v>0.64059999999999995</v>
      </c>
      <c r="AH291" s="1">
        <v>0.87260000000000004</v>
      </c>
      <c r="AI291" s="1">
        <v>1.3914</v>
      </c>
      <c r="AJ291" s="2">
        <v>1.0813999999999999</v>
      </c>
      <c r="AK291" s="298">
        <v>0.80689999999999995</v>
      </c>
      <c r="AL291" s="3">
        <v>1.2867</v>
      </c>
      <c r="AM291" s="325">
        <v>1.4611000000000001</v>
      </c>
      <c r="AN291" s="300">
        <v>1.0813999999999999</v>
      </c>
      <c r="AO291" s="300">
        <v>0</v>
      </c>
      <c r="AP291" s="301">
        <v>1.2866</v>
      </c>
      <c r="AQ291" s="29">
        <v>1.4611000000000001</v>
      </c>
      <c r="AR291" s="283">
        <v>1</v>
      </c>
      <c r="AS291" s="283">
        <v>1</v>
      </c>
      <c r="AT291" s="4">
        <v>1.0813999999999999</v>
      </c>
      <c r="AU291" s="4">
        <v>0</v>
      </c>
      <c r="AV291" s="5">
        <v>1.2866</v>
      </c>
      <c r="AW291" s="448">
        <v>-9.9999999999988987E-5</v>
      </c>
      <c r="AX291" s="449">
        <v>0</v>
      </c>
      <c r="AY291" s="1">
        <v>1.3914</v>
      </c>
      <c r="AZ291" s="29">
        <v>0</v>
      </c>
      <c r="BA291" s="5">
        <v>0</v>
      </c>
      <c r="BB291" s="294">
        <v>1.1244700000000001</v>
      </c>
      <c r="BC291" s="707">
        <v>2.2499999999999999E-2</v>
      </c>
      <c r="BD291" s="707">
        <v>1.44E-2</v>
      </c>
      <c r="BE291" s="303">
        <v>2.3E-2</v>
      </c>
      <c r="BF291" s="303">
        <v>2.3E-2</v>
      </c>
      <c r="BG291" s="326">
        <v>0</v>
      </c>
      <c r="BH291" s="327"/>
      <c r="BI291" s="9"/>
      <c r="BJ291" s="529"/>
    </row>
    <row r="292" spans="1:62" x14ac:dyDescent="0.2">
      <c r="A292" s="314" t="s">
        <v>670</v>
      </c>
      <c r="B292" s="315" t="s">
        <v>671</v>
      </c>
      <c r="C292" s="316" t="s">
        <v>670</v>
      </c>
      <c r="D292" s="317" t="s">
        <v>671</v>
      </c>
      <c r="E292" s="318" t="s">
        <v>672</v>
      </c>
      <c r="F292" s="319" t="s">
        <v>303</v>
      </c>
      <c r="G292" s="320">
        <v>31</v>
      </c>
      <c r="H292" s="246"/>
      <c r="I292" s="321">
        <v>0</v>
      </c>
      <c r="J292" s="321">
        <v>0</v>
      </c>
      <c r="K292" s="321">
        <v>0</v>
      </c>
      <c r="L292" s="321">
        <v>0</v>
      </c>
      <c r="M292" s="321">
        <v>0</v>
      </c>
      <c r="N292" s="321">
        <v>0</v>
      </c>
      <c r="O292" s="711">
        <v>0</v>
      </c>
      <c r="P292" s="711">
        <v>0</v>
      </c>
      <c r="Q292" s="712">
        <v>1</v>
      </c>
      <c r="R292" s="712">
        <v>0</v>
      </c>
      <c r="S292" s="282">
        <v>0</v>
      </c>
      <c r="T292" s="281">
        <v>0</v>
      </c>
      <c r="U292" s="322">
        <v>0</v>
      </c>
      <c r="V292" s="323">
        <v>0</v>
      </c>
      <c r="W292" s="289">
        <v>0</v>
      </c>
      <c r="X292" s="290">
        <v>0</v>
      </c>
      <c r="Y292" s="291">
        <v>0</v>
      </c>
      <c r="Z292" s="324">
        <v>0</v>
      </c>
      <c r="AA292" s="292">
        <v>0</v>
      </c>
      <c r="AB292" s="293">
        <v>0</v>
      </c>
      <c r="AC292" s="261">
        <v>0</v>
      </c>
      <c r="AD292" s="294">
        <v>1</v>
      </c>
      <c r="AE292" s="295">
        <v>1</v>
      </c>
      <c r="AF292" s="296">
        <v>1</v>
      </c>
      <c r="AG292" s="297">
        <v>1</v>
      </c>
      <c r="AH292" s="1">
        <v>1</v>
      </c>
      <c r="AI292" s="1">
        <v>1</v>
      </c>
      <c r="AJ292" s="2">
        <v>1.0735999999999999</v>
      </c>
      <c r="AK292" s="298">
        <v>0.93140000000000001</v>
      </c>
      <c r="AL292" s="3">
        <v>0.93140000000000001</v>
      </c>
      <c r="AM292" s="325">
        <v>1.4717</v>
      </c>
      <c r="AN292" s="300">
        <v>1.0735999999999999</v>
      </c>
      <c r="AO292" s="300">
        <v>0</v>
      </c>
      <c r="AP292" s="301">
        <v>0.93140000000000001</v>
      </c>
      <c r="AQ292" s="29">
        <v>1.4717</v>
      </c>
      <c r="AR292" s="283">
        <v>1</v>
      </c>
      <c r="AS292" s="283">
        <v>1</v>
      </c>
      <c r="AT292" s="4">
        <v>1.0735999999999999</v>
      </c>
      <c r="AU292" s="4">
        <v>0</v>
      </c>
      <c r="AV292" s="5">
        <v>0.93140000000000001</v>
      </c>
      <c r="AW292" s="448">
        <v>0</v>
      </c>
      <c r="AX292" s="449">
        <v>0</v>
      </c>
      <c r="AY292" s="1">
        <v>1</v>
      </c>
      <c r="AZ292" s="29">
        <v>0</v>
      </c>
      <c r="BA292" s="5">
        <v>0</v>
      </c>
      <c r="BB292" s="294">
        <v>1</v>
      </c>
      <c r="BC292" s="707">
        <v>0.02</v>
      </c>
      <c r="BD292" s="707">
        <v>0.02</v>
      </c>
      <c r="BE292" s="303">
        <v>0.02</v>
      </c>
      <c r="BF292" s="303">
        <v>0.02</v>
      </c>
      <c r="BG292" s="326">
        <v>1</v>
      </c>
      <c r="BH292" s="327"/>
      <c r="BI292" s="9"/>
      <c r="BJ292" s="529"/>
    </row>
    <row r="293" spans="1:62" x14ac:dyDescent="0.2">
      <c r="A293" s="33" t="s">
        <v>643</v>
      </c>
      <c r="B293" s="328" t="s">
        <v>644</v>
      </c>
      <c r="C293" s="329" t="s">
        <v>673</v>
      </c>
      <c r="D293" s="330" t="s">
        <v>674</v>
      </c>
      <c r="E293" s="331" t="s">
        <v>675</v>
      </c>
      <c r="F293" s="332" t="s">
        <v>639</v>
      </c>
      <c r="G293" s="333">
        <v>31</v>
      </c>
      <c r="H293" s="334"/>
      <c r="I293" s="335">
        <v>0</v>
      </c>
      <c r="J293" s="335">
        <v>0</v>
      </c>
      <c r="K293" s="335">
        <v>0</v>
      </c>
      <c r="L293" s="335">
        <v>0</v>
      </c>
      <c r="M293" s="335">
        <v>0</v>
      </c>
      <c r="N293" s="335">
        <v>0</v>
      </c>
      <c r="O293" s="714">
        <v>0</v>
      </c>
      <c r="P293" s="714">
        <v>0</v>
      </c>
      <c r="Q293" s="715">
        <v>0</v>
      </c>
      <c r="R293" s="715">
        <v>0</v>
      </c>
      <c r="S293" s="337">
        <v>0</v>
      </c>
      <c r="T293" s="336">
        <v>0</v>
      </c>
      <c r="U293" s="338">
        <v>0</v>
      </c>
      <c r="V293" s="339">
        <v>0</v>
      </c>
      <c r="W293" s="289">
        <v>0</v>
      </c>
      <c r="X293" s="290">
        <v>0</v>
      </c>
      <c r="Y293" s="291">
        <v>0</v>
      </c>
      <c r="Z293" s="324">
        <v>0</v>
      </c>
      <c r="AA293" s="292">
        <v>0</v>
      </c>
      <c r="AB293" s="293">
        <v>0</v>
      </c>
      <c r="AC293" s="340">
        <v>0</v>
      </c>
      <c r="AD293" s="341">
        <v>0</v>
      </c>
      <c r="AE293" s="295">
        <v>0</v>
      </c>
      <c r="AF293" s="342">
        <v>0</v>
      </c>
      <c r="AG293" s="343">
        <v>0.13780000000000001</v>
      </c>
      <c r="AH293" s="6">
        <v>0.21340000000000001</v>
      </c>
      <c r="AI293" s="6">
        <v>0</v>
      </c>
      <c r="AJ293" s="2">
        <v>0</v>
      </c>
      <c r="AK293" s="298">
        <v>0.21790000000000001</v>
      </c>
      <c r="AL293" s="3">
        <v>0</v>
      </c>
      <c r="AM293" s="325">
        <v>0</v>
      </c>
      <c r="AN293" s="300">
        <v>0</v>
      </c>
      <c r="AO293" s="300">
        <v>0</v>
      </c>
      <c r="AP293" s="301">
        <v>0</v>
      </c>
      <c r="AQ293" s="29">
        <v>0</v>
      </c>
      <c r="AR293" s="283">
        <v>0</v>
      </c>
      <c r="AS293" s="283">
        <v>0</v>
      </c>
      <c r="AT293" s="4">
        <v>0</v>
      </c>
      <c r="AU293" s="4">
        <v>0</v>
      </c>
      <c r="AV293" s="5">
        <v>0</v>
      </c>
      <c r="AW293" s="448">
        <v>0</v>
      </c>
      <c r="AX293" s="449">
        <v>0</v>
      </c>
      <c r="AY293" s="6">
        <v>0</v>
      </c>
      <c r="AZ293" s="29">
        <v>0</v>
      </c>
      <c r="BA293" s="5">
        <v>0</v>
      </c>
      <c r="BB293" s="341">
        <v>0</v>
      </c>
      <c r="BC293" s="716">
        <v>0</v>
      </c>
      <c r="BD293" s="716">
        <v>3.5000000000000001E-3</v>
      </c>
      <c r="BE293" s="303">
        <v>0</v>
      </c>
      <c r="BF293" s="303">
        <v>0</v>
      </c>
      <c r="BG293" s="326">
        <v>0</v>
      </c>
      <c r="BH293" s="327"/>
      <c r="BI293" s="9"/>
      <c r="BJ293" s="529"/>
    </row>
    <row r="294" spans="1:62" x14ac:dyDescent="0.2">
      <c r="A294" s="33" t="s">
        <v>646</v>
      </c>
      <c r="B294" s="328" t="s">
        <v>647</v>
      </c>
      <c r="C294" s="329" t="s">
        <v>673</v>
      </c>
      <c r="D294" s="330" t="s">
        <v>674</v>
      </c>
      <c r="E294" s="331" t="s">
        <v>676</v>
      </c>
      <c r="F294" s="332" t="s">
        <v>639</v>
      </c>
      <c r="G294" s="333">
        <v>31</v>
      </c>
      <c r="H294" s="334"/>
      <c r="I294" s="335">
        <v>0</v>
      </c>
      <c r="J294" s="335">
        <v>0</v>
      </c>
      <c r="K294" s="335">
        <v>0</v>
      </c>
      <c r="L294" s="335">
        <v>0</v>
      </c>
      <c r="M294" s="335">
        <v>0</v>
      </c>
      <c r="N294" s="335">
        <v>0</v>
      </c>
      <c r="O294" s="714">
        <v>0</v>
      </c>
      <c r="P294" s="714">
        <v>0</v>
      </c>
      <c r="Q294" s="715">
        <v>0</v>
      </c>
      <c r="R294" s="715">
        <v>0</v>
      </c>
      <c r="S294" s="337">
        <v>0</v>
      </c>
      <c r="T294" s="336">
        <v>0</v>
      </c>
      <c r="U294" s="338">
        <v>0</v>
      </c>
      <c r="V294" s="339">
        <v>0</v>
      </c>
      <c r="W294" s="289">
        <v>0</v>
      </c>
      <c r="X294" s="290">
        <v>0</v>
      </c>
      <c r="Y294" s="291">
        <v>0</v>
      </c>
      <c r="Z294" s="324">
        <v>0</v>
      </c>
      <c r="AA294" s="292">
        <v>0</v>
      </c>
      <c r="AB294" s="293">
        <v>0</v>
      </c>
      <c r="AC294" s="340">
        <v>0</v>
      </c>
      <c r="AD294" s="341">
        <v>0</v>
      </c>
      <c r="AE294" s="295">
        <v>0</v>
      </c>
      <c r="AF294" s="342">
        <v>0</v>
      </c>
      <c r="AG294" s="343">
        <v>0.14369999999999999</v>
      </c>
      <c r="AH294" s="6">
        <v>0.2225</v>
      </c>
      <c r="AI294" s="6">
        <v>0</v>
      </c>
      <c r="AJ294" s="2">
        <v>0</v>
      </c>
      <c r="AK294" s="298">
        <v>0.24210000000000001</v>
      </c>
      <c r="AL294" s="3">
        <v>0</v>
      </c>
      <c r="AM294" s="325">
        <v>0</v>
      </c>
      <c r="AN294" s="300">
        <v>0</v>
      </c>
      <c r="AO294" s="300">
        <v>0</v>
      </c>
      <c r="AP294" s="301">
        <v>0</v>
      </c>
      <c r="AQ294" s="29">
        <v>0</v>
      </c>
      <c r="AR294" s="283">
        <v>0</v>
      </c>
      <c r="AS294" s="283">
        <v>0</v>
      </c>
      <c r="AT294" s="4">
        <v>0</v>
      </c>
      <c r="AU294" s="4">
        <v>0</v>
      </c>
      <c r="AV294" s="5">
        <v>0</v>
      </c>
      <c r="AW294" s="448">
        <v>0</v>
      </c>
      <c r="AX294" s="449">
        <v>0</v>
      </c>
      <c r="AY294" s="6">
        <v>0</v>
      </c>
      <c r="AZ294" s="29">
        <v>0</v>
      </c>
      <c r="BA294" s="5">
        <v>0</v>
      </c>
      <c r="BB294" s="341">
        <v>0</v>
      </c>
      <c r="BC294" s="716">
        <v>0</v>
      </c>
      <c r="BD294" s="716">
        <v>3.7000000000000002E-3</v>
      </c>
      <c r="BE294" s="303">
        <v>0</v>
      </c>
      <c r="BF294" s="303">
        <v>0</v>
      </c>
      <c r="BG294" s="326">
        <v>0</v>
      </c>
      <c r="BH294" s="327"/>
      <c r="BI294" s="9"/>
      <c r="BJ294" s="529"/>
    </row>
    <row r="295" spans="1:62" x14ac:dyDescent="0.2">
      <c r="A295" s="33" t="s">
        <v>649</v>
      </c>
      <c r="B295" s="328" t="s">
        <v>650</v>
      </c>
      <c r="C295" s="329" t="s">
        <v>673</v>
      </c>
      <c r="D295" s="330" t="s">
        <v>674</v>
      </c>
      <c r="E295" s="331" t="s">
        <v>677</v>
      </c>
      <c r="F295" s="332" t="s">
        <v>639</v>
      </c>
      <c r="G295" s="333">
        <v>31</v>
      </c>
      <c r="H295" s="334"/>
      <c r="I295" s="335">
        <v>0</v>
      </c>
      <c r="J295" s="335">
        <v>0</v>
      </c>
      <c r="K295" s="335">
        <v>0</v>
      </c>
      <c r="L295" s="335">
        <v>0</v>
      </c>
      <c r="M295" s="335">
        <v>0</v>
      </c>
      <c r="N295" s="335">
        <v>0</v>
      </c>
      <c r="O295" s="714">
        <v>0</v>
      </c>
      <c r="P295" s="714">
        <v>0</v>
      </c>
      <c r="Q295" s="715">
        <v>0</v>
      </c>
      <c r="R295" s="715">
        <v>0</v>
      </c>
      <c r="S295" s="337">
        <v>0</v>
      </c>
      <c r="T295" s="336">
        <v>0</v>
      </c>
      <c r="U295" s="338">
        <v>0</v>
      </c>
      <c r="V295" s="339">
        <v>0</v>
      </c>
      <c r="W295" s="289">
        <v>0</v>
      </c>
      <c r="X295" s="290">
        <v>0</v>
      </c>
      <c r="Y295" s="291">
        <v>0</v>
      </c>
      <c r="Z295" s="324">
        <v>0</v>
      </c>
      <c r="AA295" s="292">
        <v>0</v>
      </c>
      <c r="AB295" s="293">
        <v>0</v>
      </c>
      <c r="AC295" s="340">
        <v>0</v>
      </c>
      <c r="AD295" s="341">
        <v>0</v>
      </c>
      <c r="AE295" s="295">
        <v>0</v>
      </c>
      <c r="AF295" s="342">
        <v>0</v>
      </c>
      <c r="AG295" s="343">
        <v>0.2079</v>
      </c>
      <c r="AH295" s="6">
        <v>0.32190000000000002</v>
      </c>
      <c r="AI295" s="6">
        <v>0</v>
      </c>
      <c r="AJ295" s="2">
        <v>0</v>
      </c>
      <c r="AK295" s="298">
        <v>0.32119999999999999</v>
      </c>
      <c r="AL295" s="3">
        <v>0</v>
      </c>
      <c r="AM295" s="325">
        <v>0</v>
      </c>
      <c r="AN295" s="300">
        <v>0</v>
      </c>
      <c r="AO295" s="300">
        <v>0</v>
      </c>
      <c r="AP295" s="301">
        <v>0</v>
      </c>
      <c r="AQ295" s="29">
        <v>0</v>
      </c>
      <c r="AR295" s="283">
        <v>0</v>
      </c>
      <c r="AS295" s="283">
        <v>0</v>
      </c>
      <c r="AT295" s="4">
        <v>0</v>
      </c>
      <c r="AU295" s="4">
        <v>0</v>
      </c>
      <c r="AV295" s="5">
        <v>0</v>
      </c>
      <c r="AW295" s="448">
        <v>0</v>
      </c>
      <c r="AX295" s="449">
        <v>0</v>
      </c>
      <c r="AY295" s="6">
        <v>0</v>
      </c>
      <c r="AZ295" s="29">
        <v>0</v>
      </c>
      <c r="BA295" s="5">
        <v>0</v>
      </c>
      <c r="BB295" s="341">
        <v>0</v>
      </c>
      <c r="BC295" s="716">
        <v>0</v>
      </c>
      <c r="BD295" s="716">
        <v>5.3E-3</v>
      </c>
      <c r="BE295" s="303">
        <v>0</v>
      </c>
      <c r="BF295" s="303">
        <v>0</v>
      </c>
      <c r="BG295" s="326">
        <v>0</v>
      </c>
      <c r="BH295" s="327"/>
      <c r="BI295" s="9"/>
      <c r="BJ295" s="529"/>
    </row>
    <row r="296" spans="1:62" x14ac:dyDescent="0.2">
      <c r="A296" s="33" t="s">
        <v>655</v>
      </c>
      <c r="B296" s="328" t="s">
        <v>656</v>
      </c>
      <c r="C296" s="329" t="s">
        <v>673</v>
      </c>
      <c r="D296" s="330" t="s">
        <v>674</v>
      </c>
      <c r="E296" s="331" t="s">
        <v>678</v>
      </c>
      <c r="F296" s="332" t="s">
        <v>639</v>
      </c>
      <c r="G296" s="333">
        <v>31</v>
      </c>
      <c r="H296" s="334"/>
      <c r="I296" s="335">
        <v>0</v>
      </c>
      <c r="J296" s="335">
        <v>0</v>
      </c>
      <c r="K296" s="335">
        <v>0</v>
      </c>
      <c r="L296" s="335">
        <v>0</v>
      </c>
      <c r="M296" s="335">
        <v>0</v>
      </c>
      <c r="N296" s="335">
        <v>0</v>
      </c>
      <c r="O296" s="714">
        <v>0</v>
      </c>
      <c r="P296" s="714">
        <v>0</v>
      </c>
      <c r="Q296" s="715">
        <v>0</v>
      </c>
      <c r="R296" s="715">
        <v>0</v>
      </c>
      <c r="S296" s="337">
        <v>0</v>
      </c>
      <c r="T296" s="336">
        <v>0</v>
      </c>
      <c r="U296" s="338">
        <v>0</v>
      </c>
      <c r="V296" s="339">
        <v>0</v>
      </c>
      <c r="W296" s="289">
        <v>0</v>
      </c>
      <c r="X296" s="290">
        <v>0</v>
      </c>
      <c r="Y296" s="291">
        <v>0</v>
      </c>
      <c r="Z296" s="324">
        <v>0</v>
      </c>
      <c r="AA296" s="292">
        <v>0</v>
      </c>
      <c r="AB296" s="293">
        <v>0</v>
      </c>
      <c r="AC296" s="340">
        <v>0</v>
      </c>
      <c r="AD296" s="341">
        <v>0</v>
      </c>
      <c r="AE296" s="295">
        <v>0</v>
      </c>
      <c r="AF296" s="342">
        <v>0</v>
      </c>
      <c r="AG296" s="343">
        <v>0.1295</v>
      </c>
      <c r="AH296" s="6">
        <v>0.20050000000000001</v>
      </c>
      <c r="AI296" s="6">
        <v>0</v>
      </c>
      <c r="AJ296" s="2">
        <v>0</v>
      </c>
      <c r="AK296" s="298">
        <v>0.1961</v>
      </c>
      <c r="AL296" s="3">
        <v>0</v>
      </c>
      <c r="AM296" s="325">
        <v>0</v>
      </c>
      <c r="AN296" s="300">
        <v>0</v>
      </c>
      <c r="AO296" s="300">
        <v>0</v>
      </c>
      <c r="AP296" s="301">
        <v>0</v>
      </c>
      <c r="AQ296" s="29">
        <v>0</v>
      </c>
      <c r="AR296" s="283">
        <v>0</v>
      </c>
      <c r="AS296" s="283">
        <v>0</v>
      </c>
      <c r="AT296" s="4">
        <v>0</v>
      </c>
      <c r="AU296" s="4">
        <v>0</v>
      </c>
      <c r="AV296" s="5">
        <v>0</v>
      </c>
      <c r="AW296" s="448">
        <v>0</v>
      </c>
      <c r="AX296" s="449">
        <v>0</v>
      </c>
      <c r="AY296" s="6">
        <v>0</v>
      </c>
      <c r="AZ296" s="29">
        <v>0</v>
      </c>
      <c r="BA296" s="5">
        <v>0</v>
      </c>
      <c r="BB296" s="341">
        <v>0</v>
      </c>
      <c r="BC296" s="716">
        <v>0</v>
      </c>
      <c r="BD296" s="716">
        <v>3.3E-3</v>
      </c>
      <c r="BE296" s="303">
        <v>0</v>
      </c>
      <c r="BF296" s="303">
        <v>0</v>
      </c>
      <c r="BG296" s="326">
        <v>0</v>
      </c>
      <c r="BH296" s="327"/>
      <c r="BI296" s="9"/>
      <c r="BJ296" s="529"/>
    </row>
    <row r="297" spans="1:62" x14ac:dyDescent="0.2">
      <c r="A297" s="33" t="s">
        <v>658</v>
      </c>
      <c r="B297" s="328" t="s">
        <v>659</v>
      </c>
      <c r="C297" s="329" t="s">
        <v>673</v>
      </c>
      <c r="D297" s="330" t="s">
        <v>674</v>
      </c>
      <c r="E297" s="331" t="s">
        <v>679</v>
      </c>
      <c r="F297" s="332" t="s">
        <v>639</v>
      </c>
      <c r="G297" s="333">
        <v>31</v>
      </c>
      <c r="H297" s="334"/>
      <c r="I297" s="335">
        <v>0</v>
      </c>
      <c r="J297" s="335">
        <v>0</v>
      </c>
      <c r="K297" s="335">
        <v>0</v>
      </c>
      <c r="L297" s="335">
        <v>0</v>
      </c>
      <c r="M297" s="335">
        <v>0</v>
      </c>
      <c r="N297" s="335">
        <v>0</v>
      </c>
      <c r="O297" s="714">
        <v>0</v>
      </c>
      <c r="P297" s="714">
        <v>0</v>
      </c>
      <c r="Q297" s="715">
        <v>0</v>
      </c>
      <c r="R297" s="715">
        <v>0</v>
      </c>
      <c r="S297" s="337">
        <v>0</v>
      </c>
      <c r="T297" s="336">
        <v>0</v>
      </c>
      <c r="U297" s="338">
        <v>0</v>
      </c>
      <c r="V297" s="339">
        <v>0</v>
      </c>
      <c r="W297" s="289">
        <v>0</v>
      </c>
      <c r="X297" s="290">
        <v>0</v>
      </c>
      <c r="Y297" s="291">
        <v>0</v>
      </c>
      <c r="Z297" s="324">
        <v>0</v>
      </c>
      <c r="AA297" s="292">
        <v>0</v>
      </c>
      <c r="AB297" s="293">
        <v>0</v>
      </c>
      <c r="AC297" s="340">
        <v>0</v>
      </c>
      <c r="AD297" s="341">
        <v>0</v>
      </c>
      <c r="AE297" s="295">
        <v>0</v>
      </c>
      <c r="AF297" s="342">
        <v>0</v>
      </c>
      <c r="AG297" s="343">
        <v>0.16209999999999999</v>
      </c>
      <c r="AH297" s="6">
        <v>0.251</v>
      </c>
      <c r="AI297" s="6">
        <v>0</v>
      </c>
      <c r="AJ297" s="2">
        <v>0</v>
      </c>
      <c r="AK297" s="298">
        <v>0.25519999999999998</v>
      </c>
      <c r="AL297" s="3">
        <v>0</v>
      </c>
      <c r="AM297" s="325">
        <v>0</v>
      </c>
      <c r="AN297" s="300">
        <v>0</v>
      </c>
      <c r="AO297" s="300">
        <v>0</v>
      </c>
      <c r="AP297" s="301">
        <v>0</v>
      </c>
      <c r="AQ297" s="29">
        <v>0</v>
      </c>
      <c r="AR297" s="283">
        <v>0</v>
      </c>
      <c r="AS297" s="283">
        <v>0</v>
      </c>
      <c r="AT297" s="4">
        <v>0</v>
      </c>
      <c r="AU297" s="4">
        <v>0</v>
      </c>
      <c r="AV297" s="5">
        <v>0</v>
      </c>
      <c r="AW297" s="448">
        <v>0</v>
      </c>
      <c r="AX297" s="449">
        <v>0</v>
      </c>
      <c r="AY297" s="6">
        <v>0</v>
      </c>
      <c r="AZ297" s="29">
        <v>0</v>
      </c>
      <c r="BA297" s="5">
        <v>0</v>
      </c>
      <c r="BB297" s="341">
        <v>0</v>
      </c>
      <c r="BC297" s="716">
        <v>0</v>
      </c>
      <c r="BD297" s="716">
        <v>4.1000000000000003E-3</v>
      </c>
      <c r="BE297" s="303">
        <v>0</v>
      </c>
      <c r="BF297" s="303">
        <v>0</v>
      </c>
      <c r="BG297" s="326">
        <v>0</v>
      </c>
      <c r="BH297" s="327"/>
      <c r="BI297" s="9"/>
      <c r="BJ297" s="529"/>
    </row>
    <row r="298" spans="1:62" x14ac:dyDescent="0.2">
      <c r="A298" s="362" t="s">
        <v>673</v>
      </c>
      <c r="B298" s="363" t="s">
        <v>680</v>
      </c>
      <c r="C298" s="364" t="s">
        <v>673</v>
      </c>
      <c r="D298" s="365" t="s">
        <v>680</v>
      </c>
      <c r="E298" s="366" t="s">
        <v>681</v>
      </c>
      <c r="F298" s="367" t="s">
        <v>639</v>
      </c>
      <c r="G298" s="368">
        <v>31</v>
      </c>
      <c r="H298" s="334"/>
      <c r="I298" s="369">
        <v>4630600</v>
      </c>
      <c r="J298" s="369">
        <v>854836</v>
      </c>
      <c r="K298" s="369">
        <v>0</v>
      </c>
      <c r="L298" s="369">
        <v>0</v>
      </c>
      <c r="M298" s="369">
        <v>0</v>
      </c>
      <c r="N298" s="369">
        <v>4630600</v>
      </c>
      <c r="O298" s="737">
        <v>854836</v>
      </c>
      <c r="P298" s="737">
        <v>3775764</v>
      </c>
      <c r="Q298" s="738">
        <v>238.61</v>
      </c>
      <c r="R298" s="738">
        <v>0</v>
      </c>
      <c r="S298" s="371">
        <v>0</v>
      </c>
      <c r="T298" s="370">
        <v>0</v>
      </c>
      <c r="U298" s="372">
        <v>3775764</v>
      </c>
      <c r="V298" s="373">
        <v>15824</v>
      </c>
      <c r="W298" s="289">
        <v>41904</v>
      </c>
      <c r="X298" s="290">
        <v>175.62</v>
      </c>
      <c r="Y298" s="291">
        <v>15648.38</v>
      </c>
      <c r="Z298" s="324">
        <v>0</v>
      </c>
      <c r="AA298" s="292">
        <v>0</v>
      </c>
      <c r="AB298" s="293">
        <v>3775764</v>
      </c>
      <c r="AC298" s="374">
        <v>15824</v>
      </c>
      <c r="AD298" s="375">
        <v>1.54834</v>
      </c>
      <c r="AE298" s="376">
        <v>1.5483</v>
      </c>
      <c r="AF298" s="377">
        <v>1.5483</v>
      </c>
      <c r="AG298" s="378">
        <v>0</v>
      </c>
      <c r="AH298" s="379">
        <v>0</v>
      </c>
      <c r="AI298" s="379">
        <v>0</v>
      </c>
      <c r="AJ298" s="2">
        <v>0</v>
      </c>
      <c r="AK298" s="298">
        <v>0</v>
      </c>
      <c r="AL298" s="3">
        <v>0</v>
      </c>
      <c r="AM298" s="325">
        <v>0</v>
      </c>
      <c r="AN298" s="300">
        <v>0</v>
      </c>
      <c r="AO298" s="300">
        <v>0</v>
      </c>
      <c r="AP298" s="301">
        <v>0</v>
      </c>
      <c r="AQ298" s="29">
        <v>0</v>
      </c>
      <c r="AR298" s="283">
        <v>0</v>
      </c>
      <c r="AS298" s="283">
        <v>0</v>
      </c>
      <c r="AT298" s="4">
        <v>0</v>
      </c>
      <c r="AU298" s="4">
        <v>0</v>
      </c>
      <c r="AV298" s="5">
        <v>0</v>
      </c>
      <c r="AW298" s="448">
        <v>0</v>
      </c>
      <c r="AX298" s="449">
        <v>0</v>
      </c>
      <c r="AY298" s="379">
        <v>0</v>
      </c>
      <c r="AZ298" s="29">
        <v>0</v>
      </c>
      <c r="BA298" s="5">
        <v>0</v>
      </c>
      <c r="BB298" s="375">
        <v>1.2781899999999999</v>
      </c>
      <c r="BC298" s="739">
        <v>2.5600000000000001E-2</v>
      </c>
      <c r="BD298" s="739">
        <v>0</v>
      </c>
      <c r="BE298" s="303">
        <v>0</v>
      </c>
      <c r="BF298" s="303">
        <v>0</v>
      </c>
      <c r="BG298" s="326">
        <v>0</v>
      </c>
      <c r="BH298" s="327"/>
      <c r="BI298" s="9"/>
      <c r="BJ298" s="529"/>
    </row>
    <row r="299" spans="1:62" x14ac:dyDescent="0.2">
      <c r="A299" s="33" t="s">
        <v>633</v>
      </c>
      <c r="B299" s="328" t="s">
        <v>634</v>
      </c>
      <c r="C299" s="329" t="s">
        <v>682</v>
      </c>
      <c r="D299" s="330" t="s">
        <v>683</v>
      </c>
      <c r="E299" s="331" t="s">
        <v>684</v>
      </c>
      <c r="F299" s="332" t="s">
        <v>303</v>
      </c>
      <c r="G299" s="333">
        <v>31</v>
      </c>
      <c r="H299" s="334"/>
      <c r="I299" s="335">
        <v>0</v>
      </c>
      <c r="J299" s="335">
        <v>0</v>
      </c>
      <c r="K299" s="335">
        <v>0</v>
      </c>
      <c r="L299" s="335">
        <v>0</v>
      </c>
      <c r="M299" s="335">
        <v>0</v>
      </c>
      <c r="N299" s="335">
        <v>0</v>
      </c>
      <c r="O299" s="714">
        <v>0</v>
      </c>
      <c r="P299" s="714">
        <v>0</v>
      </c>
      <c r="Q299" s="715">
        <v>0</v>
      </c>
      <c r="R299" s="715">
        <v>0</v>
      </c>
      <c r="S299" s="337">
        <v>0</v>
      </c>
      <c r="T299" s="336">
        <v>0</v>
      </c>
      <c r="U299" s="338">
        <v>0</v>
      </c>
      <c r="V299" s="339">
        <v>0</v>
      </c>
      <c r="W299" s="289">
        <v>0</v>
      </c>
      <c r="X299" s="290">
        <v>0</v>
      </c>
      <c r="Y299" s="291">
        <v>0</v>
      </c>
      <c r="Z299" s="324">
        <v>0</v>
      </c>
      <c r="AA299" s="292">
        <v>0</v>
      </c>
      <c r="AB299" s="293">
        <v>0</v>
      </c>
      <c r="AC299" s="340">
        <v>0</v>
      </c>
      <c r="AD299" s="341">
        <v>0</v>
      </c>
      <c r="AE299" s="295">
        <v>0</v>
      </c>
      <c r="AF299" s="342">
        <v>0</v>
      </c>
      <c r="AG299" s="343">
        <v>0.30170000000000002</v>
      </c>
      <c r="AH299" s="6">
        <v>0.4355</v>
      </c>
      <c r="AI299" s="6">
        <v>0</v>
      </c>
      <c r="AJ299" s="2">
        <v>0</v>
      </c>
      <c r="AK299" s="298">
        <v>0.40460000000000002</v>
      </c>
      <c r="AL299" s="3">
        <v>0</v>
      </c>
      <c r="AM299" s="325">
        <v>0</v>
      </c>
      <c r="AN299" s="300">
        <v>0</v>
      </c>
      <c r="AO299" s="300">
        <v>0</v>
      </c>
      <c r="AP299" s="301">
        <v>0</v>
      </c>
      <c r="AQ299" s="29">
        <v>0</v>
      </c>
      <c r="AR299" s="283">
        <v>0</v>
      </c>
      <c r="AS299" s="283">
        <v>0</v>
      </c>
      <c r="AT299" s="4">
        <v>0</v>
      </c>
      <c r="AU299" s="4">
        <v>0</v>
      </c>
      <c r="AV299" s="5">
        <v>0</v>
      </c>
      <c r="AW299" s="448">
        <v>0</v>
      </c>
      <c r="AX299" s="449">
        <v>0</v>
      </c>
      <c r="AY299" s="6">
        <v>0</v>
      </c>
      <c r="AZ299" s="29">
        <v>0</v>
      </c>
      <c r="BA299" s="5">
        <v>0</v>
      </c>
      <c r="BB299" s="341">
        <v>0</v>
      </c>
      <c r="BC299" s="716">
        <v>0</v>
      </c>
      <c r="BD299" s="716">
        <v>7.1999999999999998E-3</v>
      </c>
      <c r="BE299" s="303">
        <v>0</v>
      </c>
      <c r="BF299" s="303">
        <v>0</v>
      </c>
      <c r="BG299" s="326">
        <v>0</v>
      </c>
      <c r="BH299" s="327"/>
      <c r="BI299" s="9"/>
      <c r="BJ299" s="529"/>
    </row>
    <row r="300" spans="1:62" x14ac:dyDescent="0.2">
      <c r="A300" s="33" t="s">
        <v>636</v>
      </c>
      <c r="B300" s="328" t="s">
        <v>637</v>
      </c>
      <c r="C300" s="329" t="s">
        <v>682</v>
      </c>
      <c r="D300" s="330" t="s">
        <v>683</v>
      </c>
      <c r="E300" s="331" t="s">
        <v>685</v>
      </c>
      <c r="F300" s="332" t="s">
        <v>639</v>
      </c>
      <c r="G300" s="333">
        <v>31</v>
      </c>
      <c r="H300" s="334"/>
      <c r="I300" s="335">
        <v>0</v>
      </c>
      <c r="J300" s="335">
        <v>0</v>
      </c>
      <c r="K300" s="335">
        <v>0</v>
      </c>
      <c r="L300" s="335">
        <v>0</v>
      </c>
      <c r="M300" s="335">
        <v>0</v>
      </c>
      <c r="N300" s="335">
        <v>0</v>
      </c>
      <c r="O300" s="714">
        <v>0</v>
      </c>
      <c r="P300" s="714">
        <v>0</v>
      </c>
      <c r="Q300" s="715">
        <v>0</v>
      </c>
      <c r="R300" s="715">
        <v>0</v>
      </c>
      <c r="S300" s="337">
        <v>0</v>
      </c>
      <c r="T300" s="336">
        <v>0</v>
      </c>
      <c r="U300" s="338">
        <v>0</v>
      </c>
      <c r="V300" s="339">
        <v>0</v>
      </c>
      <c r="W300" s="289">
        <v>0</v>
      </c>
      <c r="X300" s="290">
        <v>0</v>
      </c>
      <c r="Y300" s="291">
        <v>0</v>
      </c>
      <c r="Z300" s="324">
        <v>0</v>
      </c>
      <c r="AA300" s="292">
        <v>0</v>
      </c>
      <c r="AB300" s="293">
        <v>0</v>
      </c>
      <c r="AC300" s="340">
        <v>0</v>
      </c>
      <c r="AD300" s="341">
        <v>0</v>
      </c>
      <c r="AE300" s="295">
        <v>0</v>
      </c>
      <c r="AF300" s="342">
        <v>0</v>
      </c>
      <c r="AG300" s="343">
        <v>0.25319999999999998</v>
      </c>
      <c r="AH300" s="6">
        <v>0.36549999999999999</v>
      </c>
      <c r="AI300" s="6">
        <v>0</v>
      </c>
      <c r="AJ300" s="2">
        <v>0</v>
      </c>
      <c r="AK300" s="298">
        <v>0.34350000000000003</v>
      </c>
      <c r="AL300" s="3">
        <v>0</v>
      </c>
      <c r="AM300" s="325">
        <v>0</v>
      </c>
      <c r="AN300" s="300">
        <v>0</v>
      </c>
      <c r="AO300" s="300">
        <v>0</v>
      </c>
      <c r="AP300" s="301">
        <v>0</v>
      </c>
      <c r="AQ300" s="29">
        <v>0</v>
      </c>
      <c r="AR300" s="283">
        <v>0</v>
      </c>
      <c r="AS300" s="283">
        <v>0</v>
      </c>
      <c r="AT300" s="4">
        <v>0</v>
      </c>
      <c r="AU300" s="4">
        <v>0</v>
      </c>
      <c r="AV300" s="5">
        <v>0</v>
      </c>
      <c r="AW300" s="448">
        <v>0</v>
      </c>
      <c r="AX300" s="449">
        <v>0</v>
      </c>
      <c r="AY300" s="6">
        <v>0</v>
      </c>
      <c r="AZ300" s="29">
        <v>0</v>
      </c>
      <c r="BA300" s="5">
        <v>0</v>
      </c>
      <c r="BB300" s="341">
        <v>0</v>
      </c>
      <c r="BC300" s="716">
        <v>0</v>
      </c>
      <c r="BD300" s="716">
        <v>6.0000000000000001E-3</v>
      </c>
      <c r="BE300" s="303">
        <v>0</v>
      </c>
      <c r="BF300" s="303">
        <v>0</v>
      </c>
      <c r="BG300" s="326">
        <v>0</v>
      </c>
      <c r="BH300" s="327"/>
      <c r="BJ300" s="529"/>
    </row>
    <row r="301" spans="1:62" ht="12.75" customHeight="1" x14ac:dyDescent="0.2">
      <c r="A301" s="33" t="s">
        <v>643</v>
      </c>
      <c r="B301" s="328" t="s">
        <v>644</v>
      </c>
      <c r="C301" s="329" t="s">
        <v>682</v>
      </c>
      <c r="D301" s="330" t="s">
        <v>683</v>
      </c>
      <c r="E301" s="331" t="s">
        <v>686</v>
      </c>
      <c r="F301" s="332" t="s">
        <v>639</v>
      </c>
      <c r="G301" s="333">
        <v>31</v>
      </c>
      <c r="H301" s="334"/>
      <c r="I301" s="335">
        <v>0</v>
      </c>
      <c r="J301" s="335">
        <v>0</v>
      </c>
      <c r="K301" s="335">
        <v>0</v>
      </c>
      <c r="L301" s="335">
        <v>0</v>
      </c>
      <c r="M301" s="335">
        <v>0</v>
      </c>
      <c r="N301" s="335">
        <v>0</v>
      </c>
      <c r="O301" s="714">
        <v>0</v>
      </c>
      <c r="P301" s="714">
        <v>0</v>
      </c>
      <c r="Q301" s="715">
        <v>0</v>
      </c>
      <c r="R301" s="715">
        <v>0</v>
      </c>
      <c r="S301" s="337">
        <v>0</v>
      </c>
      <c r="T301" s="336">
        <v>0</v>
      </c>
      <c r="U301" s="338">
        <v>0</v>
      </c>
      <c r="V301" s="339">
        <v>0</v>
      </c>
      <c r="W301" s="289">
        <v>0</v>
      </c>
      <c r="X301" s="290">
        <v>0</v>
      </c>
      <c r="Y301" s="291">
        <v>0</v>
      </c>
      <c r="Z301" s="324">
        <v>0</v>
      </c>
      <c r="AA301" s="292">
        <v>0</v>
      </c>
      <c r="AB301" s="293">
        <v>0</v>
      </c>
      <c r="AC301" s="340">
        <v>0</v>
      </c>
      <c r="AD301" s="341">
        <v>0</v>
      </c>
      <c r="AE301" s="295">
        <v>0</v>
      </c>
      <c r="AF301" s="342">
        <v>0</v>
      </c>
      <c r="AG301" s="343">
        <v>0.30940000000000001</v>
      </c>
      <c r="AH301" s="6">
        <v>0.4466</v>
      </c>
      <c r="AI301" s="6">
        <v>0</v>
      </c>
      <c r="AJ301" s="2">
        <v>0</v>
      </c>
      <c r="AK301" s="298">
        <v>0.45600000000000002</v>
      </c>
      <c r="AL301" s="3">
        <v>0</v>
      </c>
      <c r="AM301" s="325">
        <v>0</v>
      </c>
      <c r="AN301" s="300">
        <v>0</v>
      </c>
      <c r="AO301" s="300">
        <v>0</v>
      </c>
      <c r="AP301" s="301">
        <v>0</v>
      </c>
      <c r="AQ301" s="29">
        <v>0</v>
      </c>
      <c r="AR301" s="283">
        <v>0</v>
      </c>
      <c r="AS301" s="283">
        <v>0</v>
      </c>
      <c r="AT301" s="4">
        <v>0</v>
      </c>
      <c r="AU301" s="4">
        <v>0</v>
      </c>
      <c r="AV301" s="5">
        <v>0</v>
      </c>
      <c r="AW301" s="448">
        <v>0</v>
      </c>
      <c r="AX301" s="449">
        <v>0</v>
      </c>
      <c r="AY301" s="6">
        <v>0</v>
      </c>
      <c r="AZ301" s="29">
        <v>0</v>
      </c>
      <c r="BA301" s="5">
        <v>0</v>
      </c>
      <c r="BB301" s="341">
        <v>0</v>
      </c>
      <c r="BC301" s="716">
        <v>0</v>
      </c>
      <c r="BD301" s="716">
        <v>7.4000000000000003E-3</v>
      </c>
      <c r="BE301" s="303">
        <v>0</v>
      </c>
      <c r="BF301" s="303">
        <v>0</v>
      </c>
      <c r="BG301" s="326">
        <v>0</v>
      </c>
      <c r="BH301" s="327"/>
      <c r="BI301" s="9"/>
      <c r="BJ301" s="529"/>
    </row>
    <row r="302" spans="1:62" x14ac:dyDescent="0.2">
      <c r="A302" s="33" t="s">
        <v>646</v>
      </c>
      <c r="B302" s="328" t="s">
        <v>647</v>
      </c>
      <c r="C302" s="329" t="s">
        <v>682</v>
      </c>
      <c r="D302" s="330" t="s">
        <v>683</v>
      </c>
      <c r="E302" s="331" t="s">
        <v>687</v>
      </c>
      <c r="F302" s="332" t="s">
        <v>639</v>
      </c>
      <c r="G302" s="333">
        <v>31</v>
      </c>
      <c r="H302" s="334"/>
      <c r="I302" s="335">
        <v>0</v>
      </c>
      <c r="J302" s="335">
        <v>0</v>
      </c>
      <c r="K302" s="335">
        <v>0</v>
      </c>
      <c r="L302" s="335">
        <v>0</v>
      </c>
      <c r="M302" s="335">
        <v>0</v>
      </c>
      <c r="N302" s="335">
        <v>0</v>
      </c>
      <c r="O302" s="714">
        <v>0</v>
      </c>
      <c r="P302" s="714">
        <v>0</v>
      </c>
      <c r="Q302" s="715">
        <v>0</v>
      </c>
      <c r="R302" s="715">
        <v>0</v>
      </c>
      <c r="S302" s="337">
        <v>0</v>
      </c>
      <c r="T302" s="336">
        <v>0</v>
      </c>
      <c r="U302" s="338">
        <v>0</v>
      </c>
      <c r="V302" s="339">
        <v>0</v>
      </c>
      <c r="W302" s="289">
        <v>0</v>
      </c>
      <c r="X302" s="290">
        <v>0</v>
      </c>
      <c r="Y302" s="291">
        <v>0</v>
      </c>
      <c r="Z302" s="324">
        <v>0</v>
      </c>
      <c r="AA302" s="292">
        <v>0</v>
      </c>
      <c r="AB302" s="293">
        <v>0</v>
      </c>
      <c r="AC302" s="340">
        <v>0</v>
      </c>
      <c r="AD302" s="341">
        <v>0</v>
      </c>
      <c r="AE302" s="295">
        <v>0</v>
      </c>
      <c r="AF302" s="342">
        <v>0</v>
      </c>
      <c r="AG302" s="343">
        <v>0.47</v>
      </c>
      <c r="AH302" s="6">
        <v>0.6784</v>
      </c>
      <c r="AI302" s="6">
        <v>0</v>
      </c>
      <c r="AJ302" s="2">
        <v>0</v>
      </c>
      <c r="AK302" s="298">
        <v>0.73819999999999997</v>
      </c>
      <c r="AL302" s="3">
        <v>0</v>
      </c>
      <c r="AM302" s="325">
        <v>0</v>
      </c>
      <c r="AN302" s="300">
        <v>0</v>
      </c>
      <c r="AO302" s="300">
        <v>0</v>
      </c>
      <c r="AP302" s="301">
        <v>0</v>
      </c>
      <c r="AQ302" s="29">
        <v>0</v>
      </c>
      <c r="AR302" s="283">
        <v>0</v>
      </c>
      <c r="AS302" s="283">
        <v>0</v>
      </c>
      <c r="AT302" s="4">
        <v>0</v>
      </c>
      <c r="AU302" s="4">
        <v>0</v>
      </c>
      <c r="AV302" s="5">
        <v>0</v>
      </c>
      <c r="AW302" s="448">
        <v>0</v>
      </c>
      <c r="AX302" s="449">
        <v>0</v>
      </c>
      <c r="AY302" s="6">
        <v>0</v>
      </c>
      <c r="AZ302" s="29">
        <v>0</v>
      </c>
      <c r="BA302" s="5">
        <v>0</v>
      </c>
      <c r="BB302" s="341">
        <v>0</v>
      </c>
      <c r="BC302" s="716">
        <v>0</v>
      </c>
      <c r="BD302" s="716">
        <v>1.12E-2</v>
      </c>
      <c r="BE302" s="303">
        <v>0</v>
      </c>
      <c r="BF302" s="303">
        <v>0</v>
      </c>
      <c r="BG302" s="326">
        <v>0</v>
      </c>
      <c r="BH302" s="327"/>
      <c r="BI302" s="9"/>
      <c r="BJ302" s="529"/>
    </row>
    <row r="303" spans="1:62" x14ac:dyDescent="0.2">
      <c r="A303" s="33" t="s">
        <v>649</v>
      </c>
      <c r="B303" s="328" t="s">
        <v>650</v>
      </c>
      <c r="C303" s="329" t="s">
        <v>682</v>
      </c>
      <c r="D303" s="330" t="s">
        <v>683</v>
      </c>
      <c r="E303" s="331" t="s">
        <v>688</v>
      </c>
      <c r="F303" s="332" t="s">
        <v>639</v>
      </c>
      <c r="G303" s="333">
        <v>31</v>
      </c>
      <c r="H303" s="334"/>
      <c r="I303" s="335">
        <v>0</v>
      </c>
      <c r="J303" s="335">
        <v>0</v>
      </c>
      <c r="K303" s="335">
        <v>0</v>
      </c>
      <c r="L303" s="335">
        <v>0</v>
      </c>
      <c r="M303" s="335">
        <v>0</v>
      </c>
      <c r="N303" s="335">
        <v>0</v>
      </c>
      <c r="O303" s="714">
        <v>0</v>
      </c>
      <c r="P303" s="714">
        <v>0</v>
      </c>
      <c r="Q303" s="715">
        <v>0</v>
      </c>
      <c r="R303" s="715">
        <v>0</v>
      </c>
      <c r="S303" s="337">
        <v>0</v>
      </c>
      <c r="T303" s="336">
        <v>0</v>
      </c>
      <c r="U303" s="338">
        <v>0</v>
      </c>
      <c r="V303" s="339">
        <v>0</v>
      </c>
      <c r="W303" s="289">
        <v>0</v>
      </c>
      <c r="X303" s="290">
        <v>0</v>
      </c>
      <c r="Y303" s="291">
        <v>0</v>
      </c>
      <c r="Z303" s="324">
        <v>0</v>
      </c>
      <c r="AA303" s="292">
        <v>0</v>
      </c>
      <c r="AB303" s="293">
        <v>0</v>
      </c>
      <c r="AC303" s="340">
        <v>0</v>
      </c>
      <c r="AD303" s="341">
        <v>0</v>
      </c>
      <c r="AE303" s="295">
        <v>0</v>
      </c>
      <c r="AF303" s="342">
        <v>0</v>
      </c>
      <c r="AG303" s="343">
        <v>0.35210000000000002</v>
      </c>
      <c r="AH303" s="6">
        <v>0.50829999999999997</v>
      </c>
      <c r="AI303" s="6">
        <v>0</v>
      </c>
      <c r="AJ303" s="2">
        <v>0</v>
      </c>
      <c r="AK303" s="298">
        <v>0.50719999999999998</v>
      </c>
      <c r="AL303" s="3">
        <v>0</v>
      </c>
      <c r="AM303" s="325">
        <v>0</v>
      </c>
      <c r="AN303" s="300">
        <v>0</v>
      </c>
      <c r="AO303" s="300">
        <v>0</v>
      </c>
      <c r="AP303" s="301">
        <v>0</v>
      </c>
      <c r="AQ303" s="29">
        <v>0</v>
      </c>
      <c r="AR303" s="283">
        <v>0</v>
      </c>
      <c r="AS303" s="283">
        <v>0</v>
      </c>
      <c r="AT303" s="4">
        <v>0</v>
      </c>
      <c r="AU303" s="4">
        <v>0</v>
      </c>
      <c r="AV303" s="5">
        <v>0</v>
      </c>
      <c r="AW303" s="448">
        <v>0</v>
      </c>
      <c r="AX303" s="449">
        <v>0</v>
      </c>
      <c r="AY303" s="6">
        <v>0</v>
      </c>
      <c r="AZ303" s="29">
        <v>0</v>
      </c>
      <c r="BA303" s="5">
        <v>0</v>
      </c>
      <c r="BB303" s="341">
        <v>0</v>
      </c>
      <c r="BC303" s="716">
        <v>0</v>
      </c>
      <c r="BD303" s="716">
        <v>8.3999999999999995E-3</v>
      </c>
      <c r="BE303" s="303">
        <v>0</v>
      </c>
      <c r="BF303" s="303">
        <v>0</v>
      </c>
      <c r="BG303" s="326">
        <v>0</v>
      </c>
      <c r="BH303" s="327"/>
      <c r="BI303" s="9"/>
      <c r="BJ303" s="529"/>
    </row>
    <row r="304" spans="1:62" x14ac:dyDescent="0.2">
      <c r="A304" s="33" t="s">
        <v>652</v>
      </c>
      <c r="B304" s="328" t="s">
        <v>653</v>
      </c>
      <c r="C304" s="329" t="s">
        <v>682</v>
      </c>
      <c r="D304" s="330" t="s">
        <v>683</v>
      </c>
      <c r="E304" s="331" t="s">
        <v>689</v>
      </c>
      <c r="F304" s="332" t="s">
        <v>639</v>
      </c>
      <c r="G304" s="333">
        <v>31</v>
      </c>
      <c r="H304" s="334"/>
      <c r="I304" s="335">
        <v>0</v>
      </c>
      <c r="J304" s="335">
        <v>0</v>
      </c>
      <c r="K304" s="335">
        <v>0</v>
      </c>
      <c r="L304" s="335">
        <v>0</v>
      </c>
      <c r="M304" s="335">
        <v>0</v>
      </c>
      <c r="N304" s="335">
        <v>0</v>
      </c>
      <c r="O304" s="714">
        <v>0</v>
      </c>
      <c r="P304" s="714">
        <v>0</v>
      </c>
      <c r="Q304" s="715">
        <v>0</v>
      </c>
      <c r="R304" s="715">
        <v>0</v>
      </c>
      <c r="S304" s="337">
        <v>0</v>
      </c>
      <c r="T304" s="336">
        <v>0</v>
      </c>
      <c r="U304" s="338">
        <v>0</v>
      </c>
      <c r="V304" s="339">
        <v>0</v>
      </c>
      <c r="W304" s="289">
        <v>0</v>
      </c>
      <c r="X304" s="290">
        <v>0</v>
      </c>
      <c r="Y304" s="291">
        <v>0</v>
      </c>
      <c r="Z304" s="324">
        <v>0</v>
      </c>
      <c r="AA304" s="292">
        <v>0</v>
      </c>
      <c r="AB304" s="293">
        <v>0</v>
      </c>
      <c r="AC304" s="340">
        <v>0</v>
      </c>
      <c r="AD304" s="341">
        <v>0</v>
      </c>
      <c r="AE304" s="295">
        <v>0</v>
      </c>
      <c r="AF304" s="342">
        <v>0</v>
      </c>
      <c r="AG304" s="343">
        <v>0.32479999999999998</v>
      </c>
      <c r="AH304" s="6">
        <v>0.46879999999999999</v>
      </c>
      <c r="AI304" s="6">
        <v>0</v>
      </c>
      <c r="AJ304" s="2">
        <v>0</v>
      </c>
      <c r="AK304" s="298">
        <v>0.48230000000000001</v>
      </c>
      <c r="AL304" s="3">
        <v>0</v>
      </c>
      <c r="AM304" s="325">
        <v>0</v>
      </c>
      <c r="AN304" s="300">
        <v>0</v>
      </c>
      <c r="AO304" s="300">
        <v>0</v>
      </c>
      <c r="AP304" s="301">
        <v>0</v>
      </c>
      <c r="AQ304" s="29">
        <v>0</v>
      </c>
      <c r="AR304" s="283">
        <v>0</v>
      </c>
      <c r="AS304" s="283">
        <v>0</v>
      </c>
      <c r="AT304" s="4">
        <v>0</v>
      </c>
      <c r="AU304" s="4">
        <v>0</v>
      </c>
      <c r="AV304" s="5">
        <v>0</v>
      </c>
      <c r="AW304" s="448">
        <v>0</v>
      </c>
      <c r="AX304" s="449">
        <v>0</v>
      </c>
      <c r="AY304" s="6">
        <v>0</v>
      </c>
      <c r="AZ304" s="29">
        <v>0</v>
      </c>
      <c r="BA304" s="5">
        <v>0</v>
      </c>
      <c r="BB304" s="341">
        <v>0</v>
      </c>
      <c r="BC304" s="716">
        <v>0</v>
      </c>
      <c r="BD304" s="716">
        <v>7.7000000000000002E-3</v>
      </c>
      <c r="BE304" s="303">
        <v>0</v>
      </c>
      <c r="BF304" s="303">
        <v>0</v>
      </c>
      <c r="BG304" s="326">
        <v>0</v>
      </c>
      <c r="BH304" s="327"/>
      <c r="BI304" s="9"/>
      <c r="BJ304" s="529"/>
    </row>
    <row r="305" spans="1:62" x14ac:dyDescent="0.2">
      <c r="A305" s="33" t="s">
        <v>655</v>
      </c>
      <c r="B305" s="328" t="s">
        <v>656</v>
      </c>
      <c r="C305" s="329" t="s">
        <v>682</v>
      </c>
      <c r="D305" s="330" t="s">
        <v>683</v>
      </c>
      <c r="E305" s="331" t="s">
        <v>690</v>
      </c>
      <c r="F305" s="332" t="s">
        <v>639</v>
      </c>
      <c r="G305" s="333">
        <v>31</v>
      </c>
      <c r="H305" s="334"/>
      <c r="I305" s="335">
        <v>0</v>
      </c>
      <c r="J305" s="335">
        <v>0</v>
      </c>
      <c r="K305" s="335">
        <v>0</v>
      </c>
      <c r="L305" s="335">
        <v>0</v>
      </c>
      <c r="M305" s="335">
        <v>0</v>
      </c>
      <c r="N305" s="335">
        <v>0</v>
      </c>
      <c r="O305" s="714">
        <v>0</v>
      </c>
      <c r="P305" s="714">
        <v>0</v>
      </c>
      <c r="Q305" s="715">
        <v>0</v>
      </c>
      <c r="R305" s="715">
        <v>0</v>
      </c>
      <c r="S305" s="337">
        <v>0</v>
      </c>
      <c r="T305" s="336">
        <v>0</v>
      </c>
      <c r="U305" s="338">
        <v>0</v>
      </c>
      <c r="V305" s="339">
        <v>0</v>
      </c>
      <c r="W305" s="289">
        <v>0</v>
      </c>
      <c r="X305" s="290">
        <v>0</v>
      </c>
      <c r="Y305" s="291">
        <v>0</v>
      </c>
      <c r="Z305" s="324">
        <v>0</v>
      </c>
      <c r="AA305" s="292">
        <v>0</v>
      </c>
      <c r="AB305" s="293">
        <v>0</v>
      </c>
      <c r="AC305" s="340">
        <v>0</v>
      </c>
      <c r="AD305" s="341">
        <v>0</v>
      </c>
      <c r="AE305" s="295">
        <v>0</v>
      </c>
      <c r="AF305" s="342">
        <v>0</v>
      </c>
      <c r="AG305" s="343">
        <v>0.377</v>
      </c>
      <c r="AH305" s="6">
        <v>0.54420000000000002</v>
      </c>
      <c r="AI305" s="6">
        <v>0</v>
      </c>
      <c r="AJ305" s="2">
        <v>0</v>
      </c>
      <c r="AK305" s="298">
        <v>0.5323</v>
      </c>
      <c r="AL305" s="3">
        <v>0</v>
      </c>
      <c r="AM305" s="325">
        <v>0</v>
      </c>
      <c r="AN305" s="300">
        <v>0</v>
      </c>
      <c r="AO305" s="300">
        <v>0</v>
      </c>
      <c r="AP305" s="301">
        <v>0</v>
      </c>
      <c r="AQ305" s="29">
        <v>0</v>
      </c>
      <c r="AR305" s="283">
        <v>0</v>
      </c>
      <c r="AS305" s="283">
        <v>0</v>
      </c>
      <c r="AT305" s="4">
        <v>0</v>
      </c>
      <c r="AU305" s="4">
        <v>0</v>
      </c>
      <c r="AV305" s="5">
        <v>0</v>
      </c>
      <c r="AW305" s="448">
        <v>0</v>
      </c>
      <c r="AX305" s="449">
        <v>0</v>
      </c>
      <c r="AY305" s="6">
        <v>0</v>
      </c>
      <c r="AZ305" s="29">
        <v>0</v>
      </c>
      <c r="BA305" s="5">
        <v>0</v>
      </c>
      <c r="BB305" s="341">
        <v>0</v>
      </c>
      <c r="BC305" s="716">
        <v>0</v>
      </c>
      <c r="BD305" s="716">
        <v>8.9999999999999993E-3</v>
      </c>
      <c r="BE305" s="303">
        <v>0</v>
      </c>
      <c r="BF305" s="303">
        <v>0</v>
      </c>
      <c r="BG305" s="326">
        <v>0</v>
      </c>
      <c r="BH305" s="327"/>
      <c r="BI305" s="9"/>
      <c r="BJ305" s="529"/>
    </row>
    <row r="306" spans="1:62" x14ac:dyDescent="0.2">
      <c r="A306" s="33" t="s">
        <v>658</v>
      </c>
      <c r="B306" s="328" t="s">
        <v>659</v>
      </c>
      <c r="C306" s="329" t="s">
        <v>682</v>
      </c>
      <c r="D306" s="330" t="s">
        <v>683</v>
      </c>
      <c r="E306" s="331" t="s">
        <v>691</v>
      </c>
      <c r="F306" s="332" t="s">
        <v>639</v>
      </c>
      <c r="G306" s="333">
        <v>31</v>
      </c>
      <c r="H306" s="334"/>
      <c r="I306" s="335">
        <v>0</v>
      </c>
      <c r="J306" s="335">
        <v>0</v>
      </c>
      <c r="K306" s="335">
        <v>0</v>
      </c>
      <c r="L306" s="335">
        <v>0</v>
      </c>
      <c r="M306" s="335">
        <v>0</v>
      </c>
      <c r="N306" s="335">
        <v>0</v>
      </c>
      <c r="O306" s="714">
        <v>0</v>
      </c>
      <c r="P306" s="714">
        <v>0</v>
      </c>
      <c r="Q306" s="715">
        <v>0</v>
      </c>
      <c r="R306" s="715">
        <v>0</v>
      </c>
      <c r="S306" s="337">
        <v>0</v>
      </c>
      <c r="T306" s="336">
        <v>0</v>
      </c>
      <c r="U306" s="338">
        <v>0</v>
      </c>
      <c r="V306" s="339">
        <v>0</v>
      </c>
      <c r="W306" s="289">
        <v>0</v>
      </c>
      <c r="X306" s="290">
        <v>0</v>
      </c>
      <c r="Y306" s="291">
        <v>0</v>
      </c>
      <c r="Z306" s="324">
        <v>0</v>
      </c>
      <c r="AA306" s="292">
        <v>0</v>
      </c>
      <c r="AB306" s="293">
        <v>0</v>
      </c>
      <c r="AC306" s="340">
        <v>0</v>
      </c>
      <c r="AD306" s="341">
        <v>0</v>
      </c>
      <c r="AE306" s="295">
        <v>0</v>
      </c>
      <c r="AF306" s="342">
        <v>0</v>
      </c>
      <c r="AG306" s="343">
        <v>0.28399999999999997</v>
      </c>
      <c r="AH306" s="6">
        <v>0.41</v>
      </c>
      <c r="AI306" s="6">
        <v>0</v>
      </c>
      <c r="AJ306" s="2">
        <v>0</v>
      </c>
      <c r="AK306" s="298">
        <v>0.41689999999999999</v>
      </c>
      <c r="AL306" s="3">
        <v>0</v>
      </c>
      <c r="AM306" s="325">
        <v>0</v>
      </c>
      <c r="AN306" s="300">
        <v>0</v>
      </c>
      <c r="AO306" s="300">
        <v>0</v>
      </c>
      <c r="AP306" s="301">
        <v>0</v>
      </c>
      <c r="AQ306" s="29">
        <v>0</v>
      </c>
      <c r="AR306" s="283">
        <v>0</v>
      </c>
      <c r="AS306" s="283">
        <v>0</v>
      </c>
      <c r="AT306" s="4">
        <v>0</v>
      </c>
      <c r="AU306" s="4">
        <v>0</v>
      </c>
      <c r="AV306" s="5">
        <v>0</v>
      </c>
      <c r="AW306" s="448">
        <v>0</v>
      </c>
      <c r="AX306" s="449">
        <v>0</v>
      </c>
      <c r="AY306" s="6">
        <v>0</v>
      </c>
      <c r="AZ306" s="29">
        <v>0</v>
      </c>
      <c r="BA306" s="5">
        <v>0</v>
      </c>
      <c r="BB306" s="341">
        <v>0</v>
      </c>
      <c r="BC306" s="716">
        <v>0</v>
      </c>
      <c r="BD306" s="716">
        <v>6.7999999999999996E-3</v>
      </c>
      <c r="BE306" s="303">
        <v>0</v>
      </c>
      <c r="BF306" s="303">
        <v>0</v>
      </c>
      <c r="BG306" s="326">
        <v>0</v>
      </c>
      <c r="BH306" s="327"/>
      <c r="BI306" s="9"/>
      <c r="BJ306" s="529"/>
    </row>
    <row r="307" spans="1:62" x14ac:dyDescent="0.2">
      <c r="A307" s="33" t="s">
        <v>661</v>
      </c>
      <c r="B307" s="328" t="s">
        <v>662</v>
      </c>
      <c r="C307" s="329" t="s">
        <v>682</v>
      </c>
      <c r="D307" s="330" t="s">
        <v>683</v>
      </c>
      <c r="E307" s="331" t="s">
        <v>692</v>
      </c>
      <c r="F307" s="332" t="s">
        <v>639</v>
      </c>
      <c r="G307" s="333">
        <v>31</v>
      </c>
      <c r="H307" s="334"/>
      <c r="I307" s="335">
        <v>0</v>
      </c>
      <c r="J307" s="335">
        <v>0</v>
      </c>
      <c r="K307" s="335">
        <v>0</v>
      </c>
      <c r="L307" s="335">
        <v>0</v>
      </c>
      <c r="M307" s="335">
        <v>0</v>
      </c>
      <c r="N307" s="335">
        <v>0</v>
      </c>
      <c r="O307" s="714">
        <v>0</v>
      </c>
      <c r="P307" s="714">
        <v>0</v>
      </c>
      <c r="Q307" s="715">
        <v>0</v>
      </c>
      <c r="R307" s="715">
        <v>0</v>
      </c>
      <c r="S307" s="337">
        <v>0</v>
      </c>
      <c r="T307" s="336">
        <v>0</v>
      </c>
      <c r="U307" s="338">
        <v>0</v>
      </c>
      <c r="V307" s="339">
        <v>0</v>
      </c>
      <c r="W307" s="289">
        <v>0</v>
      </c>
      <c r="X307" s="290">
        <v>0</v>
      </c>
      <c r="Y307" s="291">
        <v>0</v>
      </c>
      <c r="Z307" s="324">
        <v>0</v>
      </c>
      <c r="AA307" s="292">
        <v>0</v>
      </c>
      <c r="AB307" s="293">
        <v>0</v>
      </c>
      <c r="AC307" s="340">
        <v>0</v>
      </c>
      <c r="AD307" s="341">
        <v>0</v>
      </c>
      <c r="AE307" s="295">
        <v>0</v>
      </c>
      <c r="AF307" s="342">
        <v>0</v>
      </c>
      <c r="AG307" s="343">
        <v>0.36370000000000002</v>
      </c>
      <c r="AH307" s="6">
        <v>0.52500000000000002</v>
      </c>
      <c r="AI307" s="6">
        <v>0</v>
      </c>
      <c r="AJ307" s="2">
        <v>0</v>
      </c>
      <c r="AK307" s="298">
        <v>0.48549999999999999</v>
      </c>
      <c r="AL307" s="3">
        <v>0</v>
      </c>
      <c r="AM307" s="325">
        <v>0</v>
      </c>
      <c r="AN307" s="300">
        <v>0</v>
      </c>
      <c r="AO307" s="300">
        <v>0</v>
      </c>
      <c r="AP307" s="301">
        <v>0</v>
      </c>
      <c r="AQ307" s="29">
        <v>0</v>
      </c>
      <c r="AR307" s="283">
        <v>0</v>
      </c>
      <c r="AS307" s="283">
        <v>0</v>
      </c>
      <c r="AT307" s="4">
        <v>0</v>
      </c>
      <c r="AU307" s="4">
        <v>0</v>
      </c>
      <c r="AV307" s="5">
        <v>0</v>
      </c>
      <c r="AW307" s="448">
        <v>0</v>
      </c>
      <c r="AX307" s="449">
        <v>0</v>
      </c>
      <c r="AY307" s="6">
        <v>0</v>
      </c>
      <c r="AZ307" s="29">
        <v>0</v>
      </c>
      <c r="BA307" s="5">
        <v>0</v>
      </c>
      <c r="BB307" s="341">
        <v>0</v>
      </c>
      <c r="BC307" s="716">
        <v>0</v>
      </c>
      <c r="BD307" s="716">
        <v>8.6999999999999994E-3</v>
      </c>
      <c r="BE307" s="303">
        <v>0</v>
      </c>
      <c r="BF307" s="303">
        <v>0</v>
      </c>
      <c r="BG307" s="326">
        <v>0</v>
      </c>
      <c r="BH307" s="327"/>
      <c r="BI307" s="9"/>
      <c r="BJ307" s="529"/>
    </row>
    <row r="308" spans="1:62" x14ac:dyDescent="0.2">
      <c r="A308" s="33" t="s">
        <v>664</v>
      </c>
      <c r="B308" s="328" t="s">
        <v>665</v>
      </c>
      <c r="C308" s="329" t="s">
        <v>682</v>
      </c>
      <c r="D308" s="330" t="s">
        <v>683</v>
      </c>
      <c r="E308" s="331" t="s">
        <v>693</v>
      </c>
      <c r="F308" s="332" t="s">
        <v>639</v>
      </c>
      <c r="G308" s="333">
        <v>31</v>
      </c>
      <c r="H308" s="334"/>
      <c r="I308" s="335">
        <v>0</v>
      </c>
      <c r="J308" s="335">
        <v>0</v>
      </c>
      <c r="K308" s="335">
        <v>0</v>
      </c>
      <c r="L308" s="335">
        <v>0</v>
      </c>
      <c r="M308" s="335">
        <v>0</v>
      </c>
      <c r="N308" s="335">
        <v>0</v>
      </c>
      <c r="O308" s="714">
        <v>0</v>
      </c>
      <c r="P308" s="714">
        <v>0</v>
      </c>
      <c r="Q308" s="715">
        <v>0</v>
      </c>
      <c r="R308" s="715">
        <v>0</v>
      </c>
      <c r="S308" s="337">
        <v>0</v>
      </c>
      <c r="T308" s="336">
        <v>0</v>
      </c>
      <c r="U308" s="338">
        <v>0</v>
      </c>
      <c r="V308" s="339">
        <v>0</v>
      </c>
      <c r="W308" s="289">
        <v>0</v>
      </c>
      <c r="X308" s="290">
        <v>0</v>
      </c>
      <c r="Y308" s="291">
        <v>0</v>
      </c>
      <c r="Z308" s="324">
        <v>0</v>
      </c>
      <c r="AA308" s="292">
        <v>0</v>
      </c>
      <c r="AB308" s="293">
        <v>0</v>
      </c>
      <c r="AC308" s="340">
        <v>0</v>
      </c>
      <c r="AD308" s="341">
        <v>0</v>
      </c>
      <c r="AE308" s="295">
        <v>0</v>
      </c>
      <c r="AF308" s="342">
        <v>0</v>
      </c>
      <c r="AG308" s="343">
        <v>0.32829999999999998</v>
      </c>
      <c r="AH308" s="6">
        <v>0.47389999999999999</v>
      </c>
      <c r="AI308" s="6">
        <v>0</v>
      </c>
      <c r="AJ308" s="2">
        <v>0</v>
      </c>
      <c r="AK308" s="298">
        <v>0.45639999999999997</v>
      </c>
      <c r="AL308" s="3">
        <v>0</v>
      </c>
      <c r="AM308" s="325">
        <v>0</v>
      </c>
      <c r="AN308" s="300">
        <v>0</v>
      </c>
      <c r="AO308" s="300">
        <v>0</v>
      </c>
      <c r="AP308" s="301">
        <v>0</v>
      </c>
      <c r="AQ308" s="29">
        <v>0</v>
      </c>
      <c r="AR308" s="283">
        <v>0</v>
      </c>
      <c r="AS308" s="283">
        <v>0</v>
      </c>
      <c r="AT308" s="4">
        <v>0</v>
      </c>
      <c r="AU308" s="4">
        <v>0</v>
      </c>
      <c r="AV308" s="5">
        <v>0</v>
      </c>
      <c r="AW308" s="448">
        <v>0</v>
      </c>
      <c r="AX308" s="449">
        <v>0</v>
      </c>
      <c r="AY308" s="6">
        <v>0</v>
      </c>
      <c r="AZ308" s="29">
        <v>0</v>
      </c>
      <c r="BA308" s="5">
        <v>0</v>
      </c>
      <c r="BB308" s="341">
        <v>0</v>
      </c>
      <c r="BC308" s="716">
        <v>0</v>
      </c>
      <c r="BD308" s="716">
        <v>7.7999999999999996E-3</v>
      </c>
      <c r="BE308" s="303">
        <v>0</v>
      </c>
      <c r="BF308" s="303">
        <v>0</v>
      </c>
      <c r="BG308" s="326">
        <v>0</v>
      </c>
      <c r="BH308" s="327"/>
      <c r="BI308" s="9"/>
      <c r="BJ308" s="529"/>
    </row>
    <row r="309" spans="1:62" x14ac:dyDescent="0.2">
      <c r="A309" s="33" t="s">
        <v>667</v>
      </c>
      <c r="B309" s="328" t="s">
        <v>668</v>
      </c>
      <c r="C309" s="329" t="s">
        <v>682</v>
      </c>
      <c r="D309" s="330" t="s">
        <v>683</v>
      </c>
      <c r="E309" s="331" t="s">
        <v>694</v>
      </c>
      <c r="F309" s="332" t="s">
        <v>639</v>
      </c>
      <c r="G309" s="333">
        <v>31</v>
      </c>
      <c r="H309" s="334"/>
      <c r="I309" s="335">
        <v>0</v>
      </c>
      <c r="J309" s="335">
        <v>0</v>
      </c>
      <c r="K309" s="335">
        <v>0</v>
      </c>
      <c r="L309" s="335">
        <v>0</v>
      </c>
      <c r="M309" s="335">
        <v>0</v>
      </c>
      <c r="N309" s="335">
        <v>0</v>
      </c>
      <c r="O309" s="714">
        <v>0</v>
      </c>
      <c r="P309" s="714">
        <v>0</v>
      </c>
      <c r="Q309" s="715">
        <v>0</v>
      </c>
      <c r="R309" s="715">
        <v>0</v>
      </c>
      <c r="S309" s="337">
        <v>0</v>
      </c>
      <c r="T309" s="336">
        <v>0</v>
      </c>
      <c r="U309" s="338">
        <v>0</v>
      </c>
      <c r="V309" s="339">
        <v>0</v>
      </c>
      <c r="W309" s="289">
        <v>0</v>
      </c>
      <c r="X309" s="290">
        <v>0</v>
      </c>
      <c r="Y309" s="291">
        <v>0</v>
      </c>
      <c r="Z309" s="324">
        <v>0</v>
      </c>
      <c r="AA309" s="292">
        <v>0</v>
      </c>
      <c r="AB309" s="293">
        <v>0</v>
      </c>
      <c r="AC309" s="340">
        <v>0</v>
      </c>
      <c r="AD309" s="341">
        <v>0</v>
      </c>
      <c r="AE309" s="295">
        <v>0</v>
      </c>
      <c r="AF309" s="342">
        <v>0</v>
      </c>
      <c r="AG309" s="343">
        <v>0.3594</v>
      </c>
      <c r="AH309" s="6">
        <v>0.51880000000000004</v>
      </c>
      <c r="AI309" s="6">
        <v>0</v>
      </c>
      <c r="AJ309" s="2">
        <v>0</v>
      </c>
      <c r="AK309" s="298">
        <v>0.47970000000000002</v>
      </c>
      <c r="AL309" s="3">
        <v>0</v>
      </c>
      <c r="AM309" s="325">
        <v>0</v>
      </c>
      <c r="AN309" s="300">
        <v>0</v>
      </c>
      <c r="AO309" s="300">
        <v>0</v>
      </c>
      <c r="AP309" s="301">
        <v>0</v>
      </c>
      <c r="AQ309" s="29">
        <v>0</v>
      </c>
      <c r="AR309" s="283">
        <v>0</v>
      </c>
      <c r="AS309" s="283">
        <v>0</v>
      </c>
      <c r="AT309" s="4">
        <v>0</v>
      </c>
      <c r="AU309" s="4">
        <v>0</v>
      </c>
      <c r="AV309" s="5">
        <v>0</v>
      </c>
      <c r="AW309" s="448">
        <v>0</v>
      </c>
      <c r="AX309" s="449">
        <v>0</v>
      </c>
      <c r="AY309" s="6">
        <v>0</v>
      </c>
      <c r="AZ309" s="29">
        <v>0</v>
      </c>
      <c r="BA309" s="5">
        <v>0</v>
      </c>
      <c r="BB309" s="341">
        <v>0</v>
      </c>
      <c r="BC309" s="716">
        <v>0</v>
      </c>
      <c r="BD309" s="716">
        <v>8.6E-3</v>
      </c>
      <c r="BE309" s="303">
        <v>0</v>
      </c>
      <c r="BF309" s="303">
        <v>0</v>
      </c>
      <c r="BG309" s="326">
        <v>0</v>
      </c>
      <c r="BH309" s="327"/>
      <c r="BI309" s="9"/>
      <c r="BJ309" s="529"/>
    </row>
    <row r="310" spans="1:62" x14ac:dyDescent="0.2">
      <c r="A310" s="344" t="s">
        <v>682</v>
      </c>
      <c r="B310" s="345" t="s">
        <v>695</v>
      </c>
      <c r="C310" s="346" t="s">
        <v>682</v>
      </c>
      <c r="D310" s="347" t="s">
        <v>695</v>
      </c>
      <c r="E310" s="348" t="s">
        <v>696</v>
      </c>
      <c r="F310" s="349" t="s">
        <v>639</v>
      </c>
      <c r="G310" s="350">
        <v>31</v>
      </c>
      <c r="H310" s="334"/>
      <c r="I310" s="351">
        <v>12687302</v>
      </c>
      <c r="J310" s="351">
        <v>825603</v>
      </c>
      <c r="K310" s="351">
        <v>0</v>
      </c>
      <c r="L310" s="351">
        <v>0</v>
      </c>
      <c r="M310" s="351">
        <v>0</v>
      </c>
      <c r="N310" s="351">
        <v>12687302</v>
      </c>
      <c r="O310" s="727">
        <v>825603</v>
      </c>
      <c r="P310" s="727">
        <v>11861699</v>
      </c>
      <c r="Q310" s="728">
        <v>804.07</v>
      </c>
      <c r="R310" s="728">
        <v>136.69999999999999</v>
      </c>
      <c r="S310" s="353">
        <v>1171109</v>
      </c>
      <c r="T310" s="352">
        <v>0</v>
      </c>
      <c r="U310" s="354">
        <v>11861699</v>
      </c>
      <c r="V310" s="355">
        <v>14752.07</v>
      </c>
      <c r="W310" s="289">
        <v>34628</v>
      </c>
      <c r="X310" s="290">
        <v>43.07</v>
      </c>
      <c r="Y310" s="291">
        <v>14709</v>
      </c>
      <c r="Z310" s="324">
        <v>0</v>
      </c>
      <c r="AA310" s="292">
        <v>0</v>
      </c>
      <c r="AB310" s="293">
        <v>11861699</v>
      </c>
      <c r="AC310" s="356">
        <v>14752.07</v>
      </c>
      <c r="AD310" s="357">
        <v>1.4434499999999999</v>
      </c>
      <c r="AE310" s="358">
        <v>1.4435</v>
      </c>
      <c r="AF310" s="359">
        <v>1.4435</v>
      </c>
      <c r="AG310" s="360">
        <v>0</v>
      </c>
      <c r="AH310" s="361">
        <v>0</v>
      </c>
      <c r="AI310" s="361">
        <v>0</v>
      </c>
      <c r="AJ310" s="2">
        <v>0</v>
      </c>
      <c r="AK310" s="298">
        <v>0</v>
      </c>
      <c r="AL310" s="3">
        <v>0</v>
      </c>
      <c r="AM310" s="325">
        <v>0</v>
      </c>
      <c r="AN310" s="300">
        <v>0</v>
      </c>
      <c r="AO310" s="300">
        <v>0</v>
      </c>
      <c r="AP310" s="301">
        <v>0</v>
      </c>
      <c r="AQ310" s="29">
        <v>0</v>
      </c>
      <c r="AR310" s="283">
        <v>0</v>
      </c>
      <c r="AS310" s="283">
        <v>0</v>
      </c>
      <c r="AT310" s="4">
        <v>0</v>
      </c>
      <c r="AU310" s="4">
        <v>0</v>
      </c>
      <c r="AV310" s="5">
        <v>0</v>
      </c>
      <c r="AW310" s="448">
        <v>0</v>
      </c>
      <c r="AX310" s="449">
        <v>0</v>
      </c>
      <c r="AY310" s="361">
        <v>0</v>
      </c>
      <c r="AZ310" s="29">
        <v>0</v>
      </c>
      <c r="BA310" s="5">
        <v>0</v>
      </c>
      <c r="BB310" s="357">
        <v>1.1916100000000001</v>
      </c>
      <c r="BC310" s="729">
        <v>2.3800000000000002E-2</v>
      </c>
      <c r="BD310" s="729">
        <v>0</v>
      </c>
      <c r="BE310" s="303">
        <v>0</v>
      </c>
      <c r="BF310" s="303">
        <v>0</v>
      </c>
      <c r="BG310" s="326">
        <v>0</v>
      </c>
      <c r="BH310" s="327"/>
      <c r="BI310" s="9"/>
      <c r="BJ310" s="529"/>
    </row>
    <row r="311" spans="1:62" x14ac:dyDescent="0.2">
      <c r="A311" s="314" t="s">
        <v>697</v>
      </c>
      <c r="B311" s="315" t="s">
        <v>698</v>
      </c>
      <c r="C311" s="316" t="s">
        <v>697</v>
      </c>
      <c r="D311" s="317" t="s">
        <v>698</v>
      </c>
      <c r="E311" s="318" t="s">
        <v>699</v>
      </c>
      <c r="F311" s="319" t="s">
        <v>598</v>
      </c>
      <c r="G311" s="320">
        <v>32</v>
      </c>
      <c r="H311" s="246"/>
      <c r="I311" s="321">
        <v>3510918</v>
      </c>
      <c r="J311" s="321">
        <v>179217</v>
      </c>
      <c r="K311" s="321">
        <v>0</v>
      </c>
      <c r="L311" s="321">
        <v>0</v>
      </c>
      <c r="M311" s="321">
        <v>0</v>
      </c>
      <c r="N311" s="321">
        <v>3510918</v>
      </c>
      <c r="O311" s="711">
        <v>179217</v>
      </c>
      <c r="P311" s="711">
        <v>3331701</v>
      </c>
      <c r="Q311" s="712">
        <v>197.23</v>
      </c>
      <c r="R311" s="712">
        <v>0</v>
      </c>
      <c r="S311" s="282">
        <v>0</v>
      </c>
      <c r="T311" s="281">
        <v>0</v>
      </c>
      <c r="U311" s="322">
        <v>3331701</v>
      </c>
      <c r="V311" s="323">
        <v>16892.47</v>
      </c>
      <c r="W311" s="289">
        <v>286669</v>
      </c>
      <c r="X311" s="290">
        <v>1453.48</v>
      </c>
      <c r="Y311" s="291">
        <v>15438.990000000002</v>
      </c>
      <c r="Z311" s="324">
        <v>0</v>
      </c>
      <c r="AA311" s="292">
        <v>0</v>
      </c>
      <c r="AB311" s="293">
        <v>3331701</v>
      </c>
      <c r="AC311" s="261">
        <v>16892.47</v>
      </c>
      <c r="AD311" s="294">
        <v>1.6528799999999999</v>
      </c>
      <c r="AE311" s="295">
        <v>1.6529</v>
      </c>
      <c r="AF311" s="296">
        <v>1.6529</v>
      </c>
      <c r="AG311" s="297">
        <v>0.50660000000000005</v>
      </c>
      <c r="AH311" s="1">
        <v>0.83740000000000003</v>
      </c>
      <c r="AI311" s="1">
        <v>1.7091000000000001</v>
      </c>
      <c r="AJ311" s="2">
        <v>1.0245</v>
      </c>
      <c r="AK311" s="298">
        <v>0.81740000000000002</v>
      </c>
      <c r="AL311" s="3">
        <v>1.6681999999999999</v>
      </c>
      <c r="AM311" s="325">
        <v>1.5422</v>
      </c>
      <c r="AN311" s="300">
        <v>1.0245</v>
      </c>
      <c r="AO311" s="300">
        <v>0</v>
      </c>
      <c r="AP311" s="301">
        <v>1.6682999999999999</v>
      </c>
      <c r="AQ311" s="29">
        <v>1.5422</v>
      </c>
      <c r="AR311" s="283">
        <v>1</v>
      </c>
      <c r="AS311" s="283">
        <v>1</v>
      </c>
      <c r="AT311" s="4">
        <v>1.0245</v>
      </c>
      <c r="AU311" s="4">
        <v>0</v>
      </c>
      <c r="AV311" s="5">
        <v>1.6682999999999999</v>
      </c>
      <c r="AW311" s="448">
        <v>9.9999999999988987E-5</v>
      </c>
      <c r="AX311" s="449">
        <v>0</v>
      </c>
      <c r="AY311" s="1">
        <v>1.7091000000000001</v>
      </c>
      <c r="AZ311" s="29">
        <v>0</v>
      </c>
      <c r="BA311" s="5">
        <v>0</v>
      </c>
      <c r="BB311" s="294">
        <v>1.3645</v>
      </c>
      <c r="BC311" s="707">
        <v>2.7300000000000001E-2</v>
      </c>
      <c r="BD311" s="707">
        <v>1.38E-2</v>
      </c>
      <c r="BE311" s="303">
        <v>2.8199999999999999E-2</v>
      </c>
      <c r="BF311" s="303">
        <v>2.8199999999999999E-2</v>
      </c>
      <c r="BG311" s="326">
        <v>0</v>
      </c>
      <c r="BH311" s="327"/>
      <c r="BI311" s="9"/>
      <c r="BJ311" s="529"/>
    </row>
    <row r="312" spans="1:62" x14ac:dyDescent="0.2">
      <c r="A312" s="314" t="s">
        <v>700</v>
      </c>
      <c r="B312" s="315" t="s">
        <v>701</v>
      </c>
      <c r="C312" s="316" t="s">
        <v>700</v>
      </c>
      <c r="D312" s="317" t="s">
        <v>701</v>
      </c>
      <c r="E312" s="318" t="s">
        <v>702</v>
      </c>
      <c r="F312" s="319" t="s">
        <v>598</v>
      </c>
      <c r="G312" s="320">
        <v>32</v>
      </c>
      <c r="H312" s="246"/>
      <c r="I312" s="321">
        <v>1904291</v>
      </c>
      <c r="J312" s="321">
        <v>109459</v>
      </c>
      <c r="K312" s="321">
        <v>0</v>
      </c>
      <c r="L312" s="321">
        <v>0</v>
      </c>
      <c r="M312" s="321">
        <v>0</v>
      </c>
      <c r="N312" s="321">
        <v>1904291</v>
      </c>
      <c r="O312" s="711">
        <v>109459</v>
      </c>
      <c r="P312" s="711">
        <v>1794832</v>
      </c>
      <c r="Q312" s="712">
        <v>112.8</v>
      </c>
      <c r="R312" s="712">
        <v>0</v>
      </c>
      <c r="S312" s="282">
        <v>0</v>
      </c>
      <c r="T312" s="281">
        <v>0</v>
      </c>
      <c r="U312" s="322">
        <v>1794832</v>
      </c>
      <c r="V312" s="323">
        <v>15911.63</v>
      </c>
      <c r="W312" s="289">
        <v>4761</v>
      </c>
      <c r="X312" s="290">
        <v>42.21</v>
      </c>
      <c r="Y312" s="291">
        <v>15869.42</v>
      </c>
      <c r="Z312" s="324">
        <v>0</v>
      </c>
      <c r="AA312" s="292">
        <v>0</v>
      </c>
      <c r="AB312" s="293">
        <v>1794832</v>
      </c>
      <c r="AC312" s="261">
        <v>15911.63</v>
      </c>
      <c r="AD312" s="294">
        <v>1.55691</v>
      </c>
      <c r="AE312" s="295">
        <v>1.5569</v>
      </c>
      <c r="AF312" s="296">
        <v>1.5569</v>
      </c>
      <c r="AG312" s="297">
        <v>0.47</v>
      </c>
      <c r="AH312" s="1">
        <v>0.73170000000000002</v>
      </c>
      <c r="AI312" s="1">
        <v>1.6680999999999999</v>
      </c>
      <c r="AJ312" s="2">
        <v>0.98510000000000009</v>
      </c>
      <c r="AK312" s="298">
        <v>0.74280000000000002</v>
      </c>
      <c r="AL312" s="3">
        <v>1.6933</v>
      </c>
      <c r="AM312" s="325">
        <v>1.6039000000000001</v>
      </c>
      <c r="AN312" s="300">
        <v>0.98510000000000009</v>
      </c>
      <c r="AO312" s="300">
        <v>0</v>
      </c>
      <c r="AP312" s="301">
        <v>1.6934</v>
      </c>
      <c r="AQ312" s="29">
        <v>1.6039000000000001</v>
      </c>
      <c r="AR312" s="283">
        <v>1</v>
      </c>
      <c r="AS312" s="283">
        <v>1</v>
      </c>
      <c r="AT312" s="4">
        <v>0.98510000000000009</v>
      </c>
      <c r="AU312" s="4">
        <v>0</v>
      </c>
      <c r="AV312" s="5">
        <v>1.6934</v>
      </c>
      <c r="AW312" s="448">
        <v>9.9999999999988987E-5</v>
      </c>
      <c r="AX312" s="449">
        <v>0</v>
      </c>
      <c r="AY312" s="1">
        <v>1.6680999999999999</v>
      </c>
      <c r="AZ312" s="29">
        <v>0</v>
      </c>
      <c r="BA312" s="5">
        <v>0</v>
      </c>
      <c r="BB312" s="294">
        <v>1.2852699999999999</v>
      </c>
      <c r="BC312" s="707">
        <v>2.5700000000000001E-2</v>
      </c>
      <c r="BD312" s="707">
        <v>1.21E-2</v>
      </c>
      <c r="BE312" s="303">
        <v>2.76E-2</v>
      </c>
      <c r="BF312" s="303">
        <v>2.76E-2</v>
      </c>
      <c r="BG312" s="326">
        <v>0</v>
      </c>
      <c r="BH312" s="327"/>
      <c r="BI312" s="9"/>
      <c r="BJ312" s="529"/>
    </row>
    <row r="313" spans="1:62" x14ac:dyDescent="0.2">
      <c r="A313" s="314" t="s">
        <v>703</v>
      </c>
      <c r="B313" s="315" t="s">
        <v>704</v>
      </c>
      <c r="C313" s="316" t="s">
        <v>703</v>
      </c>
      <c r="D313" s="317" t="s">
        <v>704</v>
      </c>
      <c r="E313" s="318" t="s">
        <v>705</v>
      </c>
      <c r="F313" s="319" t="s">
        <v>598</v>
      </c>
      <c r="G313" s="320">
        <v>32</v>
      </c>
      <c r="H313" s="246"/>
      <c r="I313" s="321">
        <v>3990773</v>
      </c>
      <c r="J313" s="321">
        <v>183441</v>
      </c>
      <c r="K313" s="321">
        <v>0</v>
      </c>
      <c r="L313" s="321">
        <v>0</v>
      </c>
      <c r="M313" s="321">
        <v>0</v>
      </c>
      <c r="N313" s="321">
        <v>3990773</v>
      </c>
      <c r="O313" s="711">
        <v>183441</v>
      </c>
      <c r="P313" s="711">
        <v>3807332</v>
      </c>
      <c r="Q313" s="712">
        <v>193.81</v>
      </c>
      <c r="R313" s="712">
        <v>0</v>
      </c>
      <c r="S313" s="282">
        <v>0</v>
      </c>
      <c r="T313" s="281">
        <v>0</v>
      </c>
      <c r="U313" s="322">
        <v>3807332</v>
      </c>
      <c r="V313" s="323">
        <v>19644.66</v>
      </c>
      <c r="W313" s="289">
        <v>484151</v>
      </c>
      <c r="X313" s="290">
        <v>2498.0700000000002</v>
      </c>
      <c r="Y313" s="291">
        <v>17146.59</v>
      </c>
      <c r="Z313" s="324">
        <v>0</v>
      </c>
      <c r="AA313" s="292">
        <v>0</v>
      </c>
      <c r="AB313" s="293">
        <v>3807332</v>
      </c>
      <c r="AC313" s="261">
        <v>19644.66</v>
      </c>
      <c r="AD313" s="294">
        <v>1.92218</v>
      </c>
      <c r="AE313" s="295">
        <v>1.9221999999999999</v>
      </c>
      <c r="AF313" s="296">
        <v>1.9221999999999999</v>
      </c>
      <c r="AG313" s="297">
        <v>0.48139999999999999</v>
      </c>
      <c r="AH313" s="1">
        <v>0.92530000000000001</v>
      </c>
      <c r="AI313" s="1">
        <v>1.8416000000000001</v>
      </c>
      <c r="AJ313" s="2">
        <v>0.95829999999999993</v>
      </c>
      <c r="AK313" s="298">
        <v>0.96560000000000001</v>
      </c>
      <c r="AL313" s="3">
        <v>1.9217</v>
      </c>
      <c r="AM313" s="325">
        <v>1.6488</v>
      </c>
      <c r="AN313" s="300">
        <v>0.95829999999999993</v>
      </c>
      <c r="AO313" s="300">
        <v>0</v>
      </c>
      <c r="AP313" s="301">
        <v>1.9218</v>
      </c>
      <c r="AQ313" s="29">
        <v>1.6488</v>
      </c>
      <c r="AR313" s="283">
        <v>1</v>
      </c>
      <c r="AS313" s="283">
        <v>1</v>
      </c>
      <c r="AT313" s="4">
        <v>0.95829999999999993</v>
      </c>
      <c r="AU313" s="4">
        <v>0</v>
      </c>
      <c r="AV313" s="5">
        <v>1.9218</v>
      </c>
      <c r="AW313" s="448">
        <v>9.9999999999988987E-5</v>
      </c>
      <c r="AX313" s="449">
        <v>0</v>
      </c>
      <c r="AY313" s="1">
        <v>1.8416000000000001</v>
      </c>
      <c r="AZ313" s="29">
        <v>0</v>
      </c>
      <c r="BA313" s="5">
        <v>0</v>
      </c>
      <c r="BB313" s="294">
        <v>1.5868100000000001</v>
      </c>
      <c r="BC313" s="707">
        <v>3.1699999999999999E-2</v>
      </c>
      <c r="BD313" s="707">
        <v>1.5299999999999999E-2</v>
      </c>
      <c r="BE313" s="303">
        <v>3.04E-2</v>
      </c>
      <c r="BF313" s="303">
        <v>3.04E-2</v>
      </c>
      <c r="BG313" s="326">
        <v>0</v>
      </c>
      <c r="BH313" s="327"/>
      <c r="BI313" s="9"/>
      <c r="BJ313" s="529"/>
    </row>
    <row r="314" spans="1:62" x14ac:dyDescent="0.2">
      <c r="A314" s="314" t="s">
        <v>706</v>
      </c>
      <c r="B314" s="315" t="s">
        <v>707</v>
      </c>
      <c r="C314" s="316" t="s">
        <v>706</v>
      </c>
      <c r="D314" s="317" t="s">
        <v>707</v>
      </c>
      <c r="E314" s="318" t="s">
        <v>708</v>
      </c>
      <c r="F314" s="319" t="s">
        <v>598</v>
      </c>
      <c r="G314" s="320">
        <v>32</v>
      </c>
      <c r="H314" s="246"/>
      <c r="I314" s="321">
        <v>3266283</v>
      </c>
      <c r="J314" s="321">
        <v>180124</v>
      </c>
      <c r="K314" s="321">
        <v>0</v>
      </c>
      <c r="L314" s="321">
        <v>0</v>
      </c>
      <c r="M314" s="321">
        <v>0</v>
      </c>
      <c r="N314" s="321">
        <v>3266283</v>
      </c>
      <c r="O314" s="711">
        <v>180124</v>
      </c>
      <c r="P314" s="711">
        <v>3086159</v>
      </c>
      <c r="Q314" s="712">
        <v>160.01</v>
      </c>
      <c r="R314" s="712">
        <v>0</v>
      </c>
      <c r="S314" s="282">
        <v>0</v>
      </c>
      <c r="T314" s="281">
        <v>0</v>
      </c>
      <c r="U314" s="322">
        <v>3086159</v>
      </c>
      <c r="V314" s="323">
        <v>19287.29</v>
      </c>
      <c r="W314" s="289">
        <v>263178</v>
      </c>
      <c r="X314" s="290">
        <v>1644.76</v>
      </c>
      <c r="Y314" s="291">
        <v>17642.530000000002</v>
      </c>
      <c r="Z314" s="324">
        <v>0</v>
      </c>
      <c r="AA314" s="292">
        <v>0</v>
      </c>
      <c r="AB314" s="293">
        <v>3086159</v>
      </c>
      <c r="AC314" s="261">
        <v>19287.29</v>
      </c>
      <c r="AD314" s="294">
        <v>1.8872100000000001</v>
      </c>
      <c r="AE314" s="295">
        <v>1.8872</v>
      </c>
      <c r="AF314" s="296">
        <v>1.8872</v>
      </c>
      <c r="AG314" s="297">
        <v>0.54330000000000001</v>
      </c>
      <c r="AH314" s="1">
        <v>1.0253000000000001</v>
      </c>
      <c r="AI314" s="1">
        <v>1.8322000000000001</v>
      </c>
      <c r="AJ314" s="2">
        <v>1.0124</v>
      </c>
      <c r="AK314" s="298">
        <v>1.0126999999999999</v>
      </c>
      <c r="AL314" s="3">
        <v>1.8098000000000001</v>
      </c>
      <c r="AM314" s="325">
        <v>1.5606</v>
      </c>
      <c r="AN314" s="300">
        <v>1.0124</v>
      </c>
      <c r="AO314" s="300">
        <v>0</v>
      </c>
      <c r="AP314" s="301">
        <v>1.8097000000000001</v>
      </c>
      <c r="AQ314" s="29">
        <v>1.5606</v>
      </c>
      <c r="AR314" s="283">
        <v>1</v>
      </c>
      <c r="AS314" s="283">
        <v>1</v>
      </c>
      <c r="AT314" s="4">
        <v>1.0124</v>
      </c>
      <c r="AU314" s="4">
        <v>0</v>
      </c>
      <c r="AV314" s="5">
        <v>1.8097000000000001</v>
      </c>
      <c r="AW314" s="448">
        <v>-9.9999999999988987E-5</v>
      </c>
      <c r="AX314" s="449">
        <v>0</v>
      </c>
      <c r="AY314" s="1">
        <v>1.8322000000000001</v>
      </c>
      <c r="AZ314" s="29">
        <v>0</v>
      </c>
      <c r="BA314" s="5">
        <v>0</v>
      </c>
      <c r="BB314" s="294">
        <v>1.5579400000000001</v>
      </c>
      <c r="BC314" s="707">
        <v>3.1199999999999999E-2</v>
      </c>
      <c r="BD314" s="707">
        <v>1.7000000000000001E-2</v>
      </c>
      <c r="BE314" s="303">
        <v>3.0300000000000001E-2</v>
      </c>
      <c r="BF314" s="303">
        <v>3.0300000000000001E-2</v>
      </c>
      <c r="BG314" s="326">
        <v>0</v>
      </c>
      <c r="BH314" s="327"/>
      <c r="BI314" s="9"/>
      <c r="BJ314" s="529"/>
    </row>
    <row r="315" spans="1:62" x14ac:dyDescent="0.2">
      <c r="A315" s="314" t="s">
        <v>709</v>
      </c>
      <c r="B315" s="315" t="s">
        <v>710</v>
      </c>
      <c r="C315" s="316" t="s">
        <v>709</v>
      </c>
      <c r="D315" s="317" t="s">
        <v>710</v>
      </c>
      <c r="E315" s="318" t="s">
        <v>711</v>
      </c>
      <c r="F315" s="319" t="s">
        <v>598</v>
      </c>
      <c r="G315" s="320">
        <v>32</v>
      </c>
      <c r="H315" s="246"/>
      <c r="I315" s="321">
        <v>1358497</v>
      </c>
      <c r="J315" s="321">
        <v>142731</v>
      </c>
      <c r="K315" s="321">
        <v>0</v>
      </c>
      <c r="L315" s="321">
        <v>0</v>
      </c>
      <c r="M315" s="321">
        <v>0</v>
      </c>
      <c r="N315" s="321">
        <v>1358497</v>
      </c>
      <c r="O315" s="711">
        <v>142731</v>
      </c>
      <c r="P315" s="711">
        <v>1215766</v>
      </c>
      <c r="Q315" s="712">
        <v>70.459999999999994</v>
      </c>
      <c r="R315" s="712">
        <v>0</v>
      </c>
      <c r="S315" s="282">
        <v>0</v>
      </c>
      <c r="T315" s="281">
        <v>0</v>
      </c>
      <c r="U315" s="322">
        <v>1215766</v>
      </c>
      <c r="V315" s="323">
        <v>17254.7</v>
      </c>
      <c r="W315" s="289">
        <v>376</v>
      </c>
      <c r="X315" s="290">
        <v>5.34</v>
      </c>
      <c r="Y315" s="291">
        <v>17249.36</v>
      </c>
      <c r="Z315" s="324">
        <v>0</v>
      </c>
      <c r="AA315" s="292">
        <v>0</v>
      </c>
      <c r="AB315" s="293">
        <v>1215766</v>
      </c>
      <c r="AC315" s="261">
        <v>17254.7</v>
      </c>
      <c r="AD315" s="294">
        <v>1.6883300000000001</v>
      </c>
      <c r="AE315" s="295">
        <v>1.6882999999999999</v>
      </c>
      <c r="AF315" s="296">
        <v>1.6882999999999999</v>
      </c>
      <c r="AG315" s="297">
        <v>0.49819999999999998</v>
      </c>
      <c r="AH315" s="1">
        <v>0.84109999999999996</v>
      </c>
      <c r="AI315" s="1">
        <v>1.7277</v>
      </c>
      <c r="AJ315" s="2">
        <v>0.99400000000000011</v>
      </c>
      <c r="AK315" s="298">
        <v>0.84619999999999995</v>
      </c>
      <c r="AL315" s="3">
        <v>1.7381</v>
      </c>
      <c r="AM315" s="325">
        <v>1.5894999999999999</v>
      </c>
      <c r="AN315" s="300">
        <v>0.99400000000000011</v>
      </c>
      <c r="AO315" s="300">
        <v>0</v>
      </c>
      <c r="AP315" s="301">
        <v>1.7382</v>
      </c>
      <c r="AQ315" s="29">
        <v>1.5894999999999999</v>
      </c>
      <c r="AR315" s="283">
        <v>1</v>
      </c>
      <c r="AS315" s="283">
        <v>1</v>
      </c>
      <c r="AT315" s="4">
        <v>0.99400000000000011</v>
      </c>
      <c r="AU315" s="4">
        <v>0</v>
      </c>
      <c r="AV315" s="5">
        <v>1.7382</v>
      </c>
      <c r="AW315" s="448">
        <v>9.9999999999988987E-5</v>
      </c>
      <c r="AX315" s="449">
        <v>0</v>
      </c>
      <c r="AY315" s="1">
        <v>1.7277</v>
      </c>
      <c r="AZ315" s="29">
        <v>0</v>
      </c>
      <c r="BA315" s="5">
        <v>0</v>
      </c>
      <c r="BB315" s="294">
        <v>1.3937600000000001</v>
      </c>
      <c r="BC315" s="707">
        <v>2.7900000000000001E-2</v>
      </c>
      <c r="BD315" s="707">
        <v>1.3899999999999999E-2</v>
      </c>
      <c r="BE315" s="303">
        <v>2.86E-2</v>
      </c>
      <c r="BF315" s="303">
        <v>2.86E-2</v>
      </c>
      <c r="BG315" s="326">
        <v>0</v>
      </c>
      <c r="BH315" s="327"/>
      <c r="BI315" s="9"/>
      <c r="BJ315" s="529"/>
    </row>
    <row r="316" spans="1:62" x14ac:dyDescent="0.2">
      <c r="A316" s="33" t="s">
        <v>697</v>
      </c>
      <c r="B316" s="328" t="s">
        <v>698</v>
      </c>
      <c r="C316" s="329" t="s">
        <v>712</v>
      </c>
      <c r="D316" s="330" t="s">
        <v>713</v>
      </c>
      <c r="E316" s="331" t="s">
        <v>714</v>
      </c>
      <c r="F316" s="332" t="s">
        <v>598</v>
      </c>
      <c r="G316" s="333">
        <v>32</v>
      </c>
      <c r="H316" s="334"/>
      <c r="I316" s="335">
        <v>0</v>
      </c>
      <c r="J316" s="335">
        <v>0</v>
      </c>
      <c r="K316" s="335">
        <v>0</v>
      </c>
      <c r="L316" s="335">
        <v>0</v>
      </c>
      <c r="M316" s="335">
        <v>0</v>
      </c>
      <c r="N316" s="335">
        <v>0</v>
      </c>
      <c r="O316" s="714">
        <v>0</v>
      </c>
      <c r="P316" s="714">
        <v>0</v>
      </c>
      <c r="Q316" s="715">
        <v>0</v>
      </c>
      <c r="R316" s="715">
        <v>0</v>
      </c>
      <c r="S316" s="337">
        <v>0</v>
      </c>
      <c r="T316" s="336">
        <v>0</v>
      </c>
      <c r="U316" s="338">
        <v>0</v>
      </c>
      <c r="V316" s="339">
        <v>0</v>
      </c>
      <c r="W316" s="289">
        <v>0</v>
      </c>
      <c r="X316" s="290">
        <v>0</v>
      </c>
      <c r="Y316" s="291">
        <v>0</v>
      </c>
      <c r="Z316" s="324">
        <v>0</v>
      </c>
      <c r="AA316" s="292">
        <v>0</v>
      </c>
      <c r="AB316" s="293">
        <v>0</v>
      </c>
      <c r="AC316" s="340">
        <v>0</v>
      </c>
      <c r="AD316" s="341">
        <v>0</v>
      </c>
      <c r="AE316" s="295">
        <v>0</v>
      </c>
      <c r="AF316" s="342">
        <v>0</v>
      </c>
      <c r="AG316" s="343">
        <v>0.49340000000000001</v>
      </c>
      <c r="AH316" s="6">
        <v>0.87170000000000003</v>
      </c>
      <c r="AI316" s="6">
        <v>0</v>
      </c>
      <c r="AJ316" s="2">
        <v>0</v>
      </c>
      <c r="AK316" s="298">
        <v>0.85089999999999999</v>
      </c>
      <c r="AL316" s="3">
        <v>0</v>
      </c>
      <c r="AM316" s="325">
        <v>0</v>
      </c>
      <c r="AN316" s="300">
        <v>0</v>
      </c>
      <c r="AO316" s="300">
        <v>0</v>
      </c>
      <c r="AP316" s="301">
        <v>0</v>
      </c>
      <c r="AQ316" s="29">
        <v>0</v>
      </c>
      <c r="AR316" s="283">
        <v>0</v>
      </c>
      <c r="AS316" s="283">
        <v>0</v>
      </c>
      <c r="AT316" s="4">
        <v>0</v>
      </c>
      <c r="AU316" s="4">
        <v>0</v>
      </c>
      <c r="AV316" s="5">
        <v>0</v>
      </c>
      <c r="AW316" s="448">
        <v>0</v>
      </c>
      <c r="AX316" s="449">
        <v>0</v>
      </c>
      <c r="AY316" s="6">
        <v>0</v>
      </c>
      <c r="AZ316" s="29">
        <v>0</v>
      </c>
      <c r="BA316" s="5">
        <v>0</v>
      </c>
      <c r="BB316" s="341">
        <v>0</v>
      </c>
      <c r="BC316" s="716">
        <v>0</v>
      </c>
      <c r="BD316" s="716">
        <v>1.44E-2</v>
      </c>
      <c r="BE316" s="303">
        <v>0</v>
      </c>
      <c r="BF316" s="303">
        <v>0</v>
      </c>
      <c r="BG316" s="326">
        <v>0</v>
      </c>
      <c r="BH316" s="327"/>
      <c r="BI316" s="9"/>
      <c r="BJ316" s="529"/>
    </row>
    <row r="317" spans="1:62" x14ac:dyDescent="0.2">
      <c r="A317" s="33" t="s">
        <v>700</v>
      </c>
      <c r="B317" s="328" t="s">
        <v>701</v>
      </c>
      <c r="C317" s="329" t="s">
        <v>712</v>
      </c>
      <c r="D317" s="330" t="s">
        <v>713</v>
      </c>
      <c r="E317" s="331" t="s">
        <v>715</v>
      </c>
      <c r="F317" s="332" t="s">
        <v>598</v>
      </c>
      <c r="G317" s="333">
        <v>32</v>
      </c>
      <c r="H317" s="334"/>
      <c r="I317" s="335">
        <v>0</v>
      </c>
      <c r="J317" s="335">
        <v>0</v>
      </c>
      <c r="K317" s="335">
        <v>0</v>
      </c>
      <c r="L317" s="335">
        <v>0</v>
      </c>
      <c r="M317" s="335">
        <v>0</v>
      </c>
      <c r="N317" s="335">
        <v>0</v>
      </c>
      <c r="O317" s="714">
        <v>0</v>
      </c>
      <c r="P317" s="714">
        <v>0</v>
      </c>
      <c r="Q317" s="715">
        <v>0</v>
      </c>
      <c r="R317" s="715">
        <v>0</v>
      </c>
      <c r="S317" s="337">
        <v>0</v>
      </c>
      <c r="T317" s="336">
        <v>0</v>
      </c>
      <c r="U317" s="338">
        <v>0</v>
      </c>
      <c r="V317" s="339">
        <v>0</v>
      </c>
      <c r="W317" s="289">
        <v>0</v>
      </c>
      <c r="X317" s="290">
        <v>0</v>
      </c>
      <c r="Y317" s="291">
        <v>0</v>
      </c>
      <c r="Z317" s="324">
        <v>0</v>
      </c>
      <c r="AA317" s="292">
        <v>0</v>
      </c>
      <c r="AB317" s="293">
        <v>0</v>
      </c>
      <c r="AC317" s="340">
        <v>0</v>
      </c>
      <c r="AD317" s="341">
        <v>0</v>
      </c>
      <c r="AE317" s="295">
        <v>0</v>
      </c>
      <c r="AF317" s="342">
        <v>0</v>
      </c>
      <c r="AG317" s="343">
        <v>0.53</v>
      </c>
      <c r="AH317" s="6">
        <v>0.93640000000000001</v>
      </c>
      <c r="AI317" s="6">
        <v>0</v>
      </c>
      <c r="AJ317" s="2">
        <v>0</v>
      </c>
      <c r="AK317" s="298">
        <v>0.9506</v>
      </c>
      <c r="AL317" s="3">
        <v>0</v>
      </c>
      <c r="AM317" s="325">
        <v>0</v>
      </c>
      <c r="AN317" s="300">
        <v>0</v>
      </c>
      <c r="AO317" s="300">
        <v>0</v>
      </c>
      <c r="AP317" s="301">
        <v>0</v>
      </c>
      <c r="AQ317" s="29">
        <v>0</v>
      </c>
      <c r="AR317" s="283">
        <v>0</v>
      </c>
      <c r="AS317" s="283">
        <v>0</v>
      </c>
      <c r="AT317" s="4">
        <v>0</v>
      </c>
      <c r="AU317" s="4">
        <v>0</v>
      </c>
      <c r="AV317" s="5">
        <v>0</v>
      </c>
      <c r="AW317" s="448">
        <v>0</v>
      </c>
      <c r="AX317" s="449">
        <v>0</v>
      </c>
      <c r="AY317" s="6">
        <v>0</v>
      </c>
      <c r="AZ317" s="29">
        <v>0</v>
      </c>
      <c r="BA317" s="5">
        <v>0</v>
      </c>
      <c r="BB317" s="341">
        <v>0</v>
      </c>
      <c r="BC317" s="716">
        <v>0</v>
      </c>
      <c r="BD317" s="716">
        <v>1.55E-2</v>
      </c>
      <c r="BE317" s="303">
        <v>0</v>
      </c>
      <c r="BF317" s="303">
        <v>0</v>
      </c>
      <c r="BG317" s="326">
        <v>0</v>
      </c>
      <c r="BH317" s="327"/>
      <c r="BI317" s="9"/>
      <c r="BJ317" s="529"/>
    </row>
    <row r="318" spans="1:62" x14ac:dyDescent="0.2">
      <c r="A318" s="33" t="s">
        <v>703</v>
      </c>
      <c r="B318" s="328" t="s">
        <v>704</v>
      </c>
      <c r="C318" s="329" t="s">
        <v>712</v>
      </c>
      <c r="D318" s="330" t="s">
        <v>713</v>
      </c>
      <c r="E318" s="331" t="s">
        <v>716</v>
      </c>
      <c r="F318" s="332" t="s">
        <v>598</v>
      </c>
      <c r="G318" s="333">
        <v>32</v>
      </c>
      <c r="H318" s="334"/>
      <c r="I318" s="335">
        <v>0</v>
      </c>
      <c r="J318" s="335">
        <v>0</v>
      </c>
      <c r="K318" s="335">
        <v>0</v>
      </c>
      <c r="L318" s="335">
        <v>0</v>
      </c>
      <c r="M318" s="335">
        <v>0</v>
      </c>
      <c r="N318" s="335">
        <v>0</v>
      </c>
      <c r="O318" s="714">
        <v>0</v>
      </c>
      <c r="P318" s="714">
        <v>0</v>
      </c>
      <c r="Q318" s="715">
        <v>0</v>
      </c>
      <c r="R318" s="715">
        <v>0</v>
      </c>
      <c r="S318" s="337">
        <v>0</v>
      </c>
      <c r="T318" s="336">
        <v>0</v>
      </c>
      <c r="U318" s="338">
        <v>0</v>
      </c>
      <c r="V318" s="339">
        <v>0</v>
      </c>
      <c r="W318" s="289">
        <v>0</v>
      </c>
      <c r="X318" s="290">
        <v>0</v>
      </c>
      <c r="Y318" s="291">
        <v>0</v>
      </c>
      <c r="Z318" s="324">
        <v>0</v>
      </c>
      <c r="AA318" s="292">
        <v>0</v>
      </c>
      <c r="AB318" s="293">
        <v>0</v>
      </c>
      <c r="AC318" s="340">
        <v>0</v>
      </c>
      <c r="AD318" s="341">
        <v>0</v>
      </c>
      <c r="AE318" s="295">
        <v>0</v>
      </c>
      <c r="AF318" s="342">
        <v>0</v>
      </c>
      <c r="AG318" s="343">
        <v>0.51859999999999995</v>
      </c>
      <c r="AH318" s="6">
        <v>0.9163</v>
      </c>
      <c r="AI318" s="6">
        <v>0</v>
      </c>
      <c r="AJ318" s="2">
        <v>0</v>
      </c>
      <c r="AK318" s="298">
        <v>0.95620000000000005</v>
      </c>
      <c r="AL318" s="3">
        <v>0</v>
      </c>
      <c r="AM318" s="325">
        <v>0</v>
      </c>
      <c r="AN318" s="300">
        <v>0</v>
      </c>
      <c r="AO318" s="300">
        <v>0</v>
      </c>
      <c r="AP318" s="301">
        <v>0</v>
      </c>
      <c r="AQ318" s="29">
        <v>0</v>
      </c>
      <c r="AR318" s="283">
        <v>0</v>
      </c>
      <c r="AS318" s="283">
        <v>0</v>
      </c>
      <c r="AT318" s="4">
        <v>0</v>
      </c>
      <c r="AU318" s="4">
        <v>0</v>
      </c>
      <c r="AV318" s="5">
        <v>0</v>
      </c>
      <c r="AW318" s="448">
        <v>0</v>
      </c>
      <c r="AX318" s="449">
        <v>0</v>
      </c>
      <c r="AY318" s="6">
        <v>0</v>
      </c>
      <c r="AZ318" s="29">
        <v>0</v>
      </c>
      <c r="BA318" s="5">
        <v>0</v>
      </c>
      <c r="BB318" s="341">
        <v>0</v>
      </c>
      <c r="BC318" s="716">
        <v>0</v>
      </c>
      <c r="BD318" s="716">
        <v>1.5100000000000001E-2</v>
      </c>
      <c r="BE318" s="303">
        <v>0</v>
      </c>
      <c r="BF318" s="303">
        <v>0</v>
      </c>
      <c r="BG318" s="326">
        <v>0</v>
      </c>
      <c r="BH318" s="327"/>
      <c r="BI318" s="9"/>
      <c r="BJ318" s="529"/>
    </row>
    <row r="319" spans="1:62" x14ac:dyDescent="0.2">
      <c r="A319" s="33" t="s">
        <v>706</v>
      </c>
      <c r="B319" s="328" t="s">
        <v>707</v>
      </c>
      <c r="C319" s="329" t="s">
        <v>712</v>
      </c>
      <c r="D319" s="330" t="s">
        <v>713</v>
      </c>
      <c r="E319" s="331" t="s">
        <v>717</v>
      </c>
      <c r="F319" s="332" t="s">
        <v>598</v>
      </c>
      <c r="G319" s="333">
        <v>32</v>
      </c>
      <c r="H319" s="334"/>
      <c r="I319" s="335">
        <v>0</v>
      </c>
      <c r="J319" s="335">
        <v>0</v>
      </c>
      <c r="K319" s="335">
        <v>0</v>
      </c>
      <c r="L319" s="335">
        <v>0</v>
      </c>
      <c r="M319" s="335">
        <v>0</v>
      </c>
      <c r="N319" s="335">
        <v>0</v>
      </c>
      <c r="O319" s="714">
        <v>0</v>
      </c>
      <c r="P319" s="714">
        <v>0</v>
      </c>
      <c r="Q319" s="715">
        <v>0</v>
      </c>
      <c r="R319" s="715">
        <v>0</v>
      </c>
      <c r="S319" s="337">
        <v>0</v>
      </c>
      <c r="T319" s="336">
        <v>0</v>
      </c>
      <c r="U319" s="338">
        <v>0</v>
      </c>
      <c r="V319" s="339">
        <v>0</v>
      </c>
      <c r="W319" s="289">
        <v>0</v>
      </c>
      <c r="X319" s="290">
        <v>0</v>
      </c>
      <c r="Y319" s="291">
        <v>0</v>
      </c>
      <c r="Z319" s="324">
        <v>0</v>
      </c>
      <c r="AA319" s="292">
        <v>0</v>
      </c>
      <c r="AB319" s="293">
        <v>0</v>
      </c>
      <c r="AC319" s="340">
        <v>0</v>
      </c>
      <c r="AD319" s="341">
        <v>0</v>
      </c>
      <c r="AE319" s="295">
        <v>0</v>
      </c>
      <c r="AF319" s="342">
        <v>0</v>
      </c>
      <c r="AG319" s="343">
        <v>0.45669999999999999</v>
      </c>
      <c r="AH319" s="6">
        <v>0.80689999999999995</v>
      </c>
      <c r="AI319" s="6">
        <v>0</v>
      </c>
      <c r="AJ319" s="2">
        <v>0</v>
      </c>
      <c r="AK319" s="298">
        <v>0.79700000000000004</v>
      </c>
      <c r="AL319" s="3">
        <v>0</v>
      </c>
      <c r="AM319" s="325">
        <v>0</v>
      </c>
      <c r="AN319" s="300">
        <v>0</v>
      </c>
      <c r="AO319" s="300">
        <v>0</v>
      </c>
      <c r="AP319" s="301">
        <v>0</v>
      </c>
      <c r="AQ319" s="29">
        <v>0</v>
      </c>
      <c r="AR319" s="283">
        <v>0</v>
      </c>
      <c r="AS319" s="283">
        <v>0</v>
      </c>
      <c r="AT319" s="4">
        <v>0</v>
      </c>
      <c r="AU319" s="4">
        <v>0</v>
      </c>
      <c r="AV319" s="5">
        <v>0</v>
      </c>
      <c r="AW319" s="448">
        <v>0</v>
      </c>
      <c r="AX319" s="449">
        <v>0</v>
      </c>
      <c r="AY319" s="6">
        <v>0</v>
      </c>
      <c r="AZ319" s="29">
        <v>0</v>
      </c>
      <c r="BA319" s="5">
        <v>0</v>
      </c>
      <c r="BB319" s="341">
        <v>0</v>
      </c>
      <c r="BC319" s="716">
        <v>0</v>
      </c>
      <c r="BD319" s="716">
        <v>1.3299999999999999E-2</v>
      </c>
      <c r="BE319" s="303">
        <v>0</v>
      </c>
      <c r="BF319" s="303">
        <v>0</v>
      </c>
      <c r="BG319" s="326">
        <v>0</v>
      </c>
      <c r="BH319" s="327"/>
      <c r="BI319" s="9"/>
      <c r="BJ319" s="529"/>
    </row>
    <row r="320" spans="1:62" x14ac:dyDescent="0.2">
      <c r="A320" s="33" t="s">
        <v>709</v>
      </c>
      <c r="B320" s="328" t="s">
        <v>710</v>
      </c>
      <c r="C320" s="329" t="s">
        <v>712</v>
      </c>
      <c r="D320" s="330" t="s">
        <v>713</v>
      </c>
      <c r="E320" s="331" t="s">
        <v>718</v>
      </c>
      <c r="F320" s="332" t="s">
        <v>598</v>
      </c>
      <c r="G320" s="333">
        <v>32</v>
      </c>
      <c r="H320" s="334"/>
      <c r="I320" s="335">
        <v>0</v>
      </c>
      <c r="J320" s="335">
        <v>0</v>
      </c>
      <c r="K320" s="335">
        <v>0</v>
      </c>
      <c r="L320" s="335">
        <v>0</v>
      </c>
      <c r="M320" s="335">
        <v>0</v>
      </c>
      <c r="N320" s="335">
        <v>0</v>
      </c>
      <c r="O320" s="714">
        <v>0</v>
      </c>
      <c r="P320" s="714">
        <v>0</v>
      </c>
      <c r="Q320" s="715">
        <v>0</v>
      </c>
      <c r="R320" s="715">
        <v>0</v>
      </c>
      <c r="S320" s="337">
        <v>0</v>
      </c>
      <c r="T320" s="336">
        <v>0</v>
      </c>
      <c r="U320" s="338">
        <v>0</v>
      </c>
      <c r="V320" s="339">
        <v>0</v>
      </c>
      <c r="W320" s="289">
        <v>0</v>
      </c>
      <c r="X320" s="290">
        <v>0</v>
      </c>
      <c r="Y320" s="291">
        <v>0</v>
      </c>
      <c r="Z320" s="324">
        <v>0</v>
      </c>
      <c r="AA320" s="292">
        <v>0</v>
      </c>
      <c r="AB320" s="293">
        <v>0</v>
      </c>
      <c r="AC320" s="340">
        <v>0</v>
      </c>
      <c r="AD320" s="341">
        <v>0</v>
      </c>
      <c r="AE320" s="295">
        <v>0</v>
      </c>
      <c r="AF320" s="342">
        <v>0</v>
      </c>
      <c r="AG320" s="343">
        <v>0.50180000000000002</v>
      </c>
      <c r="AH320" s="6">
        <v>0.88660000000000005</v>
      </c>
      <c r="AI320" s="6">
        <v>0</v>
      </c>
      <c r="AJ320" s="2">
        <v>0</v>
      </c>
      <c r="AK320" s="298">
        <v>0.89200000000000002</v>
      </c>
      <c r="AL320" s="3">
        <v>0</v>
      </c>
      <c r="AM320" s="325">
        <v>0</v>
      </c>
      <c r="AN320" s="300">
        <v>0</v>
      </c>
      <c r="AO320" s="300">
        <v>0</v>
      </c>
      <c r="AP320" s="301">
        <v>0</v>
      </c>
      <c r="AQ320" s="29">
        <v>0</v>
      </c>
      <c r="AR320" s="283">
        <v>0</v>
      </c>
      <c r="AS320" s="283">
        <v>0</v>
      </c>
      <c r="AT320" s="4">
        <v>0</v>
      </c>
      <c r="AU320" s="4">
        <v>0</v>
      </c>
      <c r="AV320" s="5">
        <v>0</v>
      </c>
      <c r="AW320" s="448">
        <v>0</v>
      </c>
      <c r="AX320" s="449">
        <v>0</v>
      </c>
      <c r="AY320" s="6">
        <v>0</v>
      </c>
      <c r="AZ320" s="29">
        <v>0</v>
      </c>
      <c r="BA320" s="5">
        <v>0</v>
      </c>
      <c r="BB320" s="341">
        <v>0</v>
      </c>
      <c r="BC320" s="716">
        <v>0</v>
      </c>
      <c r="BD320" s="716">
        <v>1.47E-2</v>
      </c>
      <c r="BE320" s="303">
        <v>0</v>
      </c>
      <c r="BF320" s="303">
        <v>0</v>
      </c>
      <c r="BG320" s="326">
        <v>0</v>
      </c>
      <c r="BH320" s="327"/>
      <c r="BI320" s="9"/>
      <c r="BJ320" s="529"/>
    </row>
    <row r="321" spans="1:62" x14ac:dyDescent="0.2">
      <c r="A321" s="344" t="s">
        <v>712</v>
      </c>
      <c r="B321" s="345" t="s">
        <v>719</v>
      </c>
      <c r="C321" s="346" t="s">
        <v>712</v>
      </c>
      <c r="D321" s="347" t="s">
        <v>719</v>
      </c>
      <c r="E321" s="348" t="s">
        <v>720</v>
      </c>
      <c r="F321" s="349" t="s">
        <v>598</v>
      </c>
      <c r="G321" s="350">
        <v>32</v>
      </c>
      <c r="H321" s="334"/>
      <c r="I321" s="351">
        <v>14833943</v>
      </c>
      <c r="J321" s="351">
        <v>1588245</v>
      </c>
      <c r="K321" s="351">
        <v>0</v>
      </c>
      <c r="L321" s="351">
        <v>0</v>
      </c>
      <c r="M321" s="351">
        <v>0</v>
      </c>
      <c r="N321" s="351">
        <v>14833943</v>
      </c>
      <c r="O321" s="727">
        <v>1588245</v>
      </c>
      <c r="P321" s="727">
        <v>13245698</v>
      </c>
      <c r="Q321" s="728">
        <v>733.58</v>
      </c>
      <c r="R321" s="728">
        <v>27.430000000000003</v>
      </c>
      <c r="S321" s="353">
        <v>234993</v>
      </c>
      <c r="T321" s="352">
        <v>0</v>
      </c>
      <c r="U321" s="354">
        <v>13245698</v>
      </c>
      <c r="V321" s="355">
        <v>18056.240000000002</v>
      </c>
      <c r="W321" s="289">
        <v>668304</v>
      </c>
      <c r="X321" s="290">
        <v>911.02</v>
      </c>
      <c r="Y321" s="291">
        <v>17145.22</v>
      </c>
      <c r="Z321" s="324">
        <v>0</v>
      </c>
      <c r="AA321" s="292">
        <v>0</v>
      </c>
      <c r="AB321" s="293">
        <v>13245698</v>
      </c>
      <c r="AC321" s="356">
        <v>18056.240000000002</v>
      </c>
      <c r="AD321" s="357">
        <v>1.7667600000000001</v>
      </c>
      <c r="AE321" s="358">
        <v>1.7667999999999999</v>
      </c>
      <c r="AF321" s="359">
        <v>1.7667999999999999</v>
      </c>
      <c r="AG321" s="360">
        <v>0</v>
      </c>
      <c r="AH321" s="361">
        <v>0</v>
      </c>
      <c r="AI321" s="361">
        <v>0</v>
      </c>
      <c r="AJ321" s="2">
        <v>0</v>
      </c>
      <c r="AK321" s="298">
        <v>0</v>
      </c>
      <c r="AL321" s="3">
        <v>0</v>
      </c>
      <c r="AM321" s="325">
        <v>0</v>
      </c>
      <c r="AN321" s="300">
        <v>0</v>
      </c>
      <c r="AO321" s="300">
        <v>0</v>
      </c>
      <c r="AP321" s="301">
        <v>0</v>
      </c>
      <c r="AQ321" s="29">
        <v>0</v>
      </c>
      <c r="AR321" s="283">
        <v>0</v>
      </c>
      <c r="AS321" s="283">
        <v>0</v>
      </c>
      <c r="AT321" s="4">
        <v>0</v>
      </c>
      <c r="AU321" s="4">
        <v>0</v>
      </c>
      <c r="AV321" s="5">
        <v>0</v>
      </c>
      <c r="AW321" s="448">
        <v>0</v>
      </c>
      <c r="AX321" s="449">
        <v>0</v>
      </c>
      <c r="AY321" s="361">
        <v>0</v>
      </c>
      <c r="AZ321" s="29">
        <v>0</v>
      </c>
      <c r="BA321" s="5">
        <v>0</v>
      </c>
      <c r="BB321" s="357">
        <v>1.4584999999999999</v>
      </c>
      <c r="BC321" s="729">
        <v>2.92E-2</v>
      </c>
      <c r="BD321" s="729">
        <v>0</v>
      </c>
      <c r="BE321" s="303">
        <v>0</v>
      </c>
      <c r="BF321" s="303">
        <v>0</v>
      </c>
      <c r="BG321" s="326">
        <v>0</v>
      </c>
      <c r="BH321" s="327"/>
      <c r="BI321" s="9"/>
      <c r="BJ321" s="529"/>
    </row>
    <row r="322" spans="1:62" x14ac:dyDescent="0.2">
      <c r="A322" s="314" t="s">
        <v>721</v>
      </c>
      <c r="B322" s="315" t="s">
        <v>722</v>
      </c>
      <c r="C322" s="316" t="s">
        <v>721</v>
      </c>
      <c r="D322" s="317" t="s">
        <v>722</v>
      </c>
      <c r="E322" s="318" t="s">
        <v>723</v>
      </c>
      <c r="F322" s="319" t="s">
        <v>202</v>
      </c>
      <c r="G322" s="320">
        <v>33</v>
      </c>
      <c r="H322" s="246"/>
      <c r="I322" s="321">
        <v>0</v>
      </c>
      <c r="J322" s="321">
        <v>0</v>
      </c>
      <c r="K322" s="321">
        <v>0</v>
      </c>
      <c r="L322" s="321">
        <v>0</v>
      </c>
      <c r="M322" s="321">
        <v>0</v>
      </c>
      <c r="N322" s="321">
        <v>0</v>
      </c>
      <c r="O322" s="711">
        <v>0</v>
      </c>
      <c r="P322" s="711">
        <v>0</v>
      </c>
      <c r="Q322" s="712">
        <v>0</v>
      </c>
      <c r="R322" s="712">
        <v>0</v>
      </c>
      <c r="S322" s="282">
        <v>0</v>
      </c>
      <c r="T322" s="281">
        <v>0</v>
      </c>
      <c r="U322" s="322">
        <v>0</v>
      </c>
      <c r="V322" s="323">
        <v>0</v>
      </c>
      <c r="W322" s="289">
        <v>0</v>
      </c>
      <c r="X322" s="290">
        <v>0</v>
      </c>
      <c r="Y322" s="291">
        <v>0</v>
      </c>
      <c r="Z322" s="324">
        <v>0</v>
      </c>
      <c r="AA322" s="292">
        <v>0</v>
      </c>
      <c r="AB322" s="293">
        <v>0</v>
      </c>
      <c r="AC322" s="261">
        <v>0</v>
      </c>
      <c r="AD322" s="294">
        <v>0</v>
      </c>
      <c r="AE322" s="295">
        <v>0</v>
      </c>
      <c r="AF322" s="296">
        <v>0</v>
      </c>
      <c r="AG322" s="297">
        <v>0</v>
      </c>
      <c r="AH322" s="1">
        <v>0</v>
      </c>
      <c r="AI322" s="382">
        <v>1.5239</v>
      </c>
      <c r="AJ322" s="2">
        <v>1.1051</v>
      </c>
      <c r="AK322" s="298">
        <v>0</v>
      </c>
      <c r="AL322" s="3">
        <v>1.379</v>
      </c>
      <c r="AM322" s="325">
        <v>1.4297</v>
      </c>
      <c r="AN322" s="300">
        <v>1.1051</v>
      </c>
      <c r="AO322" s="300">
        <v>0</v>
      </c>
      <c r="AP322" s="301">
        <v>1.379</v>
      </c>
      <c r="AQ322" s="29">
        <v>1.4297</v>
      </c>
      <c r="AR322" s="283">
        <v>1</v>
      </c>
      <c r="AS322" s="283">
        <v>1</v>
      </c>
      <c r="AT322" s="4">
        <v>1.1051</v>
      </c>
      <c r="AU322" s="4">
        <v>0</v>
      </c>
      <c r="AV322" s="5">
        <v>1.379</v>
      </c>
      <c r="AW322" s="448">
        <v>0</v>
      </c>
      <c r="AX322" s="449">
        <v>1</v>
      </c>
      <c r="AY322" s="1">
        <v>1.5239</v>
      </c>
      <c r="AZ322" s="29">
        <v>0</v>
      </c>
      <c r="BA322" s="5">
        <v>0</v>
      </c>
      <c r="BB322" s="294">
        <v>0</v>
      </c>
      <c r="BC322" s="707">
        <v>0</v>
      </c>
      <c r="BD322" s="707">
        <v>0</v>
      </c>
      <c r="BE322" s="303">
        <v>2.52E-2</v>
      </c>
      <c r="BF322" s="303">
        <v>2.52E-2</v>
      </c>
      <c r="BG322" s="326">
        <v>1</v>
      </c>
      <c r="BH322" s="327"/>
      <c r="BI322" s="9"/>
      <c r="BJ322" s="529"/>
    </row>
    <row r="323" spans="1:62" x14ac:dyDescent="0.2">
      <c r="A323" s="314" t="s">
        <v>724</v>
      </c>
      <c r="B323" s="315" t="s">
        <v>725</v>
      </c>
      <c r="C323" s="316" t="s">
        <v>724</v>
      </c>
      <c r="D323" s="317" t="s">
        <v>725</v>
      </c>
      <c r="E323" s="318" t="s">
        <v>726</v>
      </c>
      <c r="F323" s="319" t="s">
        <v>202</v>
      </c>
      <c r="G323" s="320">
        <v>33</v>
      </c>
      <c r="H323" s="246"/>
      <c r="I323" s="321">
        <v>0</v>
      </c>
      <c r="J323" s="321">
        <v>0</v>
      </c>
      <c r="K323" s="321">
        <v>0</v>
      </c>
      <c r="L323" s="321">
        <v>0</v>
      </c>
      <c r="M323" s="321">
        <v>0</v>
      </c>
      <c r="N323" s="321">
        <v>0</v>
      </c>
      <c r="O323" s="711">
        <v>0</v>
      </c>
      <c r="P323" s="711">
        <v>0</v>
      </c>
      <c r="Q323" s="712">
        <v>0</v>
      </c>
      <c r="R323" s="712">
        <v>0</v>
      </c>
      <c r="S323" s="282">
        <v>0</v>
      </c>
      <c r="T323" s="281">
        <v>0</v>
      </c>
      <c r="U323" s="322">
        <v>0</v>
      </c>
      <c r="V323" s="323">
        <v>0</v>
      </c>
      <c r="W323" s="289">
        <v>0</v>
      </c>
      <c r="X323" s="290">
        <v>0</v>
      </c>
      <c r="Y323" s="291">
        <v>0</v>
      </c>
      <c r="Z323" s="324">
        <v>0</v>
      </c>
      <c r="AA323" s="292">
        <v>0</v>
      </c>
      <c r="AB323" s="293">
        <v>0</v>
      </c>
      <c r="AC323" s="261">
        <v>0</v>
      </c>
      <c r="AD323" s="294">
        <v>0</v>
      </c>
      <c r="AE323" s="295">
        <v>0</v>
      </c>
      <c r="AF323" s="296">
        <v>0</v>
      </c>
      <c r="AG323" s="297">
        <v>0</v>
      </c>
      <c r="AH323" s="1">
        <v>0</v>
      </c>
      <c r="AI323" s="382">
        <v>1.5239</v>
      </c>
      <c r="AJ323" s="2">
        <v>1.0951</v>
      </c>
      <c r="AK323" s="298">
        <v>0</v>
      </c>
      <c r="AL323" s="3">
        <v>1.3915999999999999</v>
      </c>
      <c r="AM323" s="325">
        <v>1.4428000000000001</v>
      </c>
      <c r="AN323" s="300">
        <v>1.0951</v>
      </c>
      <c r="AO323" s="300">
        <v>0</v>
      </c>
      <c r="AP323" s="301">
        <v>1.3915999999999999</v>
      </c>
      <c r="AQ323" s="29">
        <v>1.4428000000000001</v>
      </c>
      <c r="AR323" s="283">
        <v>1</v>
      </c>
      <c r="AS323" s="283">
        <v>1</v>
      </c>
      <c r="AT323" s="4">
        <v>1.0951</v>
      </c>
      <c r="AU323" s="4">
        <v>0</v>
      </c>
      <c r="AV323" s="5">
        <v>1.3915999999999999</v>
      </c>
      <c r="AW323" s="448">
        <v>0</v>
      </c>
      <c r="AX323" s="449">
        <v>1</v>
      </c>
      <c r="AY323" s="1">
        <v>1.5239</v>
      </c>
      <c r="AZ323" s="29">
        <v>0</v>
      </c>
      <c r="BA323" s="5">
        <v>0</v>
      </c>
      <c r="BB323" s="294">
        <v>0</v>
      </c>
      <c r="BC323" s="707">
        <v>0</v>
      </c>
      <c r="BD323" s="707">
        <v>0</v>
      </c>
      <c r="BE323" s="303">
        <v>2.52E-2</v>
      </c>
      <c r="BF323" s="303">
        <v>2.52E-2</v>
      </c>
      <c r="BG323" s="326">
        <v>1</v>
      </c>
      <c r="BH323" s="327"/>
      <c r="BI323" s="9"/>
      <c r="BJ323" s="529"/>
    </row>
    <row r="324" spans="1:62" x14ac:dyDescent="0.2">
      <c r="A324" s="314" t="s">
        <v>727</v>
      </c>
      <c r="B324" s="315" t="s">
        <v>728</v>
      </c>
      <c r="C324" s="316" t="s">
        <v>727</v>
      </c>
      <c r="D324" s="317" t="s">
        <v>728</v>
      </c>
      <c r="E324" s="318" t="s">
        <v>729</v>
      </c>
      <c r="F324" s="319" t="s">
        <v>202</v>
      </c>
      <c r="G324" s="320">
        <v>33</v>
      </c>
      <c r="H324" s="246"/>
      <c r="I324" s="321">
        <v>0</v>
      </c>
      <c r="J324" s="321">
        <v>0</v>
      </c>
      <c r="K324" s="321">
        <v>0</v>
      </c>
      <c r="L324" s="321">
        <v>0</v>
      </c>
      <c r="M324" s="321">
        <v>0</v>
      </c>
      <c r="N324" s="321">
        <v>0</v>
      </c>
      <c r="O324" s="711">
        <v>0</v>
      </c>
      <c r="P324" s="711">
        <v>0</v>
      </c>
      <c r="Q324" s="712">
        <v>0</v>
      </c>
      <c r="R324" s="712">
        <v>0</v>
      </c>
      <c r="S324" s="282">
        <v>0</v>
      </c>
      <c r="T324" s="281">
        <v>0</v>
      </c>
      <c r="U324" s="322">
        <v>0</v>
      </c>
      <c r="V324" s="323">
        <v>0</v>
      </c>
      <c r="W324" s="289">
        <v>0</v>
      </c>
      <c r="X324" s="290">
        <v>0</v>
      </c>
      <c r="Y324" s="291">
        <v>0</v>
      </c>
      <c r="Z324" s="324">
        <v>0</v>
      </c>
      <c r="AA324" s="292">
        <v>0</v>
      </c>
      <c r="AB324" s="293">
        <v>0</v>
      </c>
      <c r="AC324" s="261">
        <v>0</v>
      </c>
      <c r="AD324" s="294">
        <v>0</v>
      </c>
      <c r="AE324" s="295">
        <v>0</v>
      </c>
      <c r="AF324" s="296">
        <v>0</v>
      </c>
      <c r="AG324" s="297">
        <v>0</v>
      </c>
      <c r="AH324" s="1">
        <v>0</v>
      </c>
      <c r="AI324" s="382">
        <v>1.5239</v>
      </c>
      <c r="AJ324" s="2">
        <v>0.99840000000000007</v>
      </c>
      <c r="AK324" s="298">
        <v>0</v>
      </c>
      <c r="AL324" s="3">
        <v>1.5263</v>
      </c>
      <c r="AM324" s="325">
        <v>1.5825</v>
      </c>
      <c r="AN324" s="300">
        <v>0.99840000000000007</v>
      </c>
      <c r="AO324" s="300">
        <v>0</v>
      </c>
      <c r="AP324" s="301">
        <v>1.5263</v>
      </c>
      <c r="AQ324" s="29">
        <v>1.5825</v>
      </c>
      <c r="AR324" s="283">
        <v>1</v>
      </c>
      <c r="AS324" s="283">
        <v>1</v>
      </c>
      <c r="AT324" s="4">
        <v>0.99840000000000007</v>
      </c>
      <c r="AU324" s="4">
        <v>0</v>
      </c>
      <c r="AV324" s="5">
        <v>1.5263</v>
      </c>
      <c r="AW324" s="448">
        <v>0</v>
      </c>
      <c r="AX324" s="449">
        <v>1</v>
      </c>
      <c r="AY324" s="1">
        <v>1.5239</v>
      </c>
      <c r="AZ324" s="29">
        <v>0</v>
      </c>
      <c r="BA324" s="5">
        <v>0</v>
      </c>
      <c r="BB324" s="294">
        <v>0</v>
      </c>
      <c r="BC324" s="707">
        <v>0</v>
      </c>
      <c r="BD324" s="707">
        <v>0</v>
      </c>
      <c r="BE324" s="303">
        <v>2.52E-2</v>
      </c>
      <c r="BF324" s="303">
        <v>2.52E-2</v>
      </c>
      <c r="BG324" s="326">
        <v>1</v>
      </c>
      <c r="BH324" s="327"/>
      <c r="BI324" s="9"/>
      <c r="BJ324" s="529"/>
    </row>
    <row r="325" spans="1:62" x14ac:dyDescent="0.2">
      <c r="A325" s="314" t="s">
        <v>730</v>
      </c>
      <c r="B325" s="315" t="s">
        <v>731</v>
      </c>
      <c r="C325" s="316" t="s">
        <v>730</v>
      </c>
      <c r="D325" s="317" t="s">
        <v>731</v>
      </c>
      <c r="E325" s="318" t="s">
        <v>732</v>
      </c>
      <c r="F325" s="319" t="s">
        <v>202</v>
      </c>
      <c r="G325" s="320">
        <v>33</v>
      </c>
      <c r="H325" s="246"/>
      <c r="I325" s="321">
        <v>0</v>
      </c>
      <c r="J325" s="321">
        <v>0</v>
      </c>
      <c r="K325" s="321">
        <v>0</v>
      </c>
      <c r="L325" s="321">
        <v>0</v>
      </c>
      <c r="M325" s="321">
        <v>0</v>
      </c>
      <c r="N325" s="321">
        <v>0</v>
      </c>
      <c r="O325" s="711">
        <v>0</v>
      </c>
      <c r="P325" s="711">
        <v>0</v>
      </c>
      <c r="Q325" s="712">
        <v>0</v>
      </c>
      <c r="R325" s="712">
        <v>0</v>
      </c>
      <c r="S325" s="282">
        <v>0</v>
      </c>
      <c r="T325" s="281">
        <v>0</v>
      </c>
      <c r="U325" s="322">
        <v>0</v>
      </c>
      <c r="V325" s="323">
        <v>0</v>
      </c>
      <c r="W325" s="289">
        <v>0</v>
      </c>
      <c r="X325" s="290">
        <v>0</v>
      </c>
      <c r="Y325" s="291">
        <v>0</v>
      </c>
      <c r="Z325" s="324">
        <v>0</v>
      </c>
      <c r="AA325" s="292">
        <v>0</v>
      </c>
      <c r="AB325" s="293">
        <v>0</v>
      </c>
      <c r="AC325" s="261">
        <v>0</v>
      </c>
      <c r="AD325" s="294">
        <v>0</v>
      </c>
      <c r="AE325" s="295">
        <v>0</v>
      </c>
      <c r="AF325" s="296">
        <v>0</v>
      </c>
      <c r="AG325" s="297">
        <v>0</v>
      </c>
      <c r="AH325" s="1">
        <v>0</v>
      </c>
      <c r="AI325" s="382">
        <v>1.5239</v>
      </c>
      <c r="AJ325" s="2">
        <v>1.1335999999999999</v>
      </c>
      <c r="AK325" s="298">
        <v>0</v>
      </c>
      <c r="AL325" s="3">
        <v>1.3443000000000001</v>
      </c>
      <c r="AM325" s="325">
        <v>1.3937999999999999</v>
      </c>
      <c r="AN325" s="300">
        <v>0</v>
      </c>
      <c r="AO325" s="300">
        <v>0</v>
      </c>
      <c r="AP325" s="301">
        <v>0</v>
      </c>
      <c r="AQ325" s="29">
        <v>0</v>
      </c>
      <c r="AR325" s="283">
        <v>1</v>
      </c>
      <c r="AS325" s="283">
        <v>1</v>
      </c>
      <c r="AT325" s="4">
        <v>0</v>
      </c>
      <c r="AU325" s="4">
        <v>-1.1335999999999999</v>
      </c>
      <c r="AV325" s="5">
        <v>0</v>
      </c>
      <c r="AW325" s="448">
        <v>-1.3443000000000001</v>
      </c>
      <c r="AX325" s="449">
        <v>1</v>
      </c>
      <c r="AY325" s="1">
        <v>1.5239</v>
      </c>
      <c r="AZ325" s="29">
        <v>0</v>
      </c>
      <c r="BA325" s="5">
        <v>0</v>
      </c>
      <c r="BB325" s="294">
        <v>0</v>
      </c>
      <c r="BC325" s="707">
        <v>0</v>
      </c>
      <c r="BD325" s="707">
        <v>0</v>
      </c>
      <c r="BE325" s="303">
        <v>2.52E-2</v>
      </c>
      <c r="BF325" s="303">
        <v>2.52E-2</v>
      </c>
      <c r="BG325" s="326">
        <v>1</v>
      </c>
      <c r="BH325" s="327"/>
      <c r="BI325" s="9"/>
      <c r="BJ325" s="529"/>
    </row>
    <row r="326" spans="1:62" x14ac:dyDescent="0.2">
      <c r="A326" s="33" t="s">
        <v>721</v>
      </c>
      <c r="B326" s="328" t="s">
        <v>722</v>
      </c>
      <c r="C326" s="329" t="s">
        <v>733</v>
      </c>
      <c r="D326" s="330" t="s">
        <v>734</v>
      </c>
      <c r="E326" s="331" t="s">
        <v>735</v>
      </c>
      <c r="F326" s="332" t="s">
        <v>202</v>
      </c>
      <c r="G326" s="333">
        <v>33</v>
      </c>
      <c r="H326" s="334"/>
      <c r="I326" s="335">
        <v>0</v>
      </c>
      <c r="J326" s="335">
        <v>0</v>
      </c>
      <c r="K326" s="335">
        <v>0</v>
      </c>
      <c r="L326" s="335">
        <v>0</v>
      </c>
      <c r="M326" s="335">
        <v>0</v>
      </c>
      <c r="N326" s="335">
        <v>0</v>
      </c>
      <c r="O326" s="714">
        <v>0</v>
      </c>
      <c r="P326" s="714">
        <v>0</v>
      </c>
      <c r="Q326" s="715">
        <v>0</v>
      </c>
      <c r="R326" s="715">
        <v>0</v>
      </c>
      <c r="S326" s="337">
        <v>0</v>
      </c>
      <c r="T326" s="336">
        <v>0</v>
      </c>
      <c r="U326" s="338">
        <v>0</v>
      </c>
      <c r="V326" s="339">
        <v>0</v>
      </c>
      <c r="W326" s="289">
        <v>0</v>
      </c>
      <c r="X326" s="290">
        <v>0</v>
      </c>
      <c r="Y326" s="291">
        <v>0</v>
      </c>
      <c r="Z326" s="324">
        <v>0</v>
      </c>
      <c r="AA326" s="292">
        <v>0</v>
      </c>
      <c r="AB326" s="293">
        <v>0</v>
      </c>
      <c r="AC326" s="340">
        <v>0</v>
      </c>
      <c r="AD326" s="341">
        <v>0</v>
      </c>
      <c r="AE326" s="295">
        <v>0</v>
      </c>
      <c r="AF326" s="342">
        <v>0</v>
      </c>
      <c r="AG326" s="343">
        <v>1</v>
      </c>
      <c r="AH326" s="6">
        <v>1.5239</v>
      </c>
      <c r="AI326" s="6">
        <v>0</v>
      </c>
      <c r="AJ326" s="2">
        <v>0</v>
      </c>
      <c r="AK326" s="298">
        <v>1.379</v>
      </c>
      <c r="AL326" s="3">
        <v>0</v>
      </c>
      <c r="AM326" s="325">
        <v>0</v>
      </c>
      <c r="AN326" s="300">
        <v>0</v>
      </c>
      <c r="AO326" s="300">
        <v>0</v>
      </c>
      <c r="AP326" s="301">
        <v>0</v>
      </c>
      <c r="AQ326" s="29">
        <v>0</v>
      </c>
      <c r="AR326" s="283">
        <v>0</v>
      </c>
      <c r="AS326" s="283">
        <v>0</v>
      </c>
      <c r="AT326" s="4">
        <v>0</v>
      </c>
      <c r="AU326" s="4">
        <v>0</v>
      </c>
      <c r="AV326" s="5">
        <v>0</v>
      </c>
      <c r="AW326" s="448">
        <v>0</v>
      </c>
      <c r="AX326" s="449">
        <v>0</v>
      </c>
      <c r="AY326" s="6">
        <v>0</v>
      </c>
      <c r="AZ326" s="29">
        <v>0</v>
      </c>
      <c r="BA326" s="5">
        <v>0</v>
      </c>
      <c r="BB326" s="341">
        <v>0</v>
      </c>
      <c r="BC326" s="716">
        <v>0</v>
      </c>
      <c r="BD326" s="716">
        <v>2.52E-2</v>
      </c>
      <c r="BE326" s="303">
        <v>0</v>
      </c>
      <c r="BF326" s="303">
        <v>0</v>
      </c>
      <c r="BG326" s="326">
        <v>0</v>
      </c>
      <c r="BH326" s="327"/>
      <c r="BI326" s="9"/>
      <c r="BJ326" s="529"/>
    </row>
    <row r="327" spans="1:62" x14ac:dyDescent="0.2">
      <c r="A327" s="33" t="s">
        <v>724</v>
      </c>
      <c r="B327" s="328" t="s">
        <v>725</v>
      </c>
      <c r="C327" s="329" t="s">
        <v>733</v>
      </c>
      <c r="D327" s="330" t="s">
        <v>734</v>
      </c>
      <c r="E327" s="331" t="s">
        <v>736</v>
      </c>
      <c r="F327" s="332" t="s">
        <v>202</v>
      </c>
      <c r="G327" s="333">
        <v>33</v>
      </c>
      <c r="H327" s="334"/>
      <c r="I327" s="335">
        <v>0</v>
      </c>
      <c r="J327" s="335">
        <v>0</v>
      </c>
      <c r="K327" s="335">
        <v>0</v>
      </c>
      <c r="L327" s="335">
        <v>0</v>
      </c>
      <c r="M327" s="335">
        <v>0</v>
      </c>
      <c r="N327" s="335">
        <v>0</v>
      </c>
      <c r="O327" s="714">
        <v>0</v>
      </c>
      <c r="P327" s="714">
        <v>0</v>
      </c>
      <c r="Q327" s="715">
        <v>0</v>
      </c>
      <c r="R327" s="715">
        <v>0</v>
      </c>
      <c r="S327" s="337">
        <v>0</v>
      </c>
      <c r="T327" s="336">
        <v>0</v>
      </c>
      <c r="U327" s="338">
        <v>0</v>
      </c>
      <c r="V327" s="339">
        <v>0</v>
      </c>
      <c r="W327" s="289">
        <v>0</v>
      </c>
      <c r="X327" s="290">
        <v>0</v>
      </c>
      <c r="Y327" s="291">
        <v>0</v>
      </c>
      <c r="Z327" s="324">
        <v>0</v>
      </c>
      <c r="AA327" s="292">
        <v>0</v>
      </c>
      <c r="AB327" s="293">
        <v>0</v>
      </c>
      <c r="AC327" s="340">
        <v>0</v>
      </c>
      <c r="AD327" s="341">
        <v>0</v>
      </c>
      <c r="AE327" s="295">
        <v>0</v>
      </c>
      <c r="AF327" s="342">
        <v>0</v>
      </c>
      <c r="AG327" s="343">
        <v>1</v>
      </c>
      <c r="AH327" s="6">
        <v>1.5239</v>
      </c>
      <c r="AI327" s="6">
        <v>0</v>
      </c>
      <c r="AJ327" s="2">
        <v>0</v>
      </c>
      <c r="AK327" s="298">
        <v>1.3915999999999999</v>
      </c>
      <c r="AL327" s="3">
        <v>0</v>
      </c>
      <c r="AM327" s="325">
        <v>0</v>
      </c>
      <c r="AN327" s="300">
        <v>0</v>
      </c>
      <c r="AO327" s="300">
        <v>0</v>
      </c>
      <c r="AP327" s="301">
        <v>0</v>
      </c>
      <c r="AQ327" s="29">
        <v>0</v>
      </c>
      <c r="AR327" s="283">
        <v>0</v>
      </c>
      <c r="AS327" s="283">
        <v>0</v>
      </c>
      <c r="AT327" s="4">
        <v>0</v>
      </c>
      <c r="AU327" s="4">
        <v>0</v>
      </c>
      <c r="AV327" s="5">
        <v>0</v>
      </c>
      <c r="AW327" s="448">
        <v>0</v>
      </c>
      <c r="AX327" s="449">
        <v>0</v>
      </c>
      <c r="AY327" s="6">
        <v>0</v>
      </c>
      <c r="AZ327" s="29">
        <v>0</v>
      </c>
      <c r="BA327" s="5">
        <v>0</v>
      </c>
      <c r="BB327" s="341">
        <v>0</v>
      </c>
      <c r="BC327" s="716">
        <v>0</v>
      </c>
      <c r="BD327" s="716">
        <v>2.52E-2</v>
      </c>
      <c r="BE327" s="303">
        <v>0</v>
      </c>
      <c r="BF327" s="303">
        <v>0</v>
      </c>
      <c r="BG327" s="326">
        <v>0</v>
      </c>
      <c r="BH327" s="327"/>
      <c r="BI327" s="9"/>
      <c r="BJ327" s="529"/>
    </row>
    <row r="328" spans="1:62" ht="12" customHeight="1" x14ac:dyDescent="0.2">
      <c r="A328" s="33" t="s">
        <v>727</v>
      </c>
      <c r="B328" s="328" t="s">
        <v>728</v>
      </c>
      <c r="C328" s="329" t="s">
        <v>733</v>
      </c>
      <c r="D328" s="330" t="s">
        <v>734</v>
      </c>
      <c r="E328" s="331" t="s">
        <v>737</v>
      </c>
      <c r="F328" s="332" t="s">
        <v>202</v>
      </c>
      <c r="G328" s="333">
        <v>33</v>
      </c>
      <c r="H328" s="334"/>
      <c r="I328" s="335">
        <v>0</v>
      </c>
      <c r="J328" s="335">
        <v>0</v>
      </c>
      <c r="K328" s="335">
        <v>0</v>
      </c>
      <c r="L328" s="335">
        <v>0</v>
      </c>
      <c r="M328" s="335">
        <v>0</v>
      </c>
      <c r="N328" s="335">
        <v>0</v>
      </c>
      <c r="O328" s="714">
        <v>0</v>
      </c>
      <c r="P328" s="714">
        <v>0</v>
      </c>
      <c r="Q328" s="715">
        <v>0</v>
      </c>
      <c r="R328" s="715">
        <v>0</v>
      </c>
      <c r="S328" s="337">
        <v>0</v>
      </c>
      <c r="T328" s="336">
        <v>0</v>
      </c>
      <c r="U328" s="338">
        <v>0</v>
      </c>
      <c r="V328" s="339">
        <v>0</v>
      </c>
      <c r="W328" s="289">
        <v>0</v>
      </c>
      <c r="X328" s="290">
        <v>0</v>
      </c>
      <c r="Y328" s="291">
        <v>0</v>
      </c>
      <c r="Z328" s="324">
        <v>0</v>
      </c>
      <c r="AA328" s="292">
        <v>0</v>
      </c>
      <c r="AB328" s="293">
        <v>0</v>
      </c>
      <c r="AC328" s="340">
        <v>0</v>
      </c>
      <c r="AD328" s="341">
        <v>0</v>
      </c>
      <c r="AE328" s="295">
        <v>0</v>
      </c>
      <c r="AF328" s="342">
        <v>0</v>
      </c>
      <c r="AG328" s="343">
        <v>1</v>
      </c>
      <c r="AH328" s="6">
        <v>1.5239</v>
      </c>
      <c r="AI328" s="6">
        <v>0</v>
      </c>
      <c r="AJ328" s="2">
        <v>0</v>
      </c>
      <c r="AK328" s="298">
        <v>1.5263</v>
      </c>
      <c r="AL328" s="3">
        <v>0</v>
      </c>
      <c r="AM328" s="325">
        <v>0</v>
      </c>
      <c r="AN328" s="300">
        <v>0</v>
      </c>
      <c r="AO328" s="300">
        <v>0</v>
      </c>
      <c r="AP328" s="301">
        <v>0</v>
      </c>
      <c r="AQ328" s="29">
        <v>0</v>
      </c>
      <c r="AR328" s="283">
        <v>0</v>
      </c>
      <c r="AS328" s="283">
        <v>0</v>
      </c>
      <c r="AT328" s="4">
        <v>0</v>
      </c>
      <c r="AU328" s="4">
        <v>0</v>
      </c>
      <c r="AV328" s="5">
        <v>0</v>
      </c>
      <c r="AW328" s="448">
        <v>0</v>
      </c>
      <c r="AX328" s="449">
        <v>0</v>
      </c>
      <c r="AY328" s="6">
        <v>0</v>
      </c>
      <c r="AZ328" s="29">
        <v>0</v>
      </c>
      <c r="BA328" s="5">
        <v>0</v>
      </c>
      <c r="BB328" s="341">
        <v>0</v>
      </c>
      <c r="BC328" s="716">
        <v>0</v>
      </c>
      <c r="BD328" s="716">
        <v>2.52E-2</v>
      </c>
      <c r="BE328" s="303">
        <v>0</v>
      </c>
      <c r="BF328" s="303">
        <v>0</v>
      </c>
      <c r="BG328" s="326">
        <v>0</v>
      </c>
      <c r="BH328" s="327"/>
      <c r="BI328" s="9"/>
      <c r="BJ328" s="529"/>
    </row>
    <row r="329" spans="1:62" ht="12" customHeight="1" x14ac:dyDescent="0.2">
      <c r="A329" s="33" t="s">
        <v>730</v>
      </c>
      <c r="B329" s="328" t="s">
        <v>731</v>
      </c>
      <c r="C329" s="329" t="s">
        <v>733</v>
      </c>
      <c r="D329" s="330" t="s">
        <v>734</v>
      </c>
      <c r="E329" s="331" t="s">
        <v>738</v>
      </c>
      <c r="F329" s="332" t="s">
        <v>202</v>
      </c>
      <c r="G329" s="333">
        <v>33</v>
      </c>
      <c r="H329" s="334"/>
      <c r="I329" s="335">
        <v>0</v>
      </c>
      <c r="J329" s="335">
        <v>0</v>
      </c>
      <c r="K329" s="335">
        <v>0</v>
      </c>
      <c r="L329" s="335">
        <v>0</v>
      </c>
      <c r="M329" s="335">
        <v>0</v>
      </c>
      <c r="N329" s="335">
        <v>0</v>
      </c>
      <c r="O329" s="714">
        <v>0</v>
      </c>
      <c r="P329" s="714">
        <v>0</v>
      </c>
      <c r="Q329" s="715">
        <v>0</v>
      </c>
      <c r="R329" s="715">
        <v>0</v>
      </c>
      <c r="S329" s="337">
        <v>0</v>
      </c>
      <c r="T329" s="336">
        <v>0</v>
      </c>
      <c r="U329" s="338">
        <v>0</v>
      </c>
      <c r="V329" s="339">
        <v>0</v>
      </c>
      <c r="W329" s="289">
        <v>0</v>
      </c>
      <c r="X329" s="290">
        <v>0</v>
      </c>
      <c r="Y329" s="291">
        <v>0</v>
      </c>
      <c r="Z329" s="324">
        <v>0</v>
      </c>
      <c r="AA329" s="292">
        <v>0</v>
      </c>
      <c r="AB329" s="293">
        <v>0</v>
      </c>
      <c r="AC329" s="340">
        <v>0</v>
      </c>
      <c r="AD329" s="341">
        <v>0</v>
      </c>
      <c r="AE329" s="295">
        <v>0</v>
      </c>
      <c r="AF329" s="342">
        <v>0</v>
      </c>
      <c r="AG329" s="343">
        <v>1</v>
      </c>
      <c r="AH329" s="6">
        <v>1.5239</v>
      </c>
      <c r="AI329" s="6">
        <v>0</v>
      </c>
      <c r="AJ329" s="2">
        <v>0</v>
      </c>
      <c r="AK329" s="298">
        <v>1.3443000000000001</v>
      </c>
      <c r="AL329" s="3">
        <v>0</v>
      </c>
      <c r="AM329" s="325">
        <v>0</v>
      </c>
      <c r="AN329" s="300">
        <v>0</v>
      </c>
      <c r="AO329" s="300">
        <v>0</v>
      </c>
      <c r="AP329" s="301">
        <v>0</v>
      </c>
      <c r="AQ329" s="29">
        <v>0</v>
      </c>
      <c r="AR329" s="283">
        <v>0</v>
      </c>
      <c r="AS329" s="283">
        <v>0</v>
      </c>
      <c r="AT329" s="4">
        <v>0</v>
      </c>
      <c r="AU329" s="4">
        <v>0</v>
      </c>
      <c r="AV329" s="5">
        <v>0</v>
      </c>
      <c r="AW329" s="448">
        <v>0</v>
      </c>
      <c r="AX329" s="449">
        <v>0</v>
      </c>
      <c r="AY329" s="6">
        <v>0</v>
      </c>
      <c r="AZ329" s="29">
        <v>0</v>
      </c>
      <c r="BA329" s="5">
        <v>0</v>
      </c>
      <c r="BB329" s="341">
        <v>0</v>
      </c>
      <c r="BC329" s="716">
        <v>0</v>
      </c>
      <c r="BD329" s="716">
        <v>2.52E-2</v>
      </c>
      <c r="BE329" s="303">
        <v>0</v>
      </c>
      <c r="BF329" s="303">
        <v>0</v>
      </c>
      <c r="BG329" s="326">
        <v>0</v>
      </c>
      <c r="BH329" s="327"/>
      <c r="BI329" s="9"/>
      <c r="BJ329" s="529"/>
    </row>
    <row r="330" spans="1:62" ht="12" customHeight="1" x14ac:dyDescent="0.2">
      <c r="A330" s="383" t="s">
        <v>733</v>
      </c>
      <c r="B330" s="384" t="s">
        <v>1251</v>
      </c>
      <c r="C330" s="385" t="s">
        <v>733</v>
      </c>
      <c r="D330" s="386" t="s">
        <v>1251</v>
      </c>
      <c r="E330" s="387" t="s">
        <v>739</v>
      </c>
      <c r="F330" s="388" t="s">
        <v>202</v>
      </c>
      <c r="G330" s="389">
        <v>33</v>
      </c>
      <c r="H330" s="334"/>
      <c r="I330" s="390">
        <v>16827226</v>
      </c>
      <c r="J330" s="390">
        <v>4035592</v>
      </c>
      <c r="K330" s="390">
        <v>0</v>
      </c>
      <c r="L330" s="390">
        <v>0</v>
      </c>
      <c r="M330" s="390">
        <v>0</v>
      </c>
      <c r="N330" s="390">
        <v>16827226</v>
      </c>
      <c r="O330" s="717">
        <v>4035592</v>
      </c>
      <c r="P330" s="717">
        <v>12791634</v>
      </c>
      <c r="Q330" s="718">
        <v>800.31999999999994</v>
      </c>
      <c r="R330" s="718">
        <v>26.01</v>
      </c>
      <c r="S330" s="392">
        <v>222828</v>
      </c>
      <c r="T330" s="391">
        <v>0</v>
      </c>
      <c r="U330" s="393">
        <v>12791634</v>
      </c>
      <c r="V330" s="394">
        <v>15983.15</v>
      </c>
      <c r="W330" s="289">
        <v>160429</v>
      </c>
      <c r="X330" s="290">
        <v>200.46</v>
      </c>
      <c r="Y330" s="291">
        <v>15782.69</v>
      </c>
      <c r="Z330" s="324">
        <v>0</v>
      </c>
      <c r="AA330" s="292">
        <v>0</v>
      </c>
      <c r="AB330" s="293">
        <v>12791634</v>
      </c>
      <c r="AC330" s="395">
        <v>15983.15</v>
      </c>
      <c r="AD330" s="396">
        <v>1.5639099999999999</v>
      </c>
      <c r="AE330" s="397">
        <v>1.5639000000000001</v>
      </c>
      <c r="AF330" s="398">
        <v>1.5239</v>
      </c>
      <c r="AG330" s="399">
        <v>0</v>
      </c>
      <c r="AH330" s="400">
        <v>0</v>
      </c>
      <c r="AI330" s="400">
        <v>0</v>
      </c>
      <c r="AJ330" s="2">
        <v>0</v>
      </c>
      <c r="AK330" s="298">
        <v>0</v>
      </c>
      <c r="AL330" s="3">
        <v>0</v>
      </c>
      <c r="AM330" s="325">
        <v>0</v>
      </c>
      <c r="AN330" s="300">
        <v>0</v>
      </c>
      <c r="AO330" s="300">
        <v>0</v>
      </c>
      <c r="AP330" s="301">
        <v>0</v>
      </c>
      <c r="AQ330" s="29">
        <v>0</v>
      </c>
      <c r="AR330" s="283">
        <v>0</v>
      </c>
      <c r="AS330" s="283">
        <v>0</v>
      </c>
      <c r="AT330" s="4">
        <v>0</v>
      </c>
      <c r="AU330" s="4">
        <v>0</v>
      </c>
      <c r="AV330" s="5">
        <v>0</v>
      </c>
      <c r="AW330" s="448">
        <v>0</v>
      </c>
      <c r="AX330" s="449">
        <v>0</v>
      </c>
      <c r="AY330" s="400">
        <v>0</v>
      </c>
      <c r="AZ330" s="29">
        <v>0</v>
      </c>
      <c r="BA330" s="5">
        <v>0</v>
      </c>
      <c r="BB330" s="396">
        <v>1.29105</v>
      </c>
      <c r="BC330" s="719">
        <v>2.52E-2</v>
      </c>
      <c r="BD330" s="719">
        <v>0</v>
      </c>
      <c r="BE330" s="303">
        <v>0</v>
      </c>
      <c r="BF330" s="303">
        <v>0</v>
      </c>
      <c r="BG330" s="326">
        <v>0</v>
      </c>
      <c r="BH330" s="327"/>
      <c r="BI330" s="9"/>
      <c r="BJ330" s="529"/>
    </row>
    <row r="331" spans="1:62" x14ac:dyDescent="0.2">
      <c r="A331" s="314" t="s">
        <v>740</v>
      </c>
      <c r="B331" s="315" t="s">
        <v>741</v>
      </c>
      <c r="C331" s="316" t="s">
        <v>740</v>
      </c>
      <c r="D331" s="317" t="s">
        <v>741</v>
      </c>
      <c r="E331" s="318" t="s">
        <v>742</v>
      </c>
      <c r="F331" s="319" t="s">
        <v>639</v>
      </c>
      <c r="G331" s="320">
        <v>34</v>
      </c>
      <c r="H331" s="246"/>
      <c r="I331" s="321">
        <v>1523473</v>
      </c>
      <c r="J331" s="321">
        <v>267078</v>
      </c>
      <c r="K331" s="321">
        <v>0</v>
      </c>
      <c r="L331" s="321">
        <v>0</v>
      </c>
      <c r="M331" s="321">
        <v>0</v>
      </c>
      <c r="N331" s="321">
        <v>1523473</v>
      </c>
      <c r="O331" s="711">
        <v>267078</v>
      </c>
      <c r="P331" s="711">
        <v>1256395</v>
      </c>
      <c r="Q331" s="712">
        <v>79.349999999999994</v>
      </c>
      <c r="R331" s="712">
        <v>0</v>
      </c>
      <c r="S331" s="282">
        <v>0</v>
      </c>
      <c r="T331" s="281">
        <v>0</v>
      </c>
      <c r="U331" s="322">
        <v>1256395</v>
      </c>
      <c r="V331" s="323">
        <v>15833.59</v>
      </c>
      <c r="W331" s="289">
        <v>365</v>
      </c>
      <c r="X331" s="290">
        <v>4.5999999999999996</v>
      </c>
      <c r="Y331" s="291">
        <v>15828.99</v>
      </c>
      <c r="Z331" s="324">
        <v>0</v>
      </c>
      <c r="AA331" s="292">
        <v>0</v>
      </c>
      <c r="AB331" s="293">
        <v>1256395</v>
      </c>
      <c r="AC331" s="261">
        <v>15833.59</v>
      </c>
      <c r="AD331" s="294">
        <v>1.5492699999999999</v>
      </c>
      <c r="AE331" s="295">
        <v>1.5492999999999999</v>
      </c>
      <c r="AF331" s="296">
        <v>1.5492999999999999</v>
      </c>
      <c r="AG331" s="297">
        <v>0.6502</v>
      </c>
      <c r="AH331" s="1">
        <v>1.0074000000000001</v>
      </c>
      <c r="AI331" s="1">
        <v>1.5099</v>
      </c>
      <c r="AJ331" s="2">
        <v>1.1235999999999999</v>
      </c>
      <c r="AK331" s="298">
        <v>0.89659999999999995</v>
      </c>
      <c r="AL331" s="3">
        <v>1.3438000000000001</v>
      </c>
      <c r="AM331" s="325">
        <v>1.4061999999999999</v>
      </c>
      <c r="AN331" s="300">
        <v>1.1235999999999999</v>
      </c>
      <c r="AO331" s="300">
        <v>0</v>
      </c>
      <c r="AP331" s="301">
        <v>1.3438000000000001</v>
      </c>
      <c r="AQ331" s="29">
        <v>1.4061999999999999</v>
      </c>
      <c r="AR331" s="283">
        <v>1</v>
      </c>
      <c r="AS331" s="283">
        <v>1</v>
      </c>
      <c r="AT331" s="4">
        <v>1.1235999999999999</v>
      </c>
      <c r="AU331" s="4">
        <v>0</v>
      </c>
      <c r="AV331" s="5">
        <v>1.3438000000000001</v>
      </c>
      <c r="AW331" s="448">
        <v>0</v>
      </c>
      <c r="AX331" s="449">
        <v>0</v>
      </c>
      <c r="AY331" s="1">
        <v>1.5099</v>
      </c>
      <c r="AZ331" s="29">
        <v>0</v>
      </c>
      <c r="BA331" s="5">
        <v>0</v>
      </c>
      <c r="BB331" s="294">
        <v>1.2789699999999999</v>
      </c>
      <c r="BC331" s="707">
        <v>2.5600000000000001E-2</v>
      </c>
      <c r="BD331" s="707">
        <v>1.66E-2</v>
      </c>
      <c r="BE331" s="303">
        <v>2.4899999999999999E-2</v>
      </c>
      <c r="BF331" s="303">
        <v>2.4899999999999999E-2</v>
      </c>
      <c r="BG331" s="326">
        <v>0</v>
      </c>
      <c r="BH331" s="327"/>
      <c r="BI331" s="9"/>
      <c r="BJ331" s="529"/>
    </row>
    <row r="332" spans="1:62" x14ac:dyDescent="0.2">
      <c r="A332" s="314" t="s">
        <v>743</v>
      </c>
      <c r="B332" s="315" t="s">
        <v>744</v>
      </c>
      <c r="C332" s="316" t="s">
        <v>743</v>
      </c>
      <c r="D332" s="317" t="s">
        <v>745</v>
      </c>
      <c r="E332" s="318" t="s">
        <v>746</v>
      </c>
      <c r="F332" s="319" t="s">
        <v>639</v>
      </c>
      <c r="G332" s="320">
        <v>34</v>
      </c>
      <c r="H332" s="246"/>
      <c r="I332" s="321">
        <v>2541570</v>
      </c>
      <c r="J332" s="321">
        <v>463006</v>
      </c>
      <c r="K332" s="321">
        <v>0</v>
      </c>
      <c r="L332" s="321">
        <v>0</v>
      </c>
      <c r="M332" s="321">
        <v>0</v>
      </c>
      <c r="N332" s="321">
        <v>2541570</v>
      </c>
      <c r="O332" s="711">
        <v>463006</v>
      </c>
      <c r="P332" s="711">
        <v>2078564</v>
      </c>
      <c r="Q332" s="712">
        <v>159.97999999999999</v>
      </c>
      <c r="R332" s="712">
        <v>0</v>
      </c>
      <c r="S332" s="282">
        <v>0</v>
      </c>
      <c r="T332" s="281">
        <v>0</v>
      </c>
      <c r="U332" s="322">
        <v>2078564</v>
      </c>
      <c r="V332" s="323">
        <v>12992.65</v>
      </c>
      <c r="W332" s="289">
        <v>279</v>
      </c>
      <c r="X332" s="290">
        <v>1.74</v>
      </c>
      <c r="Y332" s="291">
        <v>12990.91</v>
      </c>
      <c r="Z332" s="324">
        <v>0</v>
      </c>
      <c r="AA332" s="292">
        <v>0</v>
      </c>
      <c r="AB332" s="293">
        <v>2078564</v>
      </c>
      <c r="AC332" s="261">
        <v>12992.65</v>
      </c>
      <c r="AD332" s="294">
        <v>1.2713000000000001</v>
      </c>
      <c r="AE332" s="295">
        <v>1.2713000000000001</v>
      </c>
      <c r="AF332" s="296">
        <v>1.2713000000000001</v>
      </c>
      <c r="AG332" s="297">
        <v>0.59989999999999999</v>
      </c>
      <c r="AH332" s="1">
        <v>0.76270000000000004</v>
      </c>
      <c r="AI332" s="1">
        <v>1.3374000000000001</v>
      </c>
      <c r="AJ332" s="2">
        <v>0.97230000000000005</v>
      </c>
      <c r="AK332" s="298">
        <v>0.78439999999999999</v>
      </c>
      <c r="AL332" s="3">
        <v>1.3754999999999999</v>
      </c>
      <c r="AM332" s="325">
        <v>1.625</v>
      </c>
      <c r="AN332" s="300">
        <v>0.97230000000000005</v>
      </c>
      <c r="AO332" s="300">
        <v>0</v>
      </c>
      <c r="AP332" s="301">
        <v>1.3754999999999999</v>
      </c>
      <c r="AQ332" s="29">
        <v>1.625</v>
      </c>
      <c r="AR332" s="283">
        <v>1</v>
      </c>
      <c r="AS332" s="283">
        <v>1</v>
      </c>
      <c r="AT332" s="4">
        <v>0.97230000000000005</v>
      </c>
      <c r="AU332" s="4">
        <v>0</v>
      </c>
      <c r="AV332" s="5">
        <v>1.3754999999999999</v>
      </c>
      <c r="AW332" s="448">
        <v>0</v>
      </c>
      <c r="AX332" s="449">
        <v>0</v>
      </c>
      <c r="AY332" s="1">
        <v>1.3374000000000001</v>
      </c>
      <c r="AZ332" s="29">
        <v>0</v>
      </c>
      <c r="BA332" s="5">
        <v>0</v>
      </c>
      <c r="BB332" s="294">
        <v>1.04949</v>
      </c>
      <c r="BC332" s="707">
        <v>2.1000000000000001E-2</v>
      </c>
      <c r="BD332" s="707">
        <v>1.26E-2</v>
      </c>
      <c r="BE332" s="303">
        <v>2.2100000000000002E-2</v>
      </c>
      <c r="BF332" s="303">
        <v>2.2100000000000002E-2</v>
      </c>
      <c r="BG332" s="326">
        <v>0</v>
      </c>
      <c r="BH332" s="327"/>
      <c r="BI332" s="9"/>
      <c r="BJ332" s="529"/>
    </row>
    <row r="333" spans="1:62" x14ac:dyDescent="0.2">
      <c r="A333" s="314" t="s">
        <v>747</v>
      </c>
      <c r="B333" s="315" t="s">
        <v>748</v>
      </c>
      <c r="C333" s="316" t="s">
        <v>747</v>
      </c>
      <c r="D333" s="317" t="s">
        <v>748</v>
      </c>
      <c r="E333" s="318" t="s">
        <v>749</v>
      </c>
      <c r="F333" s="319" t="s">
        <v>639</v>
      </c>
      <c r="G333" s="320">
        <v>34</v>
      </c>
      <c r="H333" s="246"/>
      <c r="I333" s="321">
        <v>1640846</v>
      </c>
      <c r="J333" s="321">
        <v>174953</v>
      </c>
      <c r="K333" s="321">
        <v>0</v>
      </c>
      <c r="L333" s="321">
        <v>0</v>
      </c>
      <c r="M333" s="321">
        <v>0</v>
      </c>
      <c r="N333" s="321">
        <v>1640846</v>
      </c>
      <c r="O333" s="711">
        <v>174953</v>
      </c>
      <c r="P333" s="711">
        <v>1465893</v>
      </c>
      <c r="Q333" s="712">
        <v>116.44</v>
      </c>
      <c r="R333" s="712">
        <v>0</v>
      </c>
      <c r="S333" s="282">
        <v>0</v>
      </c>
      <c r="T333" s="281">
        <v>0</v>
      </c>
      <c r="U333" s="322">
        <v>1465893</v>
      </c>
      <c r="V333" s="323">
        <v>12589.26</v>
      </c>
      <c r="W333" s="289">
        <v>65000</v>
      </c>
      <c r="X333" s="290">
        <v>558.23</v>
      </c>
      <c r="Y333" s="291">
        <v>12031.03</v>
      </c>
      <c r="Z333" s="324">
        <v>0</v>
      </c>
      <c r="AA333" s="292">
        <v>0</v>
      </c>
      <c r="AB333" s="293">
        <v>1465893</v>
      </c>
      <c r="AC333" s="261">
        <v>12589.26</v>
      </c>
      <c r="AD333" s="294">
        <v>1.23183</v>
      </c>
      <c r="AE333" s="295">
        <v>1.2318</v>
      </c>
      <c r="AF333" s="296">
        <v>1.2318</v>
      </c>
      <c r="AG333" s="297">
        <v>0.68710000000000004</v>
      </c>
      <c r="AH333" s="1">
        <v>0.84640000000000004</v>
      </c>
      <c r="AI333" s="1">
        <v>1.2959000000000001</v>
      </c>
      <c r="AJ333" s="2">
        <v>1.0356999999999998</v>
      </c>
      <c r="AK333" s="298">
        <v>0.81720000000000004</v>
      </c>
      <c r="AL333" s="3">
        <v>1.2512000000000001</v>
      </c>
      <c r="AM333" s="325">
        <v>1.5255000000000001</v>
      </c>
      <c r="AN333" s="300">
        <v>1.0356999999999998</v>
      </c>
      <c r="AO333" s="300">
        <v>0</v>
      </c>
      <c r="AP333" s="301">
        <v>1.2512000000000001</v>
      </c>
      <c r="AQ333" s="29">
        <v>1.5255000000000001</v>
      </c>
      <c r="AR333" s="283">
        <v>1</v>
      </c>
      <c r="AS333" s="283">
        <v>1</v>
      </c>
      <c r="AT333" s="4">
        <v>1.0356999999999998</v>
      </c>
      <c r="AU333" s="4">
        <v>0</v>
      </c>
      <c r="AV333" s="5">
        <v>1.2512000000000001</v>
      </c>
      <c r="AW333" s="448">
        <v>0</v>
      </c>
      <c r="AX333" s="449">
        <v>0</v>
      </c>
      <c r="AY333" s="1">
        <v>1.2959000000000001</v>
      </c>
      <c r="AZ333" s="29">
        <v>0</v>
      </c>
      <c r="BA333" s="5">
        <v>0</v>
      </c>
      <c r="BB333" s="294">
        <v>1.0168999999999999</v>
      </c>
      <c r="BC333" s="707">
        <v>2.0299999999999999E-2</v>
      </c>
      <c r="BD333" s="707">
        <v>1.3899999999999999E-2</v>
      </c>
      <c r="BE333" s="303">
        <v>2.1299999999999999E-2</v>
      </c>
      <c r="BF333" s="303">
        <v>2.1299999999999999E-2</v>
      </c>
      <c r="BG333" s="326">
        <v>0</v>
      </c>
      <c r="BH333" s="327"/>
      <c r="BI333" s="9"/>
      <c r="BJ333" s="529"/>
    </row>
    <row r="334" spans="1:62" x14ac:dyDescent="0.2">
      <c r="A334" s="314" t="s">
        <v>750</v>
      </c>
      <c r="B334" s="315" t="s">
        <v>751</v>
      </c>
      <c r="C334" s="316" t="s">
        <v>750</v>
      </c>
      <c r="D334" s="317" t="s">
        <v>751</v>
      </c>
      <c r="E334" s="318" t="s">
        <v>752</v>
      </c>
      <c r="F334" s="319" t="s">
        <v>639</v>
      </c>
      <c r="G334" s="320">
        <v>34</v>
      </c>
      <c r="H334" s="246"/>
      <c r="I334" s="321">
        <v>2060444</v>
      </c>
      <c r="J334" s="321">
        <v>299966</v>
      </c>
      <c r="K334" s="321">
        <v>0</v>
      </c>
      <c r="L334" s="321">
        <v>0</v>
      </c>
      <c r="M334" s="321">
        <v>0</v>
      </c>
      <c r="N334" s="321">
        <v>2060444</v>
      </c>
      <c r="O334" s="711">
        <v>299966</v>
      </c>
      <c r="P334" s="711">
        <v>1760478</v>
      </c>
      <c r="Q334" s="712">
        <v>119.16</v>
      </c>
      <c r="R334" s="712">
        <v>0</v>
      </c>
      <c r="S334" s="282">
        <v>0</v>
      </c>
      <c r="T334" s="281">
        <v>0</v>
      </c>
      <c r="U334" s="322">
        <v>1760478</v>
      </c>
      <c r="V334" s="323">
        <v>14774.07</v>
      </c>
      <c r="W334" s="289">
        <v>107067</v>
      </c>
      <c r="X334" s="290">
        <v>898.51</v>
      </c>
      <c r="Y334" s="291">
        <v>13875.56</v>
      </c>
      <c r="Z334" s="324">
        <v>0</v>
      </c>
      <c r="AA334" s="292">
        <v>0</v>
      </c>
      <c r="AB334" s="293">
        <v>1760478</v>
      </c>
      <c r="AC334" s="261">
        <v>14774.07</v>
      </c>
      <c r="AD334" s="294">
        <v>1.4456</v>
      </c>
      <c r="AE334" s="295">
        <v>1.4456</v>
      </c>
      <c r="AF334" s="296">
        <v>1.4456</v>
      </c>
      <c r="AG334" s="297">
        <v>0.65890000000000004</v>
      </c>
      <c r="AH334" s="1">
        <v>0.95250000000000001</v>
      </c>
      <c r="AI334" s="1">
        <v>1.4424999999999999</v>
      </c>
      <c r="AJ334" s="2">
        <v>1.0185999999999999</v>
      </c>
      <c r="AK334" s="298">
        <v>0.93510000000000004</v>
      </c>
      <c r="AL334" s="3">
        <v>1.4161999999999999</v>
      </c>
      <c r="AM334" s="325">
        <v>1.5510999999999999</v>
      </c>
      <c r="AN334" s="300">
        <v>1.0185999999999999</v>
      </c>
      <c r="AO334" s="300">
        <v>0</v>
      </c>
      <c r="AP334" s="301">
        <v>1.4161999999999999</v>
      </c>
      <c r="AQ334" s="29">
        <v>1.5510999999999999</v>
      </c>
      <c r="AR334" s="283">
        <v>1</v>
      </c>
      <c r="AS334" s="283">
        <v>1</v>
      </c>
      <c r="AT334" s="4">
        <v>1.0185999999999999</v>
      </c>
      <c r="AU334" s="4">
        <v>0</v>
      </c>
      <c r="AV334" s="5">
        <v>1.4161999999999999</v>
      </c>
      <c r="AW334" s="448">
        <v>0</v>
      </c>
      <c r="AX334" s="449">
        <v>0</v>
      </c>
      <c r="AY334" s="1">
        <v>1.4424999999999999</v>
      </c>
      <c r="AZ334" s="29">
        <v>0</v>
      </c>
      <c r="BA334" s="5">
        <v>0</v>
      </c>
      <c r="BB334" s="294">
        <v>1.1933800000000001</v>
      </c>
      <c r="BC334" s="707">
        <v>2.3900000000000001E-2</v>
      </c>
      <c r="BD334" s="707">
        <v>1.5699999999999999E-2</v>
      </c>
      <c r="BE334" s="303">
        <v>2.3799999999999998E-2</v>
      </c>
      <c r="BF334" s="303">
        <v>2.3799999999999998E-2</v>
      </c>
      <c r="BG334" s="326">
        <v>0</v>
      </c>
      <c r="BH334" s="327"/>
      <c r="BI334" s="9"/>
      <c r="BJ334" s="529"/>
    </row>
    <row r="335" spans="1:62" x14ac:dyDescent="0.2">
      <c r="A335" s="314" t="s">
        <v>753</v>
      </c>
      <c r="B335" s="315" t="s">
        <v>754</v>
      </c>
      <c r="C335" s="316" t="s">
        <v>753</v>
      </c>
      <c r="D335" s="317" t="s">
        <v>754</v>
      </c>
      <c r="E335" s="318" t="s">
        <v>755</v>
      </c>
      <c r="F335" s="319" t="s">
        <v>639</v>
      </c>
      <c r="G335" s="320">
        <v>34</v>
      </c>
      <c r="H335" s="246"/>
      <c r="I335" s="321">
        <v>1994342</v>
      </c>
      <c r="J335" s="321">
        <v>264154</v>
      </c>
      <c r="K335" s="321">
        <v>0</v>
      </c>
      <c r="L335" s="321">
        <v>0</v>
      </c>
      <c r="M335" s="321">
        <v>0</v>
      </c>
      <c r="N335" s="321">
        <v>1994342</v>
      </c>
      <c r="O335" s="711">
        <v>264154</v>
      </c>
      <c r="P335" s="711">
        <v>1730188</v>
      </c>
      <c r="Q335" s="712">
        <v>128.47999999999999</v>
      </c>
      <c r="R335" s="712">
        <v>0</v>
      </c>
      <c r="S335" s="282">
        <v>0</v>
      </c>
      <c r="T335" s="281">
        <v>0</v>
      </c>
      <c r="U335" s="322">
        <v>1730188</v>
      </c>
      <c r="V335" s="323">
        <v>13466.59</v>
      </c>
      <c r="W335" s="289">
        <v>0</v>
      </c>
      <c r="X335" s="290">
        <v>0</v>
      </c>
      <c r="Y335" s="291">
        <v>13466.59</v>
      </c>
      <c r="Z335" s="324">
        <v>0</v>
      </c>
      <c r="AA335" s="292">
        <v>0</v>
      </c>
      <c r="AB335" s="293">
        <v>1730188</v>
      </c>
      <c r="AC335" s="261">
        <v>13466.59</v>
      </c>
      <c r="AD335" s="294">
        <v>1.3176699999999999</v>
      </c>
      <c r="AE335" s="295">
        <v>1.3177000000000001</v>
      </c>
      <c r="AF335" s="296">
        <v>1.3177000000000001</v>
      </c>
      <c r="AG335" s="297">
        <v>0.65429999999999999</v>
      </c>
      <c r="AH335" s="1">
        <v>0.86219999999999997</v>
      </c>
      <c r="AI335" s="1">
        <v>1.3588</v>
      </c>
      <c r="AJ335" s="2">
        <v>0.97089999999999999</v>
      </c>
      <c r="AK335" s="298">
        <v>0.88800000000000001</v>
      </c>
      <c r="AL335" s="3">
        <v>1.3995</v>
      </c>
      <c r="AM335" s="325">
        <v>1.6274</v>
      </c>
      <c r="AN335" s="300">
        <v>0.97089999999999999</v>
      </c>
      <c r="AO335" s="300">
        <v>0</v>
      </c>
      <c r="AP335" s="301">
        <v>1.3995</v>
      </c>
      <c r="AQ335" s="29">
        <v>1.6274</v>
      </c>
      <c r="AR335" s="283">
        <v>1</v>
      </c>
      <c r="AS335" s="283">
        <v>1</v>
      </c>
      <c r="AT335" s="4">
        <v>0.97089999999999999</v>
      </c>
      <c r="AU335" s="4">
        <v>0</v>
      </c>
      <c r="AV335" s="5">
        <v>1.3995</v>
      </c>
      <c r="AW335" s="448">
        <v>0</v>
      </c>
      <c r="AX335" s="449">
        <v>0</v>
      </c>
      <c r="AY335" s="1">
        <v>1.3588</v>
      </c>
      <c r="AZ335" s="29">
        <v>0</v>
      </c>
      <c r="BA335" s="5">
        <v>0</v>
      </c>
      <c r="BB335" s="294">
        <v>1.0877699999999999</v>
      </c>
      <c r="BC335" s="707">
        <v>2.18E-2</v>
      </c>
      <c r="BD335" s="707">
        <v>1.43E-2</v>
      </c>
      <c r="BE335" s="303">
        <v>2.2499999999999999E-2</v>
      </c>
      <c r="BF335" s="303">
        <v>2.2499999999999999E-2</v>
      </c>
      <c r="BG335" s="326">
        <v>0</v>
      </c>
      <c r="BH335" s="327"/>
      <c r="BI335" s="9"/>
      <c r="BJ335" s="529"/>
    </row>
    <row r="336" spans="1:62" x14ac:dyDescent="0.2">
      <c r="A336" s="314" t="s">
        <v>756</v>
      </c>
      <c r="B336" s="315" t="s">
        <v>757</v>
      </c>
      <c r="C336" s="316" t="s">
        <v>756</v>
      </c>
      <c r="D336" s="317" t="s">
        <v>757</v>
      </c>
      <c r="E336" s="318" t="s">
        <v>758</v>
      </c>
      <c r="F336" s="319" t="s">
        <v>639</v>
      </c>
      <c r="G336" s="320">
        <v>34</v>
      </c>
      <c r="H336" s="246"/>
      <c r="I336" s="321">
        <v>1729136</v>
      </c>
      <c r="J336" s="321">
        <v>469269</v>
      </c>
      <c r="K336" s="321">
        <v>0</v>
      </c>
      <c r="L336" s="321">
        <v>0</v>
      </c>
      <c r="M336" s="321">
        <v>0</v>
      </c>
      <c r="N336" s="321">
        <v>1729136</v>
      </c>
      <c r="O336" s="711">
        <v>469269</v>
      </c>
      <c r="P336" s="711">
        <v>1259867</v>
      </c>
      <c r="Q336" s="712">
        <v>100.49</v>
      </c>
      <c r="R336" s="712">
        <v>0</v>
      </c>
      <c r="S336" s="282">
        <v>0</v>
      </c>
      <c r="T336" s="281">
        <v>0</v>
      </c>
      <c r="U336" s="322">
        <v>1259867</v>
      </c>
      <c r="V336" s="323">
        <v>12537.24</v>
      </c>
      <c r="W336" s="289">
        <v>0</v>
      </c>
      <c r="X336" s="290">
        <v>0</v>
      </c>
      <c r="Y336" s="291">
        <v>12537.24</v>
      </c>
      <c r="Z336" s="324">
        <v>0</v>
      </c>
      <c r="AA336" s="292">
        <v>0</v>
      </c>
      <c r="AB336" s="293">
        <v>1259867</v>
      </c>
      <c r="AC336" s="261">
        <v>12537.24</v>
      </c>
      <c r="AD336" s="294">
        <v>1.2267399999999999</v>
      </c>
      <c r="AE336" s="295">
        <v>1.2266999999999999</v>
      </c>
      <c r="AF336" s="296">
        <v>1.2266999999999999</v>
      </c>
      <c r="AG336" s="297">
        <v>0.67969999999999997</v>
      </c>
      <c r="AH336" s="1">
        <v>0.83379999999999999</v>
      </c>
      <c r="AI336" s="1">
        <v>1.2939000000000001</v>
      </c>
      <c r="AJ336" s="2">
        <v>0.97750000000000004</v>
      </c>
      <c r="AK336" s="298">
        <v>0.85299999999999998</v>
      </c>
      <c r="AL336" s="3">
        <v>1.3237000000000001</v>
      </c>
      <c r="AM336" s="325">
        <v>1.6164000000000001</v>
      </c>
      <c r="AN336" s="300">
        <v>0.97750000000000004</v>
      </c>
      <c r="AO336" s="300">
        <v>0</v>
      </c>
      <c r="AP336" s="301">
        <v>1.3237000000000001</v>
      </c>
      <c r="AQ336" s="29">
        <v>1.6164000000000001</v>
      </c>
      <c r="AR336" s="283">
        <v>1</v>
      </c>
      <c r="AS336" s="283">
        <v>1</v>
      </c>
      <c r="AT336" s="4">
        <v>0.97750000000000004</v>
      </c>
      <c r="AU336" s="4">
        <v>0</v>
      </c>
      <c r="AV336" s="5">
        <v>1.3237000000000001</v>
      </c>
      <c r="AW336" s="448">
        <v>0</v>
      </c>
      <c r="AX336" s="449">
        <v>0</v>
      </c>
      <c r="AY336" s="1">
        <v>1.2939000000000001</v>
      </c>
      <c r="AZ336" s="29">
        <v>0</v>
      </c>
      <c r="BA336" s="5">
        <v>0</v>
      </c>
      <c r="BB336" s="294">
        <v>1.0126999999999999</v>
      </c>
      <c r="BC336" s="707">
        <v>2.0299999999999999E-2</v>
      </c>
      <c r="BD336" s="707">
        <v>1.38E-2</v>
      </c>
      <c r="BE336" s="303">
        <v>2.1399999999999999E-2</v>
      </c>
      <c r="BF336" s="303">
        <v>2.1399999999999999E-2</v>
      </c>
      <c r="BG336" s="326">
        <v>0</v>
      </c>
      <c r="BH336" s="327"/>
      <c r="BI336" s="9"/>
      <c r="BJ336" s="529"/>
    </row>
    <row r="337" spans="1:62" x14ac:dyDescent="0.2">
      <c r="A337" s="314" t="s">
        <v>759</v>
      </c>
      <c r="B337" s="315" t="s">
        <v>760</v>
      </c>
      <c r="C337" s="316" t="s">
        <v>759</v>
      </c>
      <c r="D337" s="317" t="s">
        <v>760</v>
      </c>
      <c r="E337" s="318" t="s">
        <v>761</v>
      </c>
      <c r="F337" s="319" t="s">
        <v>639</v>
      </c>
      <c r="G337" s="320">
        <v>34</v>
      </c>
      <c r="H337" s="246"/>
      <c r="I337" s="321">
        <v>0</v>
      </c>
      <c r="J337" s="321">
        <v>0</v>
      </c>
      <c r="K337" s="321">
        <v>0</v>
      </c>
      <c r="L337" s="321">
        <v>0</v>
      </c>
      <c r="M337" s="321">
        <v>0</v>
      </c>
      <c r="N337" s="321">
        <v>0</v>
      </c>
      <c r="O337" s="711">
        <v>0</v>
      </c>
      <c r="P337" s="711">
        <v>0</v>
      </c>
      <c r="Q337" s="712">
        <v>26.43</v>
      </c>
      <c r="R337" s="712">
        <v>0</v>
      </c>
      <c r="S337" s="282">
        <v>0</v>
      </c>
      <c r="T337" s="281">
        <v>0</v>
      </c>
      <c r="U337" s="322">
        <v>0</v>
      </c>
      <c r="V337" s="323">
        <v>0</v>
      </c>
      <c r="W337" s="289">
        <v>0</v>
      </c>
      <c r="X337" s="290">
        <v>0</v>
      </c>
      <c r="Y337" s="291">
        <v>0</v>
      </c>
      <c r="Z337" s="324">
        <v>0</v>
      </c>
      <c r="AA337" s="292">
        <v>0</v>
      </c>
      <c r="AB337" s="293">
        <v>0</v>
      </c>
      <c r="AC337" s="261">
        <v>0</v>
      </c>
      <c r="AD337" s="294">
        <v>0</v>
      </c>
      <c r="AE337" s="295">
        <v>0</v>
      </c>
      <c r="AF337" s="296">
        <v>0</v>
      </c>
      <c r="AG337" s="297">
        <v>0.85780000000000001</v>
      </c>
      <c r="AH337" s="1">
        <v>0</v>
      </c>
      <c r="AI337" s="1">
        <v>0.20430000000000001</v>
      </c>
      <c r="AJ337" s="2">
        <v>1.0583</v>
      </c>
      <c r="AK337" s="298">
        <v>0</v>
      </c>
      <c r="AL337" s="3">
        <v>0.193</v>
      </c>
      <c r="AM337" s="325">
        <v>1.4930000000000001</v>
      </c>
      <c r="AN337" s="300">
        <v>1.0583</v>
      </c>
      <c r="AO337" s="300">
        <v>0</v>
      </c>
      <c r="AP337" s="301">
        <v>0.94489999999999996</v>
      </c>
      <c r="AQ337" s="29">
        <v>1.4930000000000001</v>
      </c>
      <c r="AR337" s="283">
        <v>1</v>
      </c>
      <c r="AS337" s="283">
        <v>1</v>
      </c>
      <c r="AT337" s="4">
        <v>1.0583</v>
      </c>
      <c r="AU337" s="4">
        <v>0</v>
      </c>
      <c r="AV337" s="5">
        <v>0.94489999999999996</v>
      </c>
      <c r="AW337" s="448">
        <v>0.75190000000000001</v>
      </c>
      <c r="AX337" s="449">
        <v>0</v>
      </c>
      <c r="AY337" s="1">
        <v>0.20430000000000001</v>
      </c>
      <c r="AZ337" s="29">
        <v>0</v>
      </c>
      <c r="BA337" s="5">
        <v>0</v>
      </c>
      <c r="BB337" s="294">
        <v>0</v>
      </c>
      <c r="BC337" s="707">
        <v>0</v>
      </c>
      <c r="BD337" s="707">
        <v>0</v>
      </c>
      <c r="BE337" s="303">
        <v>3.3999999999999998E-3</v>
      </c>
      <c r="BF337" s="303">
        <v>3.3999999999999998E-3</v>
      </c>
      <c r="BG337" s="326">
        <v>1</v>
      </c>
      <c r="BH337" s="327"/>
      <c r="BI337" s="9"/>
      <c r="BJ337" s="529"/>
    </row>
    <row r="338" spans="1:62" x14ac:dyDescent="0.2">
      <c r="A338" s="33" t="s">
        <v>740</v>
      </c>
      <c r="B338" s="328" t="s">
        <v>741</v>
      </c>
      <c r="C338" s="329" t="s">
        <v>762</v>
      </c>
      <c r="D338" s="330" t="s">
        <v>763</v>
      </c>
      <c r="E338" s="331" t="s">
        <v>764</v>
      </c>
      <c r="F338" s="332" t="s">
        <v>639</v>
      </c>
      <c r="G338" s="333">
        <v>34</v>
      </c>
      <c r="H338" s="334"/>
      <c r="I338" s="335">
        <v>0</v>
      </c>
      <c r="J338" s="335">
        <v>0</v>
      </c>
      <c r="K338" s="335">
        <v>0</v>
      </c>
      <c r="L338" s="335">
        <v>0</v>
      </c>
      <c r="M338" s="335">
        <v>0</v>
      </c>
      <c r="N338" s="335">
        <v>0</v>
      </c>
      <c r="O338" s="714">
        <v>0</v>
      </c>
      <c r="P338" s="714">
        <v>0</v>
      </c>
      <c r="Q338" s="715">
        <v>0</v>
      </c>
      <c r="R338" s="715">
        <v>0</v>
      </c>
      <c r="S338" s="337">
        <v>0</v>
      </c>
      <c r="T338" s="336">
        <v>0</v>
      </c>
      <c r="U338" s="338">
        <v>0</v>
      </c>
      <c r="V338" s="339">
        <v>0</v>
      </c>
      <c r="W338" s="289">
        <v>0</v>
      </c>
      <c r="X338" s="290">
        <v>0</v>
      </c>
      <c r="Y338" s="291">
        <v>0</v>
      </c>
      <c r="Z338" s="324">
        <v>0</v>
      </c>
      <c r="AA338" s="292">
        <v>0</v>
      </c>
      <c r="AB338" s="293">
        <v>0</v>
      </c>
      <c r="AC338" s="340">
        <v>0</v>
      </c>
      <c r="AD338" s="341">
        <v>0</v>
      </c>
      <c r="AE338" s="295">
        <v>0</v>
      </c>
      <c r="AF338" s="342">
        <v>0</v>
      </c>
      <c r="AG338" s="343">
        <v>0.3498</v>
      </c>
      <c r="AH338" s="6">
        <v>0.50249999999999995</v>
      </c>
      <c r="AI338" s="6">
        <v>0</v>
      </c>
      <c r="AJ338" s="2">
        <v>0</v>
      </c>
      <c r="AK338" s="298">
        <v>0.44719999999999999</v>
      </c>
      <c r="AL338" s="3">
        <v>0</v>
      </c>
      <c r="AM338" s="325">
        <v>0</v>
      </c>
      <c r="AN338" s="300">
        <v>0</v>
      </c>
      <c r="AO338" s="300">
        <v>0</v>
      </c>
      <c r="AP338" s="301">
        <v>0</v>
      </c>
      <c r="AQ338" s="29">
        <v>0</v>
      </c>
      <c r="AR338" s="283">
        <v>0</v>
      </c>
      <c r="AS338" s="283">
        <v>0</v>
      </c>
      <c r="AT338" s="4">
        <v>0</v>
      </c>
      <c r="AU338" s="4">
        <v>0</v>
      </c>
      <c r="AV338" s="5">
        <v>0</v>
      </c>
      <c r="AW338" s="448">
        <v>0</v>
      </c>
      <c r="AX338" s="449">
        <v>0</v>
      </c>
      <c r="AY338" s="6">
        <v>0</v>
      </c>
      <c r="AZ338" s="29">
        <v>0</v>
      </c>
      <c r="BA338" s="5">
        <v>0</v>
      </c>
      <c r="BB338" s="341">
        <v>0</v>
      </c>
      <c r="BC338" s="716">
        <v>0</v>
      </c>
      <c r="BD338" s="716">
        <v>8.3000000000000001E-3</v>
      </c>
      <c r="BE338" s="303">
        <v>0</v>
      </c>
      <c r="BF338" s="303">
        <v>0</v>
      </c>
      <c r="BG338" s="326">
        <v>0</v>
      </c>
      <c r="BH338" s="327"/>
      <c r="BJ338" s="529"/>
    </row>
    <row r="339" spans="1:62" x14ac:dyDescent="0.2">
      <c r="A339" s="33" t="s">
        <v>743</v>
      </c>
      <c r="B339" s="328" t="s">
        <v>744</v>
      </c>
      <c r="C339" s="329" t="s">
        <v>762</v>
      </c>
      <c r="D339" s="330" t="s">
        <v>763</v>
      </c>
      <c r="E339" s="331" t="s">
        <v>765</v>
      </c>
      <c r="F339" s="332" t="s">
        <v>639</v>
      </c>
      <c r="G339" s="333">
        <v>34</v>
      </c>
      <c r="H339" s="334"/>
      <c r="I339" s="335">
        <v>0</v>
      </c>
      <c r="J339" s="335">
        <v>0</v>
      </c>
      <c r="K339" s="335">
        <v>0</v>
      </c>
      <c r="L339" s="335">
        <v>0</v>
      </c>
      <c r="M339" s="335">
        <v>0</v>
      </c>
      <c r="N339" s="335">
        <v>0</v>
      </c>
      <c r="O339" s="714">
        <v>0</v>
      </c>
      <c r="P339" s="714">
        <v>0</v>
      </c>
      <c r="Q339" s="715">
        <v>0</v>
      </c>
      <c r="R339" s="715">
        <v>0</v>
      </c>
      <c r="S339" s="337">
        <v>0</v>
      </c>
      <c r="T339" s="336">
        <v>0</v>
      </c>
      <c r="U339" s="338">
        <v>0</v>
      </c>
      <c r="V339" s="339">
        <v>0</v>
      </c>
      <c r="W339" s="289">
        <v>0</v>
      </c>
      <c r="X339" s="290">
        <v>0</v>
      </c>
      <c r="Y339" s="291">
        <v>0</v>
      </c>
      <c r="Z339" s="324">
        <v>0</v>
      </c>
      <c r="AA339" s="292">
        <v>0</v>
      </c>
      <c r="AB339" s="293">
        <v>0</v>
      </c>
      <c r="AC339" s="340">
        <v>0</v>
      </c>
      <c r="AD339" s="341">
        <v>0</v>
      </c>
      <c r="AE339" s="295">
        <v>0</v>
      </c>
      <c r="AF339" s="342">
        <v>0</v>
      </c>
      <c r="AG339" s="343">
        <v>0.40010000000000001</v>
      </c>
      <c r="AH339" s="6">
        <v>0.57469999999999999</v>
      </c>
      <c r="AI339" s="6">
        <v>0</v>
      </c>
      <c r="AJ339" s="2">
        <v>0</v>
      </c>
      <c r="AK339" s="298">
        <v>0.59109999999999996</v>
      </c>
      <c r="AL339" s="3">
        <v>0</v>
      </c>
      <c r="AM339" s="325">
        <v>0</v>
      </c>
      <c r="AN339" s="300">
        <v>0</v>
      </c>
      <c r="AO339" s="300">
        <v>0</v>
      </c>
      <c r="AP339" s="301">
        <v>0</v>
      </c>
      <c r="AQ339" s="29">
        <v>0</v>
      </c>
      <c r="AR339" s="283">
        <v>0</v>
      </c>
      <c r="AS339" s="283">
        <v>0</v>
      </c>
      <c r="AT339" s="4">
        <v>0</v>
      </c>
      <c r="AU339" s="4">
        <v>0</v>
      </c>
      <c r="AV339" s="5">
        <v>0</v>
      </c>
      <c r="AW339" s="448">
        <v>0</v>
      </c>
      <c r="AX339" s="449">
        <v>0</v>
      </c>
      <c r="AY339" s="6">
        <v>0</v>
      </c>
      <c r="AZ339" s="29">
        <v>0</v>
      </c>
      <c r="BA339" s="5">
        <v>0</v>
      </c>
      <c r="BB339" s="341">
        <v>0</v>
      </c>
      <c r="BC339" s="716">
        <v>0</v>
      </c>
      <c r="BD339" s="716">
        <v>9.4999999999999998E-3</v>
      </c>
      <c r="BE339" s="303">
        <v>0</v>
      </c>
      <c r="BF339" s="303">
        <v>0</v>
      </c>
      <c r="BG339" s="326">
        <v>0</v>
      </c>
      <c r="BH339" s="327"/>
      <c r="BJ339" s="529"/>
    </row>
    <row r="340" spans="1:62" x14ac:dyDescent="0.2">
      <c r="A340" s="33" t="s">
        <v>747</v>
      </c>
      <c r="B340" s="328" t="s">
        <v>748</v>
      </c>
      <c r="C340" s="329" t="s">
        <v>762</v>
      </c>
      <c r="D340" s="330" t="s">
        <v>763</v>
      </c>
      <c r="E340" s="331" t="s">
        <v>766</v>
      </c>
      <c r="F340" s="332" t="s">
        <v>639</v>
      </c>
      <c r="G340" s="333">
        <v>34</v>
      </c>
      <c r="H340" s="334"/>
      <c r="I340" s="335">
        <v>0</v>
      </c>
      <c r="J340" s="335">
        <v>0</v>
      </c>
      <c r="K340" s="335">
        <v>0</v>
      </c>
      <c r="L340" s="335">
        <v>0</v>
      </c>
      <c r="M340" s="335">
        <v>0</v>
      </c>
      <c r="N340" s="335">
        <v>0</v>
      </c>
      <c r="O340" s="714">
        <v>0</v>
      </c>
      <c r="P340" s="714">
        <v>0</v>
      </c>
      <c r="Q340" s="715">
        <v>0</v>
      </c>
      <c r="R340" s="715">
        <v>0</v>
      </c>
      <c r="S340" s="337">
        <v>0</v>
      </c>
      <c r="T340" s="336">
        <v>0</v>
      </c>
      <c r="U340" s="338">
        <v>0</v>
      </c>
      <c r="V340" s="339">
        <v>0</v>
      </c>
      <c r="W340" s="289">
        <v>0</v>
      </c>
      <c r="X340" s="290">
        <v>0</v>
      </c>
      <c r="Y340" s="291">
        <v>0</v>
      </c>
      <c r="Z340" s="324">
        <v>0</v>
      </c>
      <c r="AA340" s="292">
        <v>0</v>
      </c>
      <c r="AB340" s="293">
        <v>0</v>
      </c>
      <c r="AC340" s="340">
        <v>0</v>
      </c>
      <c r="AD340" s="341">
        <v>0</v>
      </c>
      <c r="AE340" s="295">
        <v>0</v>
      </c>
      <c r="AF340" s="342">
        <v>0</v>
      </c>
      <c r="AG340" s="343">
        <v>0.31290000000000001</v>
      </c>
      <c r="AH340" s="6">
        <v>0.44950000000000001</v>
      </c>
      <c r="AI340" s="6">
        <v>0</v>
      </c>
      <c r="AJ340" s="2">
        <v>0</v>
      </c>
      <c r="AK340" s="298">
        <v>0.434</v>
      </c>
      <c r="AL340" s="3">
        <v>0</v>
      </c>
      <c r="AM340" s="325">
        <v>0</v>
      </c>
      <c r="AN340" s="300">
        <v>0</v>
      </c>
      <c r="AO340" s="300">
        <v>0</v>
      </c>
      <c r="AP340" s="301">
        <v>0</v>
      </c>
      <c r="AQ340" s="29">
        <v>0</v>
      </c>
      <c r="AR340" s="283">
        <v>0</v>
      </c>
      <c r="AS340" s="283">
        <v>0</v>
      </c>
      <c r="AT340" s="4">
        <v>0</v>
      </c>
      <c r="AU340" s="4">
        <v>0</v>
      </c>
      <c r="AV340" s="5">
        <v>0</v>
      </c>
      <c r="AW340" s="448">
        <v>0</v>
      </c>
      <c r="AX340" s="449">
        <v>0</v>
      </c>
      <c r="AY340" s="6">
        <v>0</v>
      </c>
      <c r="AZ340" s="29">
        <v>0</v>
      </c>
      <c r="BA340" s="5">
        <v>0</v>
      </c>
      <c r="BB340" s="341">
        <v>0</v>
      </c>
      <c r="BC340" s="716">
        <v>0</v>
      </c>
      <c r="BD340" s="716">
        <v>7.4000000000000003E-3</v>
      </c>
      <c r="BE340" s="303">
        <v>0</v>
      </c>
      <c r="BF340" s="303">
        <v>0</v>
      </c>
      <c r="BG340" s="326">
        <v>0</v>
      </c>
      <c r="BH340" s="327"/>
      <c r="BJ340" s="529"/>
    </row>
    <row r="341" spans="1:62" x14ac:dyDescent="0.2">
      <c r="A341" s="33" t="s">
        <v>750</v>
      </c>
      <c r="B341" s="328" t="s">
        <v>751</v>
      </c>
      <c r="C341" s="329" t="s">
        <v>762</v>
      </c>
      <c r="D341" s="330" t="s">
        <v>763</v>
      </c>
      <c r="E341" s="331" t="s">
        <v>767</v>
      </c>
      <c r="F341" s="332" t="s">
        <v>639</v>
      </c>
      <c r="G341" s="333">
        <v>34</v>
      </c>
      <c r="H341" s="334"/>
      <c r="I341" s="335">
        <v>0</v>
      </c>
      <c r="J341" s="335">
        <v>0</v>
      </c>
      <c r="K341" s="335">
        <v>0</v>
      </c>
      <c r="L341" s="335">
        <v>0</v>
      </c>
      <c r="M341" s="335">
        <v>0</v>
      </c>
      <c r="N341" s="335">
        <v>0</v>
      </c>
      <c r="O341" s="714">
        <v>0</v>
      </c>
      <c r="P341" s="714">
        <v>0</v>
      </c>
      <c r="Q341" s="715">
        <v>0</v>
      </c>
      <c r="R341" s="715">
        <v>0</v>
      </c>
      <c r="S341" s="337">
        <v>0</v>
      </c>
      <c r="T341" s="336">
        <v>0</v>
      </c>
      <c r="U341" s="338">
        <v>0</v>
      </c>
      <c r="V341" s="339">
        <v>0</v>
      </c>
      <c r="W341" s="289">
        <v>0</v>
      </c>
      <c r="X341" s="290">
        <v>0</v>
      </c>
      <c r="Y341" s="291">
        <v>0</v>
      </c>
      <c r="Z341" s="324">
        <v>0</v>
      </c>
      <c r="AA341" s="292">
        <v>0</v>
      </c>
      <c r="AB341" s="293">
        <v>0</v>
      </c>
      <c r="AC341" s="340">
        <v>0</v>
      </c>
      <c r="AD341" s="341">
        <v>0</v>
      </c>
      <c r="AE341" s="295">
        <v>0</v>
      </c>
      <c r="AF341" s="342">
        <v>0</v>
      </c>
      <c r="AG341" s="343">
        <v>0.34110000000000001</v>
      </c>
      <c r="AH341" s="6">
        <v>0.49</v>
      </c>
      <c r="AI341" s="6">
        <v>0</v>
      </c>
      <c r="AJ341" s="2">
        <v>0</v>
      </c>
      <c r="AK341" s="298">
        <v>0.48110000000000003</v>
      </c>
      <c r="AL341" s="3">
        <v>0</v>
      </c>
      <c r="AM341" s="325">
        <v>0</v>
      </c>
      <c r="AN341" s="300">
        <v>0</v>
      </c>
      <c r="AO341" s="300">
        <v>0</v>
      </c>
      <c r="AP341" s="301">
        <v>0</v>
      </c>
      <c r="AQ341" s="29">
        <v>0</v>
      </c>
      <c r="AR341" s="283">
        <v>0</v>
      </c>
      <c r="AS341" s="283">
        <v>0</v>
      </c>
      <c r="AT341" s="4">
        <v>0</v>
      </c>
      <c r="AU341" s="4">
        <v>0</v>
      </c>
      <c r="AV341" s="5">
        <v>0</v>
      </c>
      <c r="AW341" s="448">
        <v>0</v>
      </c>
      <c r="AX341" s="449">
        <v>0</v>
      </c>
      <c r="AY341" s="6">
        <v>0</v>
      </c>
      <c r="AZ341" s="29">
        <v>0</v>
      </c>
      <c r="BA341" s="5">
        <v>0</v>
      </c>
      <c r="BB341" s="341">
        <v>0</v>
      </c>
      <c r="BC341" s="716">
        <v>0</v>
      </c>
      <c r="BD341" s="716">
        <v>8.0999999999999996E-3</v>
      </c>
      <c r="BE341" s="303">
        <v>0</v>
      </c>
      <c r="BF341" s="303">
        <v>0</v>
      </c>
      <c r="BG341" s="326">
        <v>0</v>
      </c>
      <c r="BH341" s="327"/>
      <c r="BJ341" s="529"/>
    </row>
    <row r="342" spans="1:62" x14ac:dyDescent="0.2">
      <c r="A342" s="33" t="s">
        <v>753</v>
      </c>
      <c r="B342" s="328" t="s">
        <v>754</v>
      </c>
      <c r="C342" s="329" t="s">
        <v>762</v>
      </c>
      <c r="D342" s="330" t="s">
        <v>763</v>
      </c>
      <c r="E342" s="331" t="s">
        <v>768</v>
      </c>
      <c r="F342" s="332" t="s">
        <v>639</v>
      </c>
      <c r="G342" s="333">
        <v>34</v>
      </c>
      <c r="H342" s="334"/>
      <c r="I342" s="335">
        <v>0</v>
      </c>
      <c r="J342" s="335">
        <v>0</v>
      </c>
      <c r="K342" s="335">
        <v>0</v>
      </c>
      <c r="L342" s="335">
        <v>0</v>
      </c>
      <c r="M342" s="335">
        <v>0</v>
      </c>
      <c r="N342" s="335">
        <v>0</v>
      </c>
      <c r="O342" s="714">
        <v>0</v>
      </c>
      <c r="P342" s="714">
        <v>0</v>
      </c>
      <c r="Q342" s="715">
        <v>0</v>
      </c>
      <c r="R342" s="715">
        <v>0</v>
      </c>
      <c r="S342" s="337">
        <v>0</v>
      </c>
      <c r="T342" s="336">
        <v>0</v>
      </c>
      <c r="U342" s="338">
        <v>0</v>
      </c>
      <c r="V342" s="339">
        <v>0</v>
      </c>
      <c r="W342" s="289">
        <v>0</v>
      </c>
      <c r="X342" s="290">
        <v>0</v>
      </c>
      <c r="Y342" s="291">
        <v>0</v>
      </c>
      <c r="Z342" s="324">
        <v>0</v>
      </c>
      <c r="AA342" s="292">
        <v>0</v>
      </c>
      <c r="AB342" s="293">
        <v>0</v>
      </c>
      <c r="AC342" s="340">
        <v>0</v>
      </c>
      <c r="AD342" s="341">
        <v>0</v>
      </c>
      <c r="AE342" s="295">
        <v>0</v>
      </c>
      <c r="AF342" s="342">
        <v>0</v>
      </c>
      <c r="AG342" s="343">
        <v>0.34570000000000001</v>
      </c>
      <c r="AH342" s="6">
        <v>0.49659999999999999</v>
      </c>
      <c r="AI342" s="6">
        <v>0</v>
      </c>
      <c r="AJ342" s="2">
        <v>0</v>
      </c>
      <c r="AK342" s="298">
        <v>0.51149999999999995</v>
      </c>
      <c r="AL342" s="3">
        <v>0</v>
      </c>
      <c r="AM342" s="325">
        <v>0</v>
      </c>
      <c r="AN342" s="300">
        <v>0</v>
      </c>
      <c r="AO342" s="300">
        <v>0</v>
      </c>
      <c r="AP342" s="301">
        <v>0</v>
      </c>
      <c r="AQ342" s="29">
        <v>0</v>
      </c>
      <c r="AR342" s="283">
        <v>0</v>
      </c>
      <c r="AS342" s="283">
        <v>0</v>
      </c>
      <c r="AT342" s="4">
        <v>0</v>
      </c>
      <c r="AU342" s="4">
        <v>0</v>
      </c>
      <c r="AV342" s="5">
        <v>0</v>
      </c>
      <c r="AW342" s="448">
        <v>0</v>
      </c>
      <c r="AX342" s="449">
        <v>0</v>
      </c>
      <c r="AY342" s="6">
        <v>0</v>
      </c>
      <c r="AZ342" s="29">
        <v>0</v>
      </c>
      <c r="BA342" s="5">
        <v>0</v>
      </c>
      <c r="BB342" s="341">
        <v>0</v>
      </c>
      <c r="BC342" s="716">
        <v>0</v>
      </c>
      <c r="BD342" s="716">
        <v>8.2000000000000007E-3</v>
      </c>
      <c r="BE342" s="303">
        <v>0</v>
      </c>
      <c r="BF342" s="303">
        <v>0</v>
      </c>
      <c r="BG342" s="326">
        <v>0</v>
      </c>
      <c r="BH342" s="327"/>
      <c r="BJ342" s="529"/>
    </row>
    <row r="343" spans="1:62" x14ac:dyDescent="0.2">
      <c r="A343" s="33" t="s">
        <v>756</v>
      </c>
      <c r="B343" s="328" t="s">
        <v>757</v>
      </c>
      <c r="C343" s="329" t="s">
        <v>762</v>
      </c>
      <c r="D343" s="330" t="s">
        <v>763</v>
      </c>
      <c r="E343" s="331" t="s">
        <v>769</v>
      </c>
      <c r="F343" s="332" t="s">
        <v>639</v>
      </c>
      <c r="G343" s="333">
        <v>34</v>
      </c>
      <c r="H343" s="334"/>
      <c r="I343" s="335">
        <v>0</v>
      </c>
      <c r="J343" s="335">
        <v>0</v>
      </c>
      <c r="K343" s="335">
        <v>0</v>
      </c>
      <c r="L343" s="335">
        <v>0</v>
      </c>
      <c r="M343" s="335">
        <v>0</v>
      </c>
      <c r="N343" s="335">
        <v>0</v>
      </c>
      <c r="O343" s="714">
        <v>0</v>
      </c>
      <c r="P343" s="714">
        <v>0</v>
      </c>
      <c r="Q343" s="715">
        <v>0</v>
      </c>
      <c r="R343" s="715">
        <v>0</v>
      </c>
      <c r="S343" s="337">
        <v>0</v>
      </c>
      <c r="T343" s="336">
        <v>0</v>
      </c>
      <c r="U343" s="338">
        <v>0</v>
      </c>
      <c r="V343" s="339">
        <v>0</v>
      </c>
      <c r="W343" s="289">
        <v>0</v>
      </c>
      <c r="X343" s="290">
        <v>0</v>
      </c>
      <c r="Y343" s="291">
        <v>0</v>
      </c>
      <c r="Z343" s="324">
        <v>0</v>
      </c>
      <c r="AA343" s="292">
        <v>0</v>
      </c>
      <c r="AB343" s="293">
        <v>0</v>
      </c>
      <c r="AC343" s="340">
        <v>0</v>
      </c>
      <c r="AD343" s="341">
        <v>0</v>
      </c>
      <c r="AE343" s="295">
        <v>0</v>
      </c>
      <c r="AF343" s="342">
        <v>0</v>
      </c>
      <c r="AG343" s="343">
        <v>0.32029999999999997</v>
      </c>
      <c r="AH343" s="6">
        <v>0.46010000000000001</v>
      </c>
      <c r="AI343" s="6">
        <v>0</v>
      </c>
      <c r="AJ343" s="2">
        <v>0</v>
      </c>
      <c r="AK343" s="298">
        <v>0.47070000000000001</v>
      </c>
      <c r="AL343" s="3">
        <v>0</v>
      </c>
      <c r="AM343" s="325">
        <v>0</v>
      </c>
      <c r="AN343" s="300">
        <v>0</v>
      </c>
      <c r="AO343" s="300">
        <v>0</v>
      </c>
      <c r="AP343" s="301">
        <v>0</v>
      </c>
      <c r="AQ343" s="29">
        <v>0</v>
      </c>
      <c r="AR343" s="283">
        <v>0</v>
      </c>
      <c r="AS343" s="283">
        <v>0</v>
      </c>
      <c r="AT343" s="4">
        <v>0</v>
      </c>
      <c r="AU343" s="4">
        <v>0</v>
      </c>
      <c r="AV343" s="5">
        <v>0</v>
      </c>
      <c r="AW343" s="448">
        <v>0</v>
      </c>
      <c r="AX343" s="449">
        <v>0</v>
      </c>
      <c r="AY343" s="6">
        <v>0</v>
      </c>
      <c r="AZ343" s="29">
        <v>0</v>
      </c>
      <c r="BA343" s="5">
        <v>0</v>
      </c>
      <c r="BB343" s="341">
        <v>0</v>
      </c>
      <c r="BC343" s="716">
        <v>0</v>
      </c>
      <c r="BD343" s="716">
        <v>7.6E-3</v>
      </c>
      <c r="BE343" s="303">
        <v>0</v>
      </c>
      <c r="BF343" s="303">
        <v>0</v>
      </c>
      <c r="BG343" s="326">
        <v>0</v>
      </c>
      <c r="BH343" s="327"/>
      <c r="BJ343" s="529"/>
    </row>
    <row r="344" spans="1:62" x14ac:dyDescent="0.2">
      <c r="A344" s="33" t="s">
        <v>759</v>
      </c>
      <c r="B344" s="328" t="s">
        <v>760</v>
      </c>
      <c r="C344" s="329" t="s">
        <v>762</v>
      </c>
      <c r="D344" s="330" t="s">
        <v>763</v>
      </c>
      <c r="E344" s="331" t="s">
        <v>770</v>
      </c>
      <c r="F344" s="332" t="s">
        <v>639</v>
      </c>
      <c r="G344" s="333">
        <v>34</v>
      </c>
      <c r="H344" s="334"/>
      <c r="I344" s="335">
        <v>0</v>
      </c>
      <c r="J344" s="335">
        <v>0</v>
      </c>
      <c r="K344" s="335">
        <v>0</v>
      </c>
      <c r="L344" s="335">
        <v>0</v>
      </c>
      <c r="M344" s="335">
        <v>0</v>
      </c>
      <c r="N344" s="335">
        <v>0</v>
      </c>
      <c r="O344" s="714">
        <v>0</v>
      </c>
      <c r="P344" s="714">
        <v>0</v>
      </c>
      <c r="Q344" s="715">
        <v>0</v>
      </c>
      <c r="R344" s="715">
        <v>0</v>
      </c>
      <c r="S344" s="337">
        <v>0</v>
      </c>
      <c r="T344" s="336">
        <v>0</v>
      </c>
      <c r="U344" s="338">
        <v>0</v>
      </c>
      <c r="V344" s="339">
        <v>0</v>
      </c>
      <c r="W344" s="289">
        <v>0</v>
      </c>
      <c r="X344" s="290">
        <v>0</v>
      </c>
      <c r="Y344" s="291">
        <v>0</v>
      </c>
      <c r="Z344" s="324">
        <v>0</v>
      </c>
      <c r="AA344" s="292">
        <v>0</v>
      </c>
      <c r="AB344" s="293">
        <v>0</v>
      </c>
      <c r="AC344" s="340">
        <v>0</v>
      </c>
      <c r="AD344" s="341">
        <v>0</v>
      </c>
      <c r="AE344" s="295">
        <v>0</v>
      </c>
      <c r="AF344" s="342">
        <v>0</v>
      </c>
      <c r="AG344" s="343">
        <v>0.14219999999999999</v>
      </c>
      <c r="AH344" s="6">
        <v>0.20430000000000001</v>
      </c>
      <c r="AI344" s="6">
        <v>0</v>
      </c>
      <c r="AJ344" s="2">
        <v>0</v>
      </c>
      <c r="AK344" s="298">
        <v>0.193</v>
      </c>
      <c r="AL344" s="3">
        <v>0</v>
      </c>
      <c r="AM344" s="325">
        <v>0</v>
      </c>
      <c r="AN344" s="300">
        <v>0</v>
      </c>
      <c r="AO344" s="300">
        <v>0</v>
      </c>
      <c r="AP344" s="301">
        <v>0</v>
      </c>
      <c r="AQ344" s="29">
        <v>0</v>
      </c>
      <c r="AR344" s="283">
        <v>0</v>
      </c>
      <c r="AS344" s="283">
        <v>0</v>
      </c>
      <c r="AT344" s="4">
        <v>0</v>
      </c>
      <c r="AU344" s="4">
        <v>0</v>
      </c>
      <c r="AV344" s="5">
        <v>0</v>
      </c>
      <c r="AW344" s="448">
        <v>0</v>
      </c>
      <c r="AX344" s="449">
        <v>0</v>
      </c>
      <c r="AY344" s="6">
        <v>0</v>
      </c>
      <c r="AZ344" s="29">
        <v>0</v>
      </c>
      <c r="BA344" s="5">
        <v>0</v>
      </c>
      <c r="BB344" s="341">
        <v>0</v>
      </c>
      <c r="BC344" s="716">
        <v>0</v>
      </c>
      <c r="BD344" s="716">
        <v>3.3999999999999998E-3</v>
      </c>
      <c r="BE344" s="303">
        <v>0</v>
      </c>
      <c r="BF344" s="303">
        <v>0</v>
      </c>
      <c r="BG344" s="326">
        <v>0</v>
      </c>
      <c r="BH344" s="327"/>
      <c r="BJ344" s="529"/>
    </row>
    <row r="345" spans="1:62" x14ac:dyDescent="0.2">
      <c r="A345" s="344" t="s">
        <v>762</v>
      </c>
      <c r="B345" s="345" t="s">
        <v>771</v>
      </c>
      <c r="C345" s="346" t="s">
        <v>762</v>
      </c>
      <c r="D345" s="347" t="s">
        <v>771</v>
      </c>
      <c r="E345" s="348" t="s">
        <v>772</v>
      </c>
      <c r="F345" s="349" t="s">
        <v>639</v>
      </c>
      <c r="G345" s="350">
        <v>34</v>
      </c>
      <c r="H345" s="334"/>
      <c r="I345" s="351">
        <v>6711978</v>
      </c>
      <c r="J345" s="351">
        <v>1079271</v>
      </c>
      <c r="K345" s="351">
        <v>0</v>
      </c>
      <c r="L345" s="351">
        <v>0</v>
      </c>
      <c r="M345" s="351">
        <v>0</v>
      </c>
      <c r="N345" s="351">
        <v>6711978</v>
      </c>
      <c r="O345" s="727">
        <v>1079271</v>
      </c>
      <c r="P345" s="727">
        <v>5632707</v>
      </c>
      <c r="Q345" s="728">
        <v>383.68</v>
      </c>
      <c r="R345" s="728">
        <v>16.29</v>
      </c>
      <c r="S345" s="353">
        <v>139556</v>
      </c>
      <c r="T345" s="352">
        <v>0</v>
      </c>
      <c r="U345" s="354">
        <v>5632707</v>
      </c>
      <c r="V345" s="355">
        <v>14680.74</v>
      </c>
      <c r="W345" s="289">
        <v>0</v>
      </c>
      <c r="X345" s="290">
        <v>0</v>
      </c>
      <c r="Y345" s="291">
        <v>14680.74</v>
      </c>
      <c r="Z345" s="324">
        <v>0</v>
      </c>
      <c r="AA345" s="292">
        <v>0</v>
      </c>
      <c r="AB345" s="293">
        <v>5632707</v>
      </c>
      <c r="AC345" s="356">
        <v>14680.74</v>
      </c>
      <c r="AD345" s="357">
        <v>1.4364699999999999</v>
      </c>
      <c r="AE345" s="358">
        <v>1.4365000000000001</v>
      </c>
      <c r="AF345" s="359">
        <v>1.4365000000000001</v>
      </c>
      <c r="AG345" s="360">
        <v>0</v>
      </c>
      <c r="AH345" s="361">
        <v>0</v>
      </c>
      <c r="AI345" s="361">
        <v>0</v>
      </c>
      <c r="AJ345" s="2">
        <v>0</v>
      </c>
      <c r="AK345" s="298">
        <v>0</v>
      </c>
      <c r="AL345" s="3">
        <v>0</v>
      </c>
      <c r="AM345" s="325">
        <v>0</v>
      </c>
      <c r="AN345" s="300">
        <v>0</v>
      </c>
      <c r="AO345" s="300">
        <v>0</v>
      </c>
      <c r="AP345" s="301">
        <v>0</v>
      </c>
      <c r="AQ345" s="29">
        <v>0</v>
      </c>
      <c r="AR345" s="283">
        <v>0</v>
      </c>
      <c r="AS345" s="283">
        <v>0</v>
      </c>
      <c r="AT345" s="4">
        <v>0</v>
      </c>
      <c r="AU345" s="4">
        <v>0</v>
      </c>
      <c r="AV345" s="5">
        <v>0</v>
      </c>
      <c r="AW345" s="448">
        <v>0</v>
      </c>
      <c r="AX345" s="449">
        <v>0</v>
      </c>
      <c r="AY345" s="361">
        <v>0</v>
      </c>
      <c r="AZ345" s="29">
        <v>0</v>
      </c>
      <c r="BA345" s="5">
        <v>0</v>
      </c>
      <c r="BB345" s="357">
        <v>1.18584</v>
      </c>
      <c r="BC345" s="729">
        <v>2.3699999999999999E-2</v>
      </c>
      <c r="BD345" s="729">
        <v>0</v>
      </c>
      <c r="BE345" s="303">
        <v>0</v>
      </c>
      <c r="BF345" s="303">
        <v>0</v>
      </c>
      <c r="BG345" s="326">
        <v>0</v>
      </c>
      <c r="BH345" s="327"/>
      <c r="BJ345" s="529"/>
    </row>
    <row r="346" spans="1:62" x14ac:dyDescent="0.2">
      <c r="A346" s="314" t="s">
        <v>773</v>
      </c>
      <c r="B346" s="315" t="s">
        <v>774</v>
      </c>
      <c r="C346" s="316" t="s">
        <v>773</v>
      </c>
      <c r="D346" s="317" t="s">
        <v>774</v>
      </c>
      <c r="E346" s="318" t="s">
        <v>775</v>
      </c>
      <c r="F346" s="319" t="s">
        <v>639</v>
      </c>
      <c r="G346" s="320">
        <v>35</v>
      </c>
      <c r="H346" s="246"/>
      <c r="I346" s="321">
        <v>3646582</v>
      </c>
      <c r="J346" s="321">
        <v>985000</v>
      </c>
      <c r="K346" s="321">
        <v>0</v>
      </c>
      <c r="L346" s="321">
        <v>0</v>
      </c>
      <c r="M346" s="321">
        <v>0</v>
      </c>
      <c r="N346" s="321">
        <v>3646582</v>
      </c>
      <c r="O346" s="711">
        <v>985000</v>
      </c>
      <c r="P346" s="711">
        <v>2661582</v>
      </c>
      <c r="Q346" s="712">
        <v>153.88</v>
      </c>
      <c r="R346" s="712">
        <v>2.75</v>
      </c>
      <c r="S346" s="282">
        <v>23559</v>
      </c>
      <c r="T346" s="281">
        <v>0</v>
      </c>
      <c r="U346" s="322">
        <v>2661582</v>
      </c>
      <c r="V346" s="323">
        <v>17296.48</v>
      </c>
      <c r="W346" s="289">
        <v>299366</v>
      </c>
      <c r="X346" s="290">
        <v>1945.45</v>
      </c>
      <c r="Y346" s="291">
        <v>15351.029999999999</v>
      </c>
      <c r="Z346" s="324">
        <v>0</v>
      </c>
      <c r="AA346" s="292">
        <v>0</v>
      </c>
      <c r="AB346" s="293">
        <v>2661582</v>
      </c>
      <c r="AC346" s="261">
        <v>17296.48</v>
      </c>
      <c r="AD346" s="294">
        <v>1.69241</v>
      </c>
      <c r="AE346" s="295">
        <v>1.6923999999999999</v>
      </c>
      <c r="AF346" s="296">
        <v>1.6923999999999999</v>
      </c>
      <c r="AG346" s="297">
        <v>1</v>
      </c>
      <c r="AH346" s="1">
        <v>1.6923999999999999</v>
      </c>
      <c r="AI346" s="1">
        <v>1.6923999999999999</v>
      </c>
      <c r="AJ346" s="2">
        <v>1.0880000000000001</v>
      </c>
      <c r="AK346" s="298">
        <v>1.5555000000000001</v>
      </c>
      <c r="AL346" s="3">
        <v>1.5555000000000001</v>
      </c>
      <c r="AM346" s="325">
        <v>1.4521999999999999</v>
      </c>
      <c r="AN346" s="300">
        <v>1.0880000000000001</v>
      </c>
      <c r="AO346" s="300">
        <v>0</v>
      </c>
      <c r="AP346" s="301">
        <v>1.5555000000000001</v>
      </c>
      <c r="AQ346" s="29">
        <v>1.4521999999999999</v>
      </c>
      <c r="AR346" s="283">
        <v>1</v>
      </c>
      <c r="AS346" s="283">
        <v>1</v>
      </c>
      <c r="AT346" s="4">
        <v>1.0880000000000001</v>
      </c>
      <c r="AU346" s="4">
        <v>0</v>
      </c>
      <c r="AV346" s="5">
        <v>1.5555000000000001</v>
      </c>
      <c r="AW346" s="448">
        <v>0</v>
      </c>
      <c r="AX346" s="449">
        <v>0</v>
      </c>
      <c r="AY346" s="1">
        <v>1.6923999999999999</v>
      </c>
      <c r="AZ346" s="29">
        <v>0</v>
      </c>
      <c r="BA346" s="5">
        <v>0</v>
      </c>
      <c r="BB346" s="294">
        <v>1.39713</v>
      </c>
      <c r="BC346" s="707">
        <v>2.7900000000000001E-2</v>
      </c>
      <c r="BD346" s="707">
        <v>2.7900000000000001E-2</v>
      </c>
      <c r="BE346" s="303">
        <v>2.7900000000000001E-2</v>
      </c>
      <c r="BF346" s="303">
        <v>2.7900000000000001E-2</v>
      </c>
      <c r="BG346" s="326">
        <v>0</v>
      </c>
      <c r="BH346" s="327"/>
      <c r="BJ346" s="529"/>
    </row>
    <row r="347" spans="1:62" x14ac:dyDescent="0.2">
      <c r="A347" s="314" t="s">
        <v>776</v>
      </c>
      <c r="B347" s="315" t="s">
        <v>777</v>
      </c>
      <c r="C347" s="316" t="s">
        <v>776</v>
      </c>
      <c r="D347" s="317" t="s">
        <v>777</v>
      </c>
      <c r="E347" s="318" t="s">
        <v>778</v>
      </c>
      <c r="F347" s="319" t="s">
        <v>639</v>
      </c>
      <c r="G347" s="320">
        <v>35</v>
      </c>
      <c r="H347" s="10">
        <v>1</v>
      </c>
      <c r="I347" s="321">
        <v>44800</v>
      </c>
      <c r="J347" s="321">
        <v>8314</v>
      </c>
      <c r="K347" s="321">
        <v>0</v>
      </c>
      <c r="L347" s="321">
        <v>0</v>
      </c>
      <c r="M347" s="321">
        <v>0</v>
      </c>
      <c r="N347" s="321">
        <v>44800</v>
      </c>
      <c r="O347" s="711">
        <v>8314</v>
      </c>
      <c r="P347" s="711">
        <v>36486</v>
      </c>
      <c r="Q347" s="712">
        <v>3.56</v>
      </c>
      <c r="R347" s="712">
        <v>0</v>
      </c>
      <c r="S347" s="282">
        <v>0</v>
      </c>
      <c r="T347" s="281">
        <v>0</v>
      </c>
      <c r="U347" s="322">
        <v>36486</v>
      </c>
      <c r="V347" s="323">
        <v>10248.879999999999</v>
      </c>
      <c r="W347" s="289">
        <v>0</v>
      </c>
      <c r="X347" s="290">
        <v>0</v>
      </c>
      <c r="Y347" s="291">
        <v>10248.879999999999</v>
      </c>
      <c r="Z347" s="324">
        <v>0</v>
      </c>
      <c r="AA347" s="292">
        <v>0</v>
      </c>
      <c r="AB347" s="293">
        <v>36486</v>
      </c>
      <c r="AC347" s="261">
        <v>10248.879999999999</v>
      </c>
      <c r="AD347" s="294">
        <v>1.0028300000000001</v>
      </c>
      <c r="AE347" s="295">
        <v>1.0027999999999999</v>
      </c>
      <c r="AF347" s="407">
        <v>1.0027999999999999</v>
      </c>
      <c r="AG347" s="297">
        <v>3.1300000000000001E-2</v>
      </c>
      <c r="AH347" s="1">
        <v>3.1399999999999997E-2</v>
      </c>
      <c r="AI347" s="1">
        <v>1.6608999999999998</v>
      </c>
      <c r="AJ347" s="2">
        <v>1.0122</v>
      </c>
      <c r="AK347" s="298">
        <v>3.1E-2</v>
      </c>
      <c r="AL347" s="3">
        <v>1.6409</v>
      </c>
      <c r="AM347" s="325">
        <v>1.5609999999999999</v>
      </c>
      <c r="AN347" s="300">
        <v>1.0122</v>
      </c>
      <c r="AO347" s="300">
        <v>0</v>
      </c>
      <c r="AP347" s="301">
        <v>1.6409</v>
      </c>
      <c r="AQ347" s="29">
        <v>1.5609999999999999</v>
      </c>
      <c r="AR347" s="283">
        <v>1</v>
      </c>
      <c r="AS347" s="283">
        <v>1</v>
      </c>
      <c r="AT347" s="4">
        <v>1.0122</v>
      </c>
      <c r="AU347" s="4">
        <v>0</v>
      </c>
      <c r="AV347" s="5">
        <v>1.6409</v>
      </c>
      <c r="AW347" s="448">
        <v>0</v>
      </c>
      <c r="AX347" s="449">
        <v>0</v>
      </c>
      <c r="AY347" s="1">
        <v>1.6608999999999998</v>
      </c>
      <c r="AZ347" s="29">
        <v>0</v>
      </c>
      <c r="BA347" s="5">
        <v>0</v>
      </c>
      <c r="BB347" s="294">
        <v>0.82786000000000004</v>
      </c>
      <c r="BC347" s="707">
        <v>1.66E-2</v>
      </c>
      <c r="BD347" s="707">
        <v>5.0000000000000001E-4</v>
      </c>
      <c r="BE347" s="303">
        <v>2.7400000000000001E-2</v>
      </c>
      <c r="BF347" s="303">
        <v>2.7400000000000001E-2</v>
      </c>
      <c r="BG347" s="326">
        <v>0</v>
      </c>
      <c r="BH347" s="327"/>
      <c r="BJ347" s="529"/>
    </row>
    <row r="348" spans="1:62" x14ac:dyDescent="0.2">
      <c r="A348" s="314" t="s">
        <v>779</v>
      </c>
      <c r="B348" s="315" t="s">
        <v>780</v>
      </c>
      <c r="C348" s="316" t="s">
        <v>779</v>
      </c>
      <c r="D348" s="317" t="s">
        <v>780</v>
      </c>
      <c r="E348" s="318" t="s">
        <v>781</v>
      </c>
      <c r="F348" s="319" t="s">
        <v>299</v>
      </c>
      <c r="G348" s="320">
        <v>35</v>
      </c>
      <c r="H348" s="246"/>
      <c r="I348" s="321">
        <v>4292466</v>
      </c>
      <c r="J348" s="321">
        <v>189500</v>
      </c>
      <c r="K348" s="321">
        <v>0</v>
      </c>
      <c r="L348" s="321">
        <v>0</v>
      </c>
      <c r="M348" s="321">
        <v>0</v>
      </c>
      <c r="N348" s="321">
        <v>4292466</v>
      </c>
      <c r="O348" s="711">
        <v>189500</v>
      </c>
      <c r="P348" s="711">
        <v>4102966</v>
      </c>
      <c r="Q348" s="712">
        <v>242.25</v>
      </c>
      <c r="R348" s="712">
        <v>0</v>
      </c>
      <c r="S348" s="282">
        <v>0</v>
      </c>
      <c r="T348" s="281">
        <v>0</v>
      </c>
      <c r="U348" s="322">
        <v>4102966</v>
      </c>
      <c r="V348" s="323">
        <v>16936.91</v>
      </c>
      <c r="W348" s="289">
        <v>31804</v>
      </c>
      <c r="X348" s="290">
        <v>131.29</v>
      </c>
      <c r="Y348" s="291">
        <v>16805.62</v>
      </c>
      <c r="Z348" s="324">
        <v>0</v>
      </c>
      <c r="AA348" s="292">
        <v>0</v>
      </c>
      <c r="AB348" s="293">
        <v>4102966</v>
      </c>
      <c r="AC348" s="261">
        <v>16936.91</v>
      </c>
      <c r="AD348" s="294">
        <v>1.65723</v>
      </c>
      <c r="AE348" s="295">
        <v>1.6572</v>
      </c>
      <c r="AF348" s="296">
        <v>1.6572</v>
      </c>
      <c r="AG348" s="297">
        <v>0.49859999999999999</v>
      </c>
      <c r="AH348" s="1">
        <v>0.82630000000000003</v>
      </c>
      <c r="AI348" s="1">
        <v>1.7002999999999999</v>
      </c>
      <c r="AJ348" s="2">
        <v>0.99970000000000003</v>
      </c>
      <c r="AK348" s="298">
        <v>0.82650000000000001</v>
      </c>
      <c r="AL348" s="3">
        <v>1.7008000000000001</v>
      </c>
      <c r="AM348" s="325">
        <v>1.5805</v>
      </c>
      <c r="AN348" s="300">
        <v>0.99970000000000003</v>
      </c>
      <c r="AO348" s="300">
        <v>0</v>
      </c>
      <c r="AP348" s="301">
        <v>1.7008000000000001</v>
      </c>
      <c r="AQ348" s="29">
        <v>1.5805</v>
      </c>
      <c r="AR348" s="283">
        <v>1</v>
      </c>
      <c r="AS348" s="283">
        <v>1</v>
      </c>
      <c r="AT348" s="4">
        <v>0.99970000000000003</v>
      </c>
      <c r="AU348" s="4">
        <v>0</v>
      </c>
      <c r="AV348" s="5">
        <v>1.7008000000000001</v>
      </c>
      <c r="AW348" s="448">
        <v>0</v>
      </c>
      <c r="AX348" s="449">
        <v>0</v>
      </c>
      <c r="AY348" s="1">
        <v>1.7002999999999999</v>
      </c>
      <c r="AZ348" s="29">
        <v>0</v>
      </c>
      <c r="BA348" s="5">
        <v>0</v>
      </c>
      <c r="BB348" s="294">
        <v>1.36809</v>
      </c>
      <c r="BC348" s="707">
        <v>2.7400000000000001E-2</v>
      </c>
      <c r="BD348" s="707">
        <v>1.37E-2</v>
      </c>
      <c r="BE348" s="303">
        <v>2.81E-2</v>
      </c>
      <c r="BF348" s="303">
        <v>2.81E-2</v>
      </c>
      <c r="BG348" s="326">
        <v>0</v>
      </c>
      <c r="BH348" s="327"/>
      <c r="BJ348" s="529"/>
    </row>
    <row r="349" spans="1:62" x14ac:dyDescent="0.2">
      <c r="A349" s="314" t="s">
        <v>782</v>
      </c>
      <c r="B349" s="315" t="s">
        <v>783</v>
      </c>
      <c r="C349" s="316" t="s">
        <v>782</v>
      </c>
      <c r="D349" s="317" t="s">
        <v>783</v>
      </c>
      <c r="E349" s="318" t="s">
        <v>784</v>
      </c>
      <c r="F349" s="319" t="s">
        <v>299</v>
      </c>
      <c r="G349" s="320">
        <v>35</v>
      </c>
      <c r="H349" s="246"/>
      <c r="I349" s="321">
        <v>313000</v>
      </c>
      <c r="J349" s="321">
        <v>97576</v>
      </c>
      <c r="K349" s="321">
        <v>0</v>
      </c>
      <c r="L349" s="321">
        <v>0</v>
      </c>
      <c r="M349" s="321">
        <v>0</v>
      </c>
      <c r="N349" s="321">
        <v>313000</v>
      </c>
      <c r="O349" s="711">
        <v>97576</v>
      </c>
      <c r="P349" s="711">
        <v>215424</v>
      </c>
      <c r="Q349" s="712">
        <v>20.98</v>
      </c>
      <c r="R349" s="712">
        <v>3</v>
      </c>
      <c r="S349" s="282">
        <v>25701</v>
      </c>
      <c r="T349" s="281">
        <v>0</v>
      </c>
      <c r="U349" s="322">
        <v>215424</v>
      </c>
      <c r="V349" s="323">
        <v>10268.06</v>
      </c>
      <c r="W349" s="289">
        <v>1547</v>
      </c>
      <c r="X349" s="290">
        <v>73.739999999999995</v>
      </c>
      <c r="Y349" s="291">
        <v>10194.32</v>
      </c>
      <c r="Z349" s="324">
        <v>0</v>
      </c>
      <c r="AA349" s="292">
        <v>0</v>
      </c>
      <c r="AB349" s="293">
        <v>215424</v>
      </c>
      <c r="AC349" s="261">
        <v>10268.06</v>
      </c>
      <c r="AD349" s="294">
        <v>1.0046999999999999</v>
      </c>
      <c r="AE349" s="295">
        <v>1.0046999999999999</v>
      </c>
      <c r="AF349" s="296">
        <v>1.0046999999999999</v>
      </c>
      <c r="AG349" s="297">
        <v>0.51080000000000003</v>
      </c>
      <c r="AH349" s="1">
        <v>0.51319999999999999</v>
      </c>
      <c r="AI349" s="1">
        <v>1.3010999999999999</v>
      </c>
      <c r="AJ349" s="2">
        <v>0.93879999999999997</v>
      </c>
      <c r="AK349" s="298">
        <v>0.54669999999999996</v>
      </c>
      <c r="AL349" s="3">
        <v>1.3858999999999999</v>
      </c>
      <c r="AM349" s="325">
        <v>1.6830000000000001</v>
      </c>
      <c r="AN349" s="300">
        <v>0.93879999999999997</v>
      </c>
      <c r="AO349" s="300">
        <v>0</v>
      </c>
      <c r="AP349" s="301">
        <v>1.3859999999999999</v>
      </c>
      <c r="AQ349" s="29">
        <v>1.6830000000000001</v>
      </c>
      <c r="AR349" s="283">
        <v>1</v>
      </c>
      <c r="AS349" s="283">
        <v>1</v>
      </c>
      <c r="AT349" s="4">
        <v>0.93879999999999997</v>
      </c>
      <c r="AU349" s="4">
        <v>0</v>
      </c>
      <c r="AV349" s="5">
        <v>1.3859999999999999</v>
      </c>
      <c r="AW349" s="448">
        <v>9.9999999999988987E-5</v>
      </c>
      <c r="AX349" s="449">
        <v>0</v>
      </c>
      <c r="AY349" s="1">
        <v>1.3010999999999999</v>
      </c>
      <c r="AZ349" s="29">
        <v>0</v>
      </c>
      <c r="BA349" s="5">
        <v>0</v>
      </c>
      <c r="BB349" s="294">
        <v>1</v>
      </c>
      <c r="BC349" s="707">
        <v>0.02</v>
      </c>
      <c r="BD349" s="707">
        <v>1.0200000000000001E-2</v>
      </c>
      <c r="BE349" s="303">
        <v>2.3199999999999998E-2</v>
      </c>
      <c r="BF349" s="303">
        <v>2.3199999999999998E-2</v>
      </c>
      <c r="BG349" s="326">
        <v>0</v>
      </c>
      <c r="BH349" s="327"/>
      <c r="BJ349" s="529"/>
    </row>
    <row r="350" spans="1:62" x14ac:dyDescent="0.2">
      <c r="A350" s="314" t="s">
        <v>785</v>
      </c>
      <c r="B350" s="315" t="s">
        <v>786</v>
      </c>
      <c r="C350" s="316" t="s">
        <v>785</v>
      </c>
      <c r="D350" s="317" t="s">
        <v>786</v>
      </c>
      <c r="E350" s="318" t="s">
        <v>787</v>
      </c>
      <c r="F350" s="319" t="s">
        <v>527</v>
      </c>
      <c r="G350" s="320">
        <v>35</v>
      </c>
      <c r="H350" s="246"/>
      <c r="I350" s="321">
        <v>4551468</v>
      </c>
      <c r="J350" s="321">
        <v>143451</v>
      </c>
      <c r="K350" s="321">
        <v>0</v>
      </c>
      <c r="L350" s="321">
        <v>0</v>
      </c>
      <c r="M350" s="321">
        <v>0</v>
      </c>
      <c r="N350" s="321">
        <v>4551468</v>
      </c>
      <c r="O350" s="711">
        <v>143451</v>
      </c>
      <c r="P350" s="711">
        <v>4408017</v>
      </c>
      <c r="Q350" s="712">
        <v>274.66000000000003</v>
      </c>
      <c r="R350" s="712">
        <v>8.02</v>
      </c>
      <c r="S350" s="282">
        <v>68707</v>
      </c>
      <c r="T350" s="281">
        <v>0</v>
      </c>
      <c r="U350" s="322">
        <v>4408017</v>
      </c>
      <c r="V350" s="323">
        <v>16049</v>
      </c>
      <c r="W350" s="289">
        <v>14033</v>
      </c>
      <c r="X350" s="290">
        <v>51.09</v>
      </c>
      <c r="Y350" s="291">
        <v>15997.91</v>
      </c>
      <c r="Z350" s="324">
        <v>0</v>
      </c>
      <c r="AA350" s="292">
        <v>0</v>
      </c>
      <c r="AB350" s="293">
        <v>4408017</v>
      </c>
      <c r="AC350" s="261">
        <v>16049</v>
      </c>
      <c r="AD350" s="294">
        <v>1.5703499999999999</v>
      </c>
      <c r="AE350" s="295">
        <v>1.5704</v>
      </c>
      <c r="AF350" s="296">
        <v>1.5704</v>
      </c>
      <c r="AG350" s="297">
        <v>1</v>
      </c>
      <c r="AH350" s="1">
        <v>1.5704</v>
      </c>
      <c r="AI350" s="1">
        <v>1.5704</v>
      </c>
      <c r="AJ350" s="2">
        <v>1.0216000000000001</v>
      </c>
      <c r="AK350" s="298">
        <v>1.5371999999999999</v>
      </c>
      <c r="AL350" s="3">
        <v>1.5371999999999999</v>
      </c>
      <c r="AM350" s="325">
        <v>1.5466</v>
      </c>
      <c r="AN350" s="300">
        <v>1.0216000000000001</v>
      </c>
      <c r="AO350" s="300">
        <v>0</v>
      </c>
      <c r="AP350" s="301">
        <v>1.5371999999999999</v>
      </c>
      <c r="AQ350" s="29">
        <v>1.5466</v>
      </c>
      <c r="AR350" s="283">
        <v>1</v>
      </c>
      <c r="AS350" s="283">
        <v>1</v>
      </c>
      <c r="AT350" s="4">
        <v>1.0216000000000001</v>
      </c>
      <c r="AU350" s="4">
        <v>0</v>
      </c>
      <c r="AV350" s="5">
        <v>1.5371999999999999</v>
      </c>
      <c r="AW350" s="448">
        <v>0</v>
      </c>
      <c r="AX350" s="449">
        <v>0</v>
      </c>
      <c r="AY350" s="1">
        <v>1.5704</v>
      </c>
      <c r="AZ350" s="29">
        <v>0</v>
      </c>
      <c r="BA350" s="5">
        <v>0</v>
      </c>
      <c r="BB350" s="294">
        <v>1.29637</v>
      </c>
      <c r="BC350" s="707">
        <v>2.5899999999999999E-2</v>
      </c>
      <c r="BD350" s="707">
        <v>2.5899999999999999E-2</v>
      </c>
      <c r="BE350" s="303">
        <v>2.5899999999999999E-2</v>
      </c>
      <c r="BF350" s="303">
        <v>2.5899999999999999E-2</v>
      </c>
      <c r="BG350" s="326">
        <v>0</v>
      </c>
      <c r="BH350" s="327"/>
      <c r="BJ350" s="529"/>
    </row>
    <row r="351" spans="1:62" x14ac:dyDescent="0.2">
      <c r="A351" s="314" t="s">
        <v>788</v>
      </c>
      <c r="B351" s="315" t="s">
        <v>789</v>
      </c>
      <c r="C351" s="316" t="s">
        <v>788</v>
      </c>
      <c r="D351" s="317" t="s">
        <v>789</v>
      </c>
      <c r="E351" s="318" t="s">
        <v>790</v>
      </c>
      <c r="F351" s="319" t="s">
        <v>598</v>
      </c>
      <c r="G351" s="320">
        <v>35</v>
      </c>
      <c r="H351" s="246"/>
      <c r="I351" s="321">
        <v>1000558</v>
      </c>
      <c r="J351" s="321">
        <v>131300</v>
      </c>
      <c r="K351" s="321">
        <v>0</v>
      </c>
      <c r="L351" s="321">
        <v>0</v>
      </c>
      <c r="M351" s="321">
        <v>0</v>
      </c>
      <c r="N351" s="321">
        <v>1000558</v>
      </c>
      <c r="O351" s="711">
        <v>131300</v>
      </c>
      <c r="P351" s="711">
        <v>869258</v>
      </c>
      <c r="Q351" s="712">
        <v>52.47</v>
      </c>
      <c r="R351" s="712">
        <v>0</v>
      </c>
      <c r="S351" s="282">
        <v>0</v>
      </c>
      <c r="T351" s="281">
        <v>0</v>
      </c>
      <c r="U351" s="322">
        <v>869258</v>
      </c>
      <c r="V351" s="323">
        <v>16566.759999999998</v>
      </c>
      <c r="W351" s="289">
        <v>2429</v>
      </c>
      <c r="X351" s="290">
        <v>46.29</v>
      </c>
      <c r="Y351" s="291">
        <v>16520.469999999998</v>
      </c>
      <c r="Z351" s="324">
        <v>0</v>
      </c>
      <c r="AA351" s="292">
        <v>0</v>
      </c>
      <c r="AB351" s="293">
        <v>869258</v>
      </c>
      <c r="AC351" s="261">
        <v>16566.759999999998</v>
      </c>
      <c r="AD351" s="294">
        <v>1.6210100000000001</v>
      </c>
      <c r="AE351" s="295">
        <v>1.621</v>
      </c>
      <c r="AF351" s="296">
        <v>1.621</v>
      </c>
      <c r="AG351" s="297">
        <v>0.54790000000000005</v>
      </c>
      <c r="AH351" s="1">
        <v>0.8881</v>
      </c>
      <c r="AI351" s="1">
        <v>1.6762000000000001</v>
      </c>
      <c r="AJ351" s="2">
        <v>1.0642</v>
      </c>
      <c r="AK351" s="298">
        <v>0.83450000000000002</v>
      </c>
      <c r="AL351" s="3">
        <v>1.5750999999999999</v>
      </c>
      <c r="AM351" s="325">
        <v>1.4846999999999999</v>
      </c>
      <c r="AN351" s="300">
        <v>1.0642</v>
      </c>
      <c r="AO351" s="300">
        <v>0</v>
      </c>
      <c r="AP351" s="301">
        <v>1.5750999999999999</v>
      </c>
      <c r="AQ351" s="29">
        <v>1.4846999999999999</v>
      </c>
      <c r="AR351" s="283">
        <v>1</v>
      </c>
      <c r="AS351" s="283">
        <v>1</v>
      </c>
      <c r="AT351" s="4">
        <v>1.0642</v>
      </c>
      <c r="AU351" s="4">
        <v>0</v>
      </c>
      <c r="AV351" s="5">
        <v>1.5750999999999999</v>
      </c>
      <c r="AW351" s="448">
        <v>0</v>
      </c>
      <c r="AX351" s="449">
        <v>0</v>
      </c>
      <c r="AY351" s="1">
        <v>1.6762000000000001</v>
      </c>
      <c r="AZ351" s="29">
        <v>0</v>
      </c>
      <c r="BA351" s="5">
        <v>0</v>
      </c>
      <c r="BB351" s="294">
        <v>1.33819</v>
      </c>
      <c r="BC351" s="707">
        <v>2.6800000000000001E-2</v>
      </c>
      <c r="BD351" s="707">
        <v>1.47E-2</v>
      </c>
      <c r="BE351" s="303">
        <v>2.7699999999999999E-2</v>
      </c>
      <c r="BF351" s="303">
        <v>2.7699999999999999E-2</v>
      </c>
      <c r="BG351" s="326">
        <v>0</v>
      </c>
      <c r="BH351" s="327"/>
      <c r="BJ351" s="529"/>
    </row>
    <row r="352" spans="1:62" x14ac:dyDescent="0.2">
      <c r="A352" s="33" t="s">
        <v>776</v>
      </c>
      <c r="B352" s="328" t="s">
        <v>777</v>
      </c>
      <c r="C352" s="329" t="s">
        <v>791</v>
      </c>
      <c r="D352" s="330" t="s">
        <v>792</v>
      </c>
      <c r="E352" s="331" t="s">
        <v>793</v>
      </c>
      <c r="F352" s="332" t="s">
        <v>639</v>
      </c>
      <c r="G352" s="333">
        <v>35</v>
      </c>
      <c r="H352" s="334"/>
      <c r="I352" s="335">
        <v>0</v>
      </c>
      <c r="J352" s="335">
        <v>0</v>
      </c>
      <c r="K352" s="335">
        <v>0</v>
      </c>
      <c r="L352" s="335">
        <v>0</v>
      </c>
      <c r="M352" s="335">
        <v>0</v>
      </c>
      <c r="N352" s="335">
        <v>0</v>
      </c>
      <c r="O352" s="714">
        <v>0</v>
      </c>
      <c r="P352" s="714">
        <v>0</v>
      </c>
      <c r="Q352" s="715">
        <v>0</v>
      </c>
      <c r="R352" s="715">
        <v>0</v>
      </c>
      <c r="S352" s="337">
        <v>0</v>
      </c>
      <c r="T352" s="336">
        <v>0</v>
      </c>
      <c r="U352" s="338">
        <v>0</v>
      </c>
      <c r="V352" s="339">
        <v>0</v>
      </c>
      <c r="W352" s="289">
        <v>0</v>
      </c>
      <c r="X352" s="290">
        <v>0</v>
      </c>
      <c r="Y352" s="291">
        <v>0</v>
      </c>
      <c r="Z352" s="324">
        <v>0</v>
      </c>
      <c r="AA352" s="292">
        <v>0</v>
      </c>
      <c r="AB352" s="293">
        <v>0</v>
      </c>
      <c r="AC352" s="340">
        <v>0</v>
      </c>
      <c r="AD352" s="341">
        <v>0</v>
      </c>
      <c r="AE352" s="295">
        <v>0</v>
      </c>
      <c r="AF352" s="342">
        <v>0</v>
      </c>
      <c r="AG352" s="343">
        <v>0.52359999999999995</v>
      </c>
      <c r="AH352" s="6">
        <v>0.91269999999999996</v>
      </c>
      <c r="AI352" s="6">
        <v>0</v>
      </c>
      <c r="AJ352" s="2">
        <v>0</v>
      </c>
      <c r="AK352" s="298">
        <v>0.90169999999999995</v>
      </c>
      <c r="AL352" s="3">
        <v>0</v>
      </c>
      <c r="AM352" s="325">
        <v>0</v>
      </c>
      <c r="AN352" s="300">
        <v>0</v>
      </c>
      <c r="AO352" s="300">
        <v>0</v>
      </c>
      <c r="AP352" s="301">
        <v>0</v>
      </c>
      <c r="AQ352" s="29">
        <v>0</v>
      </c>
      <c r="AR352" s="283">
        <v>0</v>
      </c>
      <c r="AS352" s="283">
        <v>0</v>
      </c>
      <c r="AT352" s="4">
        <v>0</v>
      </c>
      <c r="AU352" s="4">
        <v>0</v>
      </c>
      <c r="AV352" s="5">
        <v>0</v>
      </c>
      <c r="AW352" s="448">
        <v>0</v>
      </c>
      <c r="AX352" s="449">
        <v>0</v>
      </c>
      <c r="AY352" s="6">
        <v>0</v>
      </c>
      <c r="AZ352" s="29">
        <v>0</v>
      </c>
      <c r="BA352" s="5">
        <v>0</v>
      </c>
      <c r="BB352" s="341">
        <v>0</v>
      </c>
      <c r="BC352" s="716">
        <v>0</v>
      </c>
      <c r="BD352" s="716">
        <v>1.5100000000000001E-2</v>
      </c>
      <c r="BE352" s="303">
        <v>0</v>
      </c>
      <c r="BF352" s="303">
        <v>0</v>
      </c>
      <c r="BG352" s="326">
        <v>0</v>
      </c>
      <c r="BH352" s="327"/>
      <c r="BJ352" s="529"/>
    </row>
    <row r="353" spans="1:62" x14ac:dyDescent="0.2">
      <c r="A353" s="33" t="s">
        <v>779</v>
      </c>
      <c r="B353" s="328" t="s">
        <v>780</v>
      </c>
      <c r="C353" s="329" t="s">
        <v>791</v>
      </c>
      <c r="D353" s="330" t="s">
        <v>792</v>
      </c>
      <c r="E353" s="331" t="s">
        <v>794</v>
      </c>
      <c r="F353" s="332" t="s">
        <v>299</v>
      </c>
      <c r="G353" s="333">
        <v>35</v>
      </c>
      <c r="H353" s="334"/>
      <c r="I353" s="335">
        <v>0</v>
      </c>
      <c r="J353" s="335">
        <v>0</v>
      </c>
      <c r="K353" s="335">
        <v>0</v>
      </c>
      <c r="L353" s="335">
        <v>0</v>
      </c>
      <c r="M353" s="335">
        <v>0</v>
      </c>
      <c r="N353" s="335">
        <v>0</v>
      </c>
      <c r="O353" s="714">
        <v>0</v>
      </c>
      <c r="P353" s="714">
        <v>0</v>
      </c>
      <c r="Q353" s="715">
        <v>0</v>
      </c>
      <c r="R353" s="715">
        <v>0</v>
      </c>
      <c r="S353" s="337">
        <v>0</v>
      </c>
      <c r="T353" s="336">
        <v>0</v>
      </c>
      <c r="U353" s="338">
        <v>0</v>
      </c>
      <c r="V353" s="339">
        <v>0</v>
      </c>
      <c r="W353" s="289">
        <v>0</v>
      </c>
      <c r="X353" s="290">
        <v>0</v>
      </c>
      <c r="Y353" s="291">
        <v>0</v>
      </c>
      <c r="Z353" s="324">
        <v>0</v>
      </c>
      <c r="AA353" s="292">
        <v>0</v>
      </c>
      <c r="AB353" s="293">
        <v>0</v>
      </c>
      <c r="AC353" s="340">
        <v>0</v>
      </c>
      <c r="AD353" s="341">
        <v>0</v>
      </c>
      <c r="AE353" s="295">
        <v>0</v>
      </c>
      <c r="AF353" s="342">
        <v>0</v>
      </c>
      <c r="AG353" s="343">
        <v>0.50139999999999996</v>
      </c>
      <c r="AH353" s="6">
        <v>0.874</v>
      </c>
      <c r="AI353" s="6">
        <v>0</v>
      </c>
      <c r="AJ353" s="2">
        <v>0</v>
      </c>
      <c r="AK353" s="298">
        <v>0.87429999999999997</v>
      </c>
      <c r="AL353" s="3">
        <v>0</v>
      </c>
      <c r="AM353" s="325">
        <v>0</v>
      </c>
      <c r="AN353" s="300">
        <v>0</v>
      </c>
      <c r="AO353" s="300">
        <v>0</v>
      </c>
      <c r="AP353" s="301">
        <v>0</v>
      </c>
      <c r="AQ353" s="29">
        <v>0</v>
      </c>
      <c r="AR353" s="283">
        <v>0</v>
      </c>
      <c r="AS353" s="283">
        <v>0</v>
      </c>
      <c r="AT353" s="4">
        <v>0</v>
      </c>
      <c r="AU353" s="4">
        <v>0</v>
      </c>
      <c r="AV353" s="5">
        <v>0</v>
      </c>
      <c r="AW353" s="448">
        <v>0</v>
      </c>
      <c r="AX353" s="449">
        <v>0</v>
      </c>
      <c r="AY353" s="6">
        <v>0</v>
      </c>
      <c r="AZ353" s="29">
        <v>0</v>
      </c>
      <c r="BA353" s="5">
        <v>0</v>
      </c>
      <c r="BB353" s="341">
        <v>0</v>
      </c>
      <c r="BC353" s="716">
        <v>0</v>
      </c>
      <c r="BD353" s="716">
        <v>1.44E-2</v>
      </c>
      <c r="BE353" s="303">
        <v>0</v>
      </c>
      <c r="BF353" s="303">
        <v>0</v>
      </c>
      <c r="BG353" s="326">
        <v>0</v>
      </c>
      <c r="BH353" s="327"/>
      <c r="BI353" s="9"/>
      <c r="BJ353" s="529"/>
    </row>
    <row r="354" spans="1:62" x14ac:dyDescent="0.2">
      <c r="A354" s="33" t="s">
        <v>788</v>
      </c>
      <c r="B354" s="328" t="s">
        <v>789</v>
      </c>
      <c r="C354" s="329" t="s">
        <v>791</v>
      </c>
      <c r="D354" s="330" t="s">
        <v>792</v>
      </c>
      <c r="E354" s="331" t="s">
        <v>795</v>
      </c>
      <c r="F354" s="332" t="s">
        <v>598</v>
      </c>
      <c r="G354" s="333">
        <v>35</v>
      </c>
      <c r="H354" s="334"/>
      <c r="I354" s="335">
        <v>0</v>
      </c>
      <c r="J354" s="335">
        <v>0</v>
      </c>
      <c r="K354" s="335">
        <v>0</v>
      </c>
      <c r="L354" s="335">
        <v>0</v>
      </c>
      <c r="M354" s="335">
        <v>0</v>
      </c>
      <c r="N354" s="335">
        <v>0</v>
      </c>
      <c r="O354" s="714">
        <v>0</v>
      </c>
      <c r="P354" s="714">
        <v>0</v>
      </c>
      <c r="Q354" s="715">
        <v>0</v>
      </c>
      <c r="R354" s="715">
        <v>0</v>
      </c>
      <c r="S354" s="337">
        <v>0</v>
      </c>
      <c r="T354" s="336">
        <v>0</v>
      </c>
      <c r="U354" s="338">
        <v>0</v>
      </c>
      <c r="V354" s="339">
        <v>0</v>
      </c>
      <c r="W354" s="289">
        <v>0</v>
      </c>
      <c r="X354" s="290">
        <v>0</v>
      </c>
      <c r="Y354" s="291">
        <v>0</v>
      </c>
      <c r="Z354" s="324">
        <v>0</v>
      </c>
      <c r="AA354" s="292">
        <v>0</v>
      </c>
      <c r="AB354" s="293">
        <v>0</v>
      </c>
      <c r="AC354" s="340">
        <v>0</v>
      </c>
      <c r="AD354" s="341">
        <v>0</v>
      </c>
      <c r="AE354" s="295">
        <v>0</v>
      </c>
      <c r="AF354" s="342">
        <v>0</v>
      </c>
      <c r="AG354" s="343">
        <v>0.4521</v>
      </c>
      <c r="AH354" s="6">
        <v>0.78810000000000002</v>
      </c>
      <c r="AI354" s="6">
        <v>0</v>
      </c>
      <c r="AJ354" s="2">
        <v>0</v>
      </c>
      <c r="AK354" s="298">
        <v>0.74060000000000004</v>
      </c>
      <c r="AL354" s="3">
        <v>0</v>
      </c>
      <c r="AM354" s="325">
        <v>0</v>
      </c>
      <c r="AN354" s="300">
        <v>0</v>
      </c>
      <c r="AO354" s="300">
        <v>0</v>
      </c>
      <c r="AP354" s="301">
        <v>0</v>
      </c>
      <c r="AQ354" s="29">
        <v>0</v>
      </c>
      <c r="AR354" s="283">
        <v>0</v>
      </c>
      <c r="AS354" s="283">
        <v>0</v>
      </c>
      <c r="AT354" s="4">
        <v>0</v>
      </c>
      <c r="AU354" s="4">
        <v>0</v>
      </c>
      <c r="AV354" s="5">
        <v>0</v>
      </c>
      <c r="AW354" s="448">
        <v>0</v>
      </c>
      <c r="AX354" s="449">
        <v>0</v>
      </c>
      <c r="AY354" s="6">
        <v>0</v>
      </c>
      <c r="AZ354" s="29">
        <v>0</v>
      </c>
      <c r="BA354" s="5">
        <v>0</v>
      </c>
      <c r="BB354" s="341">
        <v>0</v>
      </c>
      <c r="BC354" s="716">
        <v>0</v>
      </c>
      <c r="BD354" s="716">
        <v>1.2999999999999999E-2</v>
      </c>
      <c r="BE354" s="303">
        <v>0</v>
      </c>
      <c r="BF354" s="303">
        <v>0</v>
      </c>
      <c r="BG354" s="326">
        <v>0</v>
      </c>
      <c r="BH354" s="327"/>
      <c r="BJ354" s="529"/>
    </row>
    <row r="355" spans="1:62" x14ac:dyDescent="0.2">
      <c r="A355" s="344" t="s">
        <v>791</v>
      </c>
      <c r="B355" s="345" t="s">
        <v>796</v>
      </c>
      <c r="C355" s="346" t="s">
        <v>791</v>
      </c>
      <c r="D355" s="347" t="s">
        <v>796</v>
      </c>
      <c r="E355" s="348" t="s">
        <v>797</v>
      </c>
      <c r="F355" s="349" t="s">
        <v>299</v>
      </c>
      <c r="G355" s="350">
        <v>35</v>
      </c>
      <c r="H355" s="334"/>
      <c r="I355" s="351">
        <v>6520012</v>
      </c>
      <c r="J355" s="351">
        <v>347500</v>
      </c>
      <c r="K355" s="351">
        <v>0</v>
      </c>
      <c r="L355" s="351">
        <v>0</v>
      </c>
      <c r="M355" s="351">
        <v>0</v>
      </c>
      <c r="N355" s="351">
        <v>6520012</v>
      </c>
      <c r="O355" s="727">
        <v>347500</v>
      </c>
      <c r="P355" s="727">
        <v>6172512</v>
      </c>
      <c r="Q355" s="728">
        <v>346.49</v>
      </c>
      <c r="R355" s="728">
        <v>26.180000000000007</v>
      </c>
      <c r="S355" s="353">
        <v>224284</v>
      </c>
      <c r="T355" s="352">
        <v>0</v>
      </c>
      <c r="U355" s="354">
        <v>6172512</v>
      </c>
      <c r="V355" s="355">
        <v>17814.400000000001</v>
      </c>
      <c r="W355" s="289">
        <v>17691</v>
      </c>
      <c r="X355" s="290">
        <v>51.06</v>
      </c>
      <c r="Y355" s="291">
        <v>17763.34</v>
      </c>
      <c r="Z355" s="324">
        <v>0</v>
      </c>
      <c r="AA355" s="292">
        <v>0</v>
      </c>
      <c r="AB355" s="293">
        <v>6172512</v>
      </c>
      <c r="AC355" s="356">
        <v>17814.400000000001</v>
      </c>
      <c r="AD355" s="357">
        <v>1.74309</v>
      </c>
      <c r="AE355" s="358">
        <v>1.7431000000000001</v>
      </c>
      <c r="AF355" s="359">
        <v>1.7431000000000001</v>
      </c>
      <c r="AG355" s="360">
        <v>0</v>
      </c>
      <c r="AH355" s="361">
        <v>0</v>
      </c>
      <c r="AI355" s="361">
        <v>0</v>
      </c>
      <c r="AJ355" s="2">
        <v>0</v>
      </c>
      <c r="AK355" s="298">
        <v>0</v>
      </c>
      <c r="AL355" s="3">
        <v>0</v>
      </c>
      <c r="AM355" s="325">
        <v>0</v>
      </c>
      <c r="AN355" s="300">
        <v>0</v>
      </c>
      <c r="AO355" s="300">
        <v>0</v>
      </c>
      <c r="AP355" s="301">
        <v>0</v>
      </c>
      <c r="AQ355" s="29">
        <v>0</v>
      </c>
      <c r="AR355" s="283">
        <v>0</v>
      </c>
      <c r="AS355" s="283">
        <v>0</v>
      </c>
      <c r="AT355" s="4">
        <v>0</v>
      </c>
      <c r="AU355" s="4">
        <v>0</v>
      </c>
      <c r="AV355" s="5">
        <v>0</v>
      </c>
      <c r="AW355" s="448">
        <v>0</v>
      </c>
      <c r="AX355" s="449">
        <v>0</v>
      </c>
      <c r="AY355" s="361">
        <v>0</v>
      </c>
      <c r="AZ355" s="29">
        <v>0</v>
      </c>
      <c r="BA355" s="5">
        <v>0</v>
      </c>
      <c r="BB355" s="357">
        <v>1.4389700000000001</v>
      </c>
      <c r="BC355" s="729">
        <v>2.8799999999999999E-2</v>
      </c>
      <c r="BD355" s="729">
        <v>0</v>
      </c>
      <c r="BE355" s="303">
        <v>0</v>
      </c>
      <c r="BF355" s="303">
        <v>0</v>
      </c>
      <c r="BG355" s="326">
        <v>0</v>
      </c>
      <c r="BH355" s="327"/>
      <c r="BJ355" s="529"/>
    </row>
    <row r="356" spans="1:62" x14ac:dyDescent="0.2">
      <c r="A356" s="33" t="s">
        <v>776</v>
      </c>
      <c r="B356" s="328" t="s">
        <v>777</v>
      </c>
      <c r="C356" s="329" t="s">
        <v>798</v>
      </c>
      <c r="D356" s="330" t="s">
        <v>799</v>
      </c>
      <c r="E356" s="331" t="s">
        <v>800</v>
      </c>
      <c r="F356" s="332" t="s">
        <v>639</v>
      </c>
      <c r="G356" s="333">
        <v>35</v>
      </c>
      <c r="H356" s="334"/>
      <c r="I356" s="335">
        <v>0</v>
      </c>
      <c r="J356" s="335">
        <v>0</v>
      </c>
      <c r="K356" s="335">
        <v>0</v>
      </c>
      <c r="L356" s="335">
        <v>0</v>
      </c>
      <c r="M356" s="335">
        <v>0</v>
      </c>
      <c r="N356" s="335">
        <v>0</v>
      </c>
      <c r="O356" s="714">
        <v>0</v>
      </c>
      <c r="P356" s="714">
        <v>0</v>
      </c>
      <c r="Q356" s="715">
        <v>0</v>
      </c>
      <c r="R356" s="715">
        <v>0</v>
      </c>
      <c r="S356" s="337">
        <v>0</v>
      </c>
      <c r="T356" s="336">
        <v>0</v>
      </c>
      <c r="U356" s="338">
        <v>0</v>
      </c>
      <c r="V356" s="339">
        <v>0</v>
      </c>
      <c r="W356" s="289">
        <v>0</v>
      </c>
      <c r="X356" s="290">
        <v>0</v>
      </c>
      <c r="Y356" s="291">
        <v>0</v>
      </c>
      <c r="Z356" s="324">
        <v>0</v>
      </c>
      <c r="AA356" s="292">
        <v>0</v>
      </c>
      <c r="AB356" s="293">
        <v>0</v>
      </c>
      <c r="AC356" s="340">
        <v>0</v>
      </c>
      <c r="AD356" s="341">
        <v>0</v>
      </c>
      <c r="AE356" s="295">
        <v>0</v>
      </c>
      <c r="AF356" s="342">
        <v>0</v>
      </c>
      <c r="AG356" s="343">
        <v>0.4451</v>
      </c>
      <c r="AH356" s="6">
        <v>0.71679999999999999</v>
      </c>
      <c r="AI356" s="6">
        <v>0</v>
      </c>
      <c r="AJ356" s="2">
        <v>0</v>
      </c>
      <c r="AK356" s="298">
        <v>0.70820000000000005</v>
      </c>
      <c r="AL356" s="3">
        <v>0</v>
      </c>
      <c r="AM356" s="325">
        <v>0</v>
      </c>
      <c r="AN356" s="300">
        <v>0</v>
      </c>
      <c r="AO356" s="300">
        <v>0</v>
      </c>
      <c r="AP356" s="301">
        <v>0</v>
      </c>
      <c r="AQ356" s="29">
        <v>0</v>
      </c>
      <c r="AR356" s="283">
        <v>0</v>
      </c>
      <c r="AS356" s="283">
        <v>0</v>
      </c>
      <c r="AT356" s="4">
        <v>0</v>
      </c>
      <c r="AU356" s="4">
        <v>0</v>
      </c>
      <c r="AV356" s="5">
        <v>0</v>
      </c>
      <c r="AW356" s="448">
        <v>0</v>
      </c>
      <c r="AX356" s="449">
        <v>0</v>
      </c>
      <c r="AY356" s="6">
        <v>0</v>
      </c>
      <c r="AZ356" s="29">
        <v>0</v>
      </c>
      <c r="BA356" s="5">
        <v>0</v>
      </c>
      <c r="BB356" s="341">
        <v>0</v>
      </c>
      <c r="BC356" s="716">
        <v>0</v>
      </c>
      <c r="BD356" s="716">
        <v>1.18E-2</v>
      </c>
      <c r="BE356" s="303">
        <v>0</v>
      </c>
      <c r="BF356" s="303">
        <v>0</v>
      </c>
      <c r="BG356" s="326">
        <v>0</v>
      </c>
      <c r="BH356" s="327"/>
      <c r="BJ356" s="529"/>
    </row>
    <row r="357" spans="1:62" x14ac:dyDescent="0.2">
      <c r="A357" s="33" t="s">
        <v>782</v>
      </c>
      <c r="B357" s="328" t="s">
        <v>783</v>
      </c>
      <c r="C357" s="329" t="s">
        <v>798</v>
      </c>
      <c r="D357" s="330" t="s">
        <v>799</v>
      </c>
      <c r="E357" s="331" t="s">
        <v>801</v>
      </c>
      <c r="F357" s="332" t="s">
        <v>299</v>
      </c>
      <c r="G357" s="333">
        <v>35</v>
      </c>
      <c r="H357" s="334"/>
      <c r="I357" s="335">
        <v>0</v>
      </c>
      <c r="J357" s="335">
        <v>0</v>
      </c>
      <c r="K357" s="335">
        <v>0</v>
      </c>
      <c r="L357" s="335">
        <v>0</v>
      </c>
      <c r="M357" s="335">
        <v>0</v>
      </c>
      <c r="N357" s="335">
        <v>0</v>
      </c>
      <c r="O357" s="714">
        <v>0</v>
      </c>
      <c r="P357" s="714">
        <v>0</v>
      </c>
      <c r="Q357" s="715">
        <v>0</v>
      </c>
      <c r="R357" s="715">
        <v>0</v>
      </c>
      <c r="S357" s="337">
        <v>0</v>
      </c>
      <c r="T357" s="336">
        <v>0</v>
      </c>
      <c r="U357" s="338">
        <v>0</v>
      </c>
      <c r="V357" s="339">
        <v>0</v>
      </c>
      <c r="W357" s="289">
        <v>0</v>
      </c>
      <c r="X357" s="290">
        <v>0</v>
      </c>
      <c r="Y357" s="291">
        <v>0</v>
      </c>
      <c r="Z357" s="324">
        <v>0</v>
      </c>
      <c r="AA357" s="292">
        <v>0</v>
      </c>
      <c r="AB357" s="293">
        <v>0</v>
      </c>
      <c r="AC357" s="340">
        <v>0</v>
      </c>
      <c r="AD357" s="341">
        <v>0</v>
      </c>
      <c r="AE357" s="295">
        <v>0</v>
      </c>
      <c r="AF357" s="342">
        <v>0</v>
      </c>
      <c r="AG357" s="343">
        <v>0.48920000000000002</v>
      </c>
      <c r="AH357" s="6">
        <v>0.78790000000000004</v>
      </c>
      <c r="AI357" s="6">
        <v>0</v>
      </c>
      <c r="AJ357" s="2">
        <v>0</v>
      </c>
      <c r="AK357" s="298">
        <v>0.83930000000000005</v>
      </c>
      <c r="AL357" s="3">
        <v>0</v>
      </c>
      <c r="AM357" s="325">
        <v>0</v>
      </c>
      <c r="AN357" s="300">
        <v>0</v>
      </c>
      <c r="AO357" s="300">
        <v>0</v>
      </c>
      <c r="AP357" s="301">
        <v>0</v>
      </c>
      <c r="AQ357" s="29">
        <v>0</v>
      </c>
      <c r="AR357" s="283">
        <v>0</v>
      </c>
      <c r="AS357" s="283">
        <v>0</v>
      </c>
      <c r="AT357" s="4">
        <v>0</v>
      </c>
      <c r="AU357" s="4">
        <v>0</v>
      </c>
      <c r="AV357" s="5">
        <v>0</v>
      </c>
      <c r="AW357" s="448">
        <v>0</v>
      </c>
      <c r="AX357" s="449">
        <v>0</v>
      </c>
      <c r="AY357" s="6">
        <v>0</v>
      </c>
      <c r="AZ357" s="29">
        <v>0</v>
      </c>
      <c r="BA357" s="5">
        <v>0</v>
      </c>
      <c r="BB357" s="341">
        <v>0</v>
      </c>
      <c r="BC357" s="716">
        <v>0</v>
      </c>
      <c r="BD357" s="716">
        <v>1.2999999999999999E-2</v>
      </c>
      <c r="BE357" s="303">
        <v>0</v>
      </c>
      <c r="BF357" s="303">
        <v>0</v>
      </c>
      <c r="BG357" s="326">
        <v>0</v>
      </c>
      <c r="BH357" s="327"/>
      <c r="BJ357" s="529"/>
    </row>
    <row r="358" spans="1:62" x14ac:dyDescent="0.2">
      <c r="A358" s="362" t="s">
        <v>798</v>
      </c>
      <c r="B358" s="363" t="s">
        <v>802</v>
      </c>
      <c r="C358" s="364" t="s">
        <v>798</v>
      </c>
      <c r="D358" s="365" t="s">
        <v>802</v>
      </c>
      <c r="E358" s="366" t="s">
        <v>803</v>
      </c>
      <c r="F358" s="367" t="s">
        <v>639</v>
      </c>
      <c r="G358" s="368">
        <v>35</v>
      </c>
      <c r="H358" s="334"/>
      <c r="I358" s="369">
        <v>1388318</v>
      </c>
      <c r="J358" s="369">
        <v>223994</v>
      </c>
      <c r="K358" s="369">
        <v>0</v>
      </c>
      <c r="L358" s="369">
        <v>0</v>
      </c>
      <c r="M358" s="369">
        <v>0</v>
      </c>
      <c r="N358" s="369">
        <v>1388318</v>
      </c>
      <c r="O358" s="737">
        <v>223994</v>
      </c>
      <c r="P358" s="737">
        <v>1164324</v>
      </c>
      <c r="Q358" s="738">
        <v>70.739999999999995</v>
      </c>
      <c r="R358" s="738">
        <v>0</v>
      </c>
      <c r="S358" s="371">
        <v>0</v>
      </c>
      <c r="T358" s="370">
        <v>0</v>
      </c>
      <c r="U358" s="372">
        <v>1164324</v>
      </c>
      <c r="V358" s="373">
        <v>16459.2</v>
      </c>
      <c r="W358" s="289">
        <v>3700</v>
      </c>
      <c r="X358" s="290">
        <v>52.3</v>
      </c>
      <c r="Y358" s="291">
        <v>16406.900000000001</v>
      </c>
      <c r="Z358" s="324">
        <v>0</v>
      </c>
      <c r="AA358" s="292">
        <v>0</v>
      </c>
      <c r="AB358" s="293">
        <v>1164324</v>
      </c>
      <c r="AC358" s="374">
        <v>16459.2</v>
      </c>
      <c r="AD358" s="375">
        <v>1.61049</v>
      </c>
      <c r="AE358" s="376">
        <v>1.6105</v>
      </c>
      <c r="AF358" s="377">
        <v>1.6105</v>
      </c>
      <c r="AG358" s="378">
        <v>0</v>
      </c>
      <c r="AH358" s="379">
        <v>0</v>
      </c>
      <c r="AI358" s="379">
        <v>0</v>
      </c>
      <c r="AJ358" s="2">
        <v>0</v>
      </c>
      <c r="AK358" s="298">
        <v>0</v>
      </c>
      <c r="AL358" s="3">
        <v>0</v>
      </c>
      <c r="AM358" s="325">
        <v>0</v>
      </c>
      <c r="AN358" s="300">
        <v>0</v>
      </c>
      <c r="AO358" s="300">
        <v>0</v>
      </c>
      <c r="AP358" s="301">
        <v>0</v>
      </c>
      <c r="AQ358" s="29">
        <v>0</v>
      </c>
      <c r="AR358" s="283">
        <v>0</v>
      </c>
      <c r="AS358" s="283">
        <v>0</v>
      </c>
      <c r="AT358" s="4">
        <v>0</v>
      </c>
      <c r="AU358" s="4">
        <v>0</v>
      </c>
      <c r="AV358" s="5">
        <v>0</v>
      </c>
      <c r="AW358" s="448">
        <v>0</v>
      </c>
      <c r="AX358" s="449">
        <v>0</v>
      </c>
      <c r="AY358" s="379">
        <v>0</v>
      </c>
      <c r="AZ358" s="29">
        <v>0</v>
      </c>
      <c r="BA358" s="5">
        <v>0</v>
      </c>
      <c r="BB358" s="375">
        <v>1.3294999999999999</v>
      </c>
      <c r="BC358" s="739">
        <v>2.6599999999999999E-2</v>
      </c>
      <c r="BD358" s="739">
        <v>0</v>
      </c>
      <c r="BE358" s="303">
        <v>0</v>
      </c>
      <c r="BF358" s="303">
        <v>0</v>
      </c>
      <c r="BG358" s="326">
        <v>0</v>
      </c>
      <c r="BH358" s="327"/>
      <c r="BJ358" s="529"/>
    </row>
    <row r="359" spans="1:62" x14ac:dyDescent="0.2">
      <c r="A359" s="314" t="s">
        <v>804</v>
      </c>
      <c r="B359" s="315" t="s">
        <v>805</v>
      </c>
      <c r="C359" s="316" t="s">
        <v>804</v>
      </c>
      <c r="D359" s="317" t="s">
        <v>805</v>
      </c>
      <c r="E359" s="318" t="s">
        <v>806</v>
      </c>
      <c r="F359" s="319" t="s">
        <v>202</v>
      </c>
      <c r="G359" s="320">
        <v>36</v>
      </c>
      <c r="H359" s="246"/>
      <c r="I359" s="321">
        <v>0</v>
      </c>
      <c r="J359" s="321">
        <v>0</v>
      </c>
      <c r="K359" s="321">
        <v>0</v>
      </c>
      <c r="L359" s="321">
        <v>0</v>
      </c>
      <c r="M359" s="321">
        <v>0</v>
      </c>
      <c r="N359" s="321">
        <v>0</v>
      </c>
      <c r="O359" s="711">
        <v>0</v>
      </c>
      <c r="P359" s="711">
        <v>0</v>
      </c>
      <c r="Q359" s="712">
        <v>0</v>
      </c>
      <c r="R359" s="712">
        <v>0</v>
      </c>
      <c r="S359" s="282">
        <v>0</v>
      </c>
      <c r="T359" s="281">
        <v>0</v>
      </c>
      <c r="U359" s="322">
        <v>0</v>
      </c>
      <c r="V359" s="323">
        <v>0</v>
      </c>
      <c r="W359" s="289">
        <v>0</v>
      </c>
      <c r="X359" s="290">
        <v>0</v>
      </c>
      <c r="Y359" s="291">
        <v>0</v>
      </c>
      <c r="Z359" s="324">
        <v>0</v>
      </c>
      <c r="AA359" s="292">
        <v>0</v>
      </c>
      <c r="AB359" s="293">
        <v>0</v>
      </c>
      <c r="AC359" s="261">
        <v>0</v>
      </c>
      <c r="AD359" s="294">
        <v>0</v>
      </c>
      <c r="AE359" s="295">
        <v>0</v>
      </c>
      <c r="AF359" s="296">
        <v>0</v>
      </c>
      <c r="AG359" s="297">
        <v>0</v>
      </c>
      <c r="AH359" s="1">
        <v>0</v>
      </c>
      <c r="AI359" s="382">
        <v>1.3811</v>
      </c>
      <c r="AJ359" s="2">
        <v>1.0402</v>
      </c>
      <c r="AK359" s="298">
        <v>0</v>
      </c>
      <c r="AL359" s="3">
        <v>1.3277000000000001</v>
      </c>
      <c r="AM359" s="325">
        <v>1.5188999999999999</v>
      </c>
      <c r="AN359" s="300">
        <v>1.0402</v>
      </c>
      <c r="AO359" s="300">
        <v>0</v>
      </c>
      <c r="AP359" s="301">
        <v>1.3277000000000001</v>
      </c>
      <c r="AQ359" s="29">
        <v>1.5188999999999999</v>
      </c>
      <c r="AR359" s="283">
        <v>1</v>
      </c>
      <c r="AS359" s="283">
        <v>1</v>
      </c>
      <c r="AT359" s="4">
        <v>1.0402</v>
      </c>
      <c r="AU359" s="4">
        <v>0</v>
      </c>
      <c r="AV359" s="5">
        <v>1.3277000000000001</v>
      </c>
      <c r="AW359" s="448">
        <v>0</v>
      </c>
      <c r="AX359" s="449">
        <v>1</v>
      </c>
      <c r="AY359" s="1">
        <v>1.3811</v>
      </c>
      <c r="AZ359" s="29">
        <v>0</v>
      </c>
      <c r="BA359" s="5">
        <v>0</v>
      </c>
      <c r="BB359" s="294">
        <v>0</v>
      </c>
      <c r="BC359" s="707">
        <v>0</v>
      </c>
      <c r="BD359" s="707">
        <v>0</v>
      </c>
      <c r="BE359" s="303">
        <v>2.2800000000000001E-2</v>
      </c>
      <c r="BF359" s="303">
        <v>2.2800000000000001E-2</v>
      </c>
      <c r="BG359" s="326">
        <v>1</v>
      </c>
      <c r="BH359" s="327"/>
      <c r="BJ359" s="529"/>
    </row>
    <row r="360" spans="1:62" x14ac:dyDescent="0.2">
      <c r="A360" s="314" t="s">
        <v>807</v>
      </c>
      <c r="B360" s="315" t="s">
        <v>295</v>
      </c>
      <c r="C360" s="316" t="s">
        <v>807</v>
      </c>
      <c r="D360" s="317" t="s">
        <v>295</v>
      </c>
      <c r="E360" s="318" t="s">
        <v>808</v>
      </c>
      <c r="F360" s="319" t="s">
        <v>202</v>
      </c>
      <c r="G360" s="320">
        <v>36</v>
      </c>
      <c r="H360" s="246"/>
      <c r="I360" s="321">
        <v>0</v>
      </c>
      <c r="J360" s="321">
        <v>0</v>
      </c>
      <c r="K360" s="321">
        <v>0</v>
      </c>
      <c r="L360" s="321">
        <v>0</v>
      </c>
      <c r="M360" s="321">
        <v>0</v>
      </c>
      <c r="N360" s="321">
        <v>0</v>
      </c>
      <c r="O360" s="711">
        <v>0</v>
      </c>
      <c r="P360" s="711">
        <v>0</v>
      </c>
      <c r="Q360" s="712">
        <v>0</v>
      </c>
      <c r="R360" s="712">
        <v>0</v>
      </c>
      <c r="S360" s="282">
        <v>0</v>
      </c>
      <c r="T360" s="281">
        <v>0</v>
      </c>
      <c r="U360" s="322">
        <v>0</v>
      </c>
      <c r="V360" s="323">
        <v>0</v>
      </c>
      <c r="W360" s="289">
        <v>0</v>
      </c>
      <c r="X360" s="290">
        <v>0</v>
      </c>
      <c r="Y360" s="291">
        <v>0</v>
      </c>
      <c r="Z360" s="324">
        <v>0</v>
      </c>
      <c r="AA360" s="292">
        <v>0</v>
      </c>
      <c r="AB360" s="293">
        <v>0</v>
      </c>
      <c r="AC360" s="261">
        <v>0</v>
      </c>
      <c r="AD360" s="294">
        <v>0</v>
      </c>
      <c r="AE360" s="295">
        <v>0</v>
      </c>
      <c r="AF360" s="296">
        <v>0</v>
      </c>
      <c r="AG360" s="297">
        <v>0</v>
      </c>
      <c r="AH360" s="1">
        <v>0</v>
      </c>
      <c r="AI360" s="382">
        <v>1.417</v>
      </c>
      <c r="AJ360" s="2">
        <v>0.99930000000000008</v>
      </c>
      <c r="AK360" s="298">
        <v>0</v>
      </c>
      <c r="AL360" s="3">
        <v>1.4179999999999999</v>
      </c>
      <c r="AM360" s="325">
        <v>1.5810999999999999</v>
      </c>
      <c r="AN360" s="300">
        <v>0.99930000000000008</v>
      </c>
      <c r="AO360" s="300">
        <v>0</v>
      </c>
      <c r="AP360" s="301">
        <v>1.4179999999999999</v>
      </c>
      <c r="AQ360" s="29">
        <v>1.5810999999999999</v>
      </c>
      <c r="AR360" s="283">
        <v>1</v>
      </c>
      <c r="AS360" s="283">
        <v>1</v>
      </c>
      <c r="AT360" s="4">
        <v>0.99930000000000008</v>
      </c>
      <c r="AU360" s="4">
        <v>0</v>
      </c>
      <c r="AV360" s="5">
        <v>1.4179999999999999</v>
      </c>
      <c r="AW360" s="448">
        <v>0</v>
      </c>
      <c r="AX360" s="449">
        <v>1</v>
      </c>
      <c r="AY360" s="1">
        <v>1.417</v>
      </c>
      <c r="AZ360" s="29">
        <v>0</v>
      </c>
      <c r="BA360" s="5">
        <v>0</v>
      </c>
      <c r="BB360" s="294">
        <v>0</v>
      </c>
      <c r="BC360" s="707">
        <v>0</v>
      </c>
      <c r="BD360" s="707">
        <v>0</v>
      </c>
      <c r="BE360" s="303">
        <v>2.3400000000000001E-2</v>
      </c>
      <c r="BF360" s="303">
        <v>2.3400000000000001E-2</v>
      </c>
      <c r="BG360" s="326">
        <v>1</v>
      </c>
      <c r="BH360" s="327"/>
      <c r="BJ360" s="529"/>
    </row>
    <row r="361" spans="1:62" x14ac:dyDescent="0.2">
      <c r="A361" s="314" t="s">
        <v>809</v>
      </c>
      <c r="B361" s="315" t="s">
        <v>810</v>
      </c>
      <c r="C361" s="316" t="s">
        <v>809</v>
      </c>
      <c r="D361" s="317" t="s">
        <v>810</v>
      </c>
      <c r="E361" s="318" t="s">
        <v>811</v>
      </c>
      <c r="F361" s="319" t="s">
        <v>149</v>
      </c>
      <c r="G361" s="320">
        <v>36</v>
      </c>
      <c r="H361" s="246"/>
      <c r="I361" s="321">
        <v>0</v>
      </c>
      <c r="J361" s="321">
        <v>0</v>
      </c>
      <c r="K361" s="321">
        <v>0</v>
      </c>
      <c r="L361" s="321">
        <v>0</v>
      </c>
      <c r="M361" s="321">
        <v>0</v>
      </c>
      <c r="N361" s="321">
        <v>0</v>
      </c>
      <c r="O361" s="711">
        <v>0</v>
      </c>
      <c r="P361" s="711">
        <v>0</v>
      </c>
      <c r="Q361" s="712">
        <v>0</v>
      </c>
      <c r="R361" s="712">
        <v>0</v>
      </c>
      <c r="S361" s="282">
        <v>0</v>
      </c>
      <c r="T361" s="281">
        <v>0</v>
      </c>
      <c r="U361" s="322">
        <v>0</v>
      </c>
      <c r="V361" s="323">
        <v>0</v>
      </c>
      <c r="W361" s="289">
        <v>0</v>
      </c>
      <c r="X361" s="290">
        <v>0</v>
      </c>
      <c r="Y361" s="291">
        <v>0</v>
      </c>
      <c r="Z361" s="324">
        <v>0</v>
      </c>
      <c r="AA361" s="292">
        <v>0</v>
      </c>
      <c r="AB361" s="293">
        <v>0</v>
      </c>
      <c r="AC361" s="261">
        <v>0</v>
      </c>
      <c r="AD361" s="294">
        <v>0</v>
      </c>
      <c r="AE361" s="295">
        <v>0</v>
      </c>
      <c r="AF361" s="296">
        <v>0</v>
      </c>
      <c r="AG361" s="297">
        <v>0</v>
      </c>
      <c r="AH361" s="1">
        <v>0</v>
      </c>
      <c r="AI361" s="382">
        <v>1.3811</v>
      </c>
      <c r="AJ361" s="2">
        <v>0.92019999999999991</v>
      </c>
      <c r="AK361" s="298">
        <v>0</v>
      </c>
      <c r="AL361" s="3">
        <v>1.5008999999999999</v>
      </c>
      <c r="AM361" s="325">
        <v>1.7170000000000001</v>
      </c>
      <c r="AN361" s="300">
        <v>0.92019999999999991</v>
      </c>
      <c r="AO361" s="300">
        <v>0</v>
      </c>
      <c r="AP361" s="301">
        <v>1.5008999999999999</v>
      </c>
      <c r="AQ361" s="29">
        <v>1.7170000000000001</v>
      </c>
      <c r="AR361" s="283">
        <v>1</v>
      </c>
      <c r="AS361" s="283">
        <v>1</v>
      </c>
      <c r="AT361" s="4">
        <v>0.92019999999999991</v>
      </c>
      <c r="AU361" s="4">
        <v>0</v>
      </c>
      <c r="AV361" s="5">
        <v>1.5008999999999999</v>
      </c>
      <c r="AW361" s="448">
        <v>0</v>
      </c>
      <c r="AX361" s="449">
        <v>1</v>
      </c>
      <c r="AY361" s="1">
        <v>1.3811</v>
      </c>
      <c r="AZ361" s="29">
        <v>0</v>
      </c>
      <c r="BA361" s="5">
        <v>0</v>
      </c>
      <c r="BB361" s="294">
        <v>0</v>
      </c>
      <c r="BC361" s="707">
        <v>0</v>
      </c>
      <c r="BD361" s="707">
        <v>0</v>
      </c>
      <c r="BE361" s="303">
        <v>2.2800000000000001E-2</v>
      </c>
      <c r="BF361" s="303">
        <v>2.2800000000000001E-2</v>
      </c>
      <c r="BG361" s="326">
        <v>1</v>
      </c>
      <c r="BH361" s="327"/>
      <c r="BJ361" s="529"/>
    </row>
    <row r="362" spans="1:62" x14ac:dyDescent="0.2">
      <c r="A362" s="314" t="s">
        <v>812</v>
      </c>
      <c r="B362" s="315" t="s">
        <v>813</v>
      </c>
      <c r="C362" s="316" t="s">
        <v>812</v>
      </c>
      <c r="D362" s="317" t="s">
        <v>813</v>
      </c>
      <c r="E362" s="318" t="s">
        <v>814</v>
      </c>
      <c r="F362" s="319" t="s">
        <v>149</v>
      </c>
      <c r="G362" s="320">
        <v>36</v>
      </c>
      <c r="H362" s="246"/>
      <c r="I362" s="321">
        <v>0</v>
      </c>
      <c r="J362" s="321">
        <v>0</v>
      </c>
      <c r="K362" s="321">
        <v>0</v>
      </c>
      <c r="L362" s="321">
        <v>0</v>
      </c>
      <c r="M362" s="321">
        <v>0</v>
      </c>
      <c r="N362" s="321">
        <v>0</v>
      </c>
      <c r="O362" s="711">
        <v>0</v>
      </c>
      <c r="P362" s="711">
        <v>0</v>
      </c>
      <c r="Q362" s="712">
        <v>0</v>
      </c>
      <c r="R362" s="712">
        <v>0</v>
      </c>
      <c r="S362" s="282">
        <v>0</v>
      </c>
      <c r="T362" s="281">
        <v>0</v>
      </c>
      <c r="U362" s="322">
        <v>0</v>
      </c>
      <c r="V362" s="323">
        <v>0</v>
      </c>
      <c r="W362" s="289">
        <v>0</v>
      </c>
      <c r="X362" s="290">
        <v>0</v>
      </c>
      <c r="Y362" s="291">
        <v>0</v>
      </c>
      <c r="Z362" s="324">
        <v>0</v>
      </c>
      <c r="AA362" s="292">
        <v>0</v>
      </c>
      <c r="AB362" s="293">
        <v>0</v>
      </c>
      <c r="AC362" s="261">
        <v>0</v>
      </c>
      <c r="AD362" s="294">
        <v>0</v>
      </c>
      <c r="AE362" s="295">
        <v>0</v>
      </c>
      <c r="AF362" s="296">
        <v>0</v>
      </c>
      <c r="AG362" s="297">
        <v>0</v>
      </c>
      <c r="AH362" s="1">
        <v>0</v>
      </c>
      <c r="AI362" s="382">
        <v>1.3811</v>
      </c>
      <c r="AJ362" s="2">
        <v>1.0966</v>
      </c>
      <c r="AK362" s="298">
        <v>0</v>
      </c>
      <c r="AL362" s="3">
        <v>1.2594000000000001</v>
      </c>
      <c r="AM362" s="325">
        <v>1.4408000000000001</v>
      </c>
      <c r="AN362" s="300">
        <v>1.0966</v>
      </c>
      <c r="AO362" s="300">
        <v>0</v>
      </c>
      <c r="AP362" s="301">
        <v>1.2594000000000001</v>
      </c>
      <c r="AQ362" s="29">
        <v>1.4408000000000001</v>
      </c>
      <c r="AR362" s="283">
        <v>1</v>
      </c>
      <c r="AS362" s="283">
        <v>1</v>
      </c>
      <c r="AT362" s="4">
        <v>1.0966</v>
      </c>
      <c r="AU362" s="4">
        <v>0</v>
      </c>
      <c r="AV362" s="5">
        <v>1.2594000000000001</v>
      </c>
      <c r="AW362" s="448">
        <v>0</v>
      </c>
      <c r="AX362" s="449">
        <v>1</v>
      </c>
      <c r="AY362" s="1">
        <v>1.3811</v>
      </c>
      <c r="AZ362" s="29">
        <v>0</v>
      </c>
      <c r="BA362" s="5">
        <v>0</v>
      </c>
      <c r="BB362" s="294">
        <v>0</v>
      </c>
      <c r="BC362" s="707">
        <v>0</v>
      </c>
      <c r="BD362" s="707">
        <v>0</v>
      </c>
      <c r="BE362" s="303">
        <v>2.2800000000000001E-2</v>
      </c>
      <c r="BF362" s="303">
        <v>2.3800000000000002E-2</v>
      </c>
      <c r="BG362" s="326">
        <v>1</v>
      </c>
      <c r="BH362" s="327"/>
      <c r="BJ362" s="529"/>
    </row>
    <row r="363" spans="1:62" x14ac:dyDescent="0.2">
      <c r="A363" s="314" t="s">
        <v>815</v>
      </c>
      <c r="B363" s="315" t="s">
        <v>816</v>
      </c>
      <c r="C363" s="316" t="s">
        <v>815</v>
      </c>
      <c r="D363" s="317" t="s">
        <v>816</v>
      </c>
      <c r="E363" s="318" t="s">
        <v>817</v>
      </c>
      <c r="F363" s="319" t="s">
        <v>202</v>
      </c>
      <c r="G363" s="320">
        <v>36</v>
      </c>
      <c r="H363" s="246"/>
      <c r="I363" s="321">
        <v>0</v>
      </c>
      <c r="J363" s="321">
        <v>0</v>
      </c>
      <c r="K363" s="321">
        <v>0</v>
      </c>
      <c r="L363" s="321">
        <v>0</v>
      </c>
      <c r="M363" s="321">
        <v>0</v>
      </c>
      <c r="N363" s="321">
        <v>0</v>
      </c>
      <c r="O363" s="711">
        <v>0</v>
      </c>
      <c r="P363" s="711">
        <v>0</v>
      </c>
      <c r="Q363" s="712">
        <v>0</v>
      </c>
      <c r="R363" s="712">
        <v>0</v>
      </c>
      <c r="S363" s="282">
        <v>0</v>
      </c>
      <c r="T363" s="281">
        <v>0</v>
      </c>
      <c r="U363" s="322">
        <v>0</v>
      </c>
      <c r="V363" s="323">
        <v>0</v>
      </c>
      <c r="W363" s="289">
        <v>0</v>
      </c>
      <c r="X363" s="290">
        <v>0</v>
      </c>
      <c r="Y363" s="291">
        <v>0</v>
      </c>
      <c r="Z363" s="324">
        <v>0</v>
      </c>
      <c r="AA363" s="292">
        <v>0</v>
      </c>
      <c r="AB363" s="293">
        <v>0</v>
      </c>
      <c r="AC363" s="261">
        <v>0</v>
      </c>
      <c r="AD363" s="294">
        <v>0</v>
      </c>
      <c r="AE363" s="295">
        <v>0</v>
      </c>
      <c r="AF363" s="296">
        <v>0</v>
      </c>
      <c r="AG363" s="297">
        <v>0</v>
      </c>
      <c r="AH363" s="1">
        <v>0</v>
      </c>
      <c r="AI363" s="382">
        <v>1.417</v>
      </c>
      <c r="AJ363" s="2">
        <v>1.0615999999999999</v>
      </c>
      <c r="AK363" s="298">
        <v>0</v>
      </c>
      <c r="AL363" s="3">
        <v>1.3348</v>
      </c>
      <c r="AM363" s="325">
        <v>1.4883</v>
      </c>
      <c r="AN363" s="300">
        <v>1.0615999999999999</v>
      </c>
      <c r="AO363" s="300">
        <v>0</v>
      </c>
      <c r="AP363" s="301">
        <v>1.3348</v>
      </c>
      <c r="AQ363" s="29">
        <v>1.4883</v>
      </c>
      <c r="AR363" s="283">
        <v>1</v>
      </c>
      <c r="AS363" s="283">
        <v>1</v>
      </c>
      <c r="AT363" s="4">
        <v>1.0615999999999999</v>
      </c>
      <c r="AU363" s="4">
        <v>0</v>
      </c>
      <c r="AV363" s="5">
        <v>1.3348</v>
      </c>
      <c r="AW363" s="448">
        <v>0</v>
      </c>
      <c r="AX363" s="449">
        <v>1</v>
      </c>
      <c r="AY363" s="1">
        <v>1.417</v>
      </c>
      <c r="AZ363" s="29">
        <v>0</v>
      </c>
      <c r="BA363" s="5">
        <v>0</v>
      </c>
      <c r="BB363" s="294">
        <v>0</v>
      </c>
      <c r="BC363" s="707">
        <v>0</v>
      </c>
      <c r="BD363" s="707">
        <v>0</v>
      </c>
      <c r="BE363" s="303">
        <v>2.3400000000000001E-2</v>
      </c>
      <c r="BF363" s="303">
        <v>2.3400000000000001E-2</v>
      </c>
      <c r="BG363" s="326">
        <v>1</v>
      </c>
      <c r="BH363" s="327"/>
      <c r="BJ363" s="529"/>
    </row>
    <row r="364" spans="1:62" x14ac:dyDescent="0.2">
      <c r="A364" s="314" t="s">
        <v>818</v>
      </c>
      <c r="B364" s="315" t="s">
        <v>819</v>
      </c>
      <c r="C364" s="316" t="s">
        <v>818</v>
      </c>
      <c r="D364" s="317" t="s">
        <v>819</v>
      </c>
      <c r="E364" s="318" t="s">
        <v>820</v>
      </c>
      <c r="F364" s="319" t="s">
        <v>202</v>
      </c>
      <c r="G364" s="320">
        <v>36</v>
      </c>
      <c r="H364" s="246"/>
      <c r="I364" s="321">
        <v>0</v>
      </c>
      <c r="J364" s="321">
        <v>0</v>
      </c>
      <c r="K364" s="321">
        <v>0</v>
      </c>
      <c r="L364" s="321">
        <v>0</v>
      </c>
      <c r="M364" s="321">
        <v>0</v>
      </c>
      <c r="N364" s="321">
        <v>0</v>
      </c>
      <c r="O364" s="711">
        <v>0</v>
      </c>
      <c r="P364" s="711">
        <v>0</v>
      </c>
      <c r="Q364" s="712">
        <v>0</v>
      </c>
      <c r="R364" s="712">
        <v>0</v>
      </c>
      <c r="S364" s="282">
        <v>0</v>
      </c>
      <c r="T364" s="281">
        <v>0</v>
      </c>
      <c r="U364" s="322">
        <v>0</v>
      </c>
      <c r="V364" s="323">
        <v>0</v>
      </c>
      <c r="W364" s="289">
        <v>0</v>
      </c>
      <c r="X364" s="290">
        <v>0</v>
      </c>
      <c r="Y364" s="291">
        <v>0</v>
      </c>
      <c r="Z364" s="324">
        <v>0</v>
      </c>
      <c r="AA364" s="292">
        <v>0</v>
      </c>
      <c r="AB364" s="293">
        <v>0</v>
      </c>
      <c r="AC364" s="261">
        <v>0</v>
      </c>
      <c r="AD364" s="294">
        <v>0</v>
      </c>
      <c r="AE364" s="295">
        <v>0</v>
      </c>
      <c r="AF364" s="296">
        <v>0</v>
      </c>
      <c r="AG364" s="297">
        <v>0</v>
      </c>
      <c r="AH364" s="1">
        <v>0</v>
      </c>
      <c r="AI364" s="382">
        <v>1.4018999999999999</v>
      </c>
      <c r="AJ364" s="2">
        <v>1.0045999999999999</v>
      </c>
      <c r="AK364" s="298">
        <v>0</v>
      </c>
      <c r="AL364" s="3">
        <v>1.3955</v>
      </c>
      <c r="AM364" s="325">
        <v>1.5728</v>
      </c>
      <c r="AN364" s="300">
        <v>1.0045999999999999</v>
      </c>
      <c r="AO364" s="300">
        <v>0</v>
      </c>
      <c r="AP364" s="301">
        <v>1.3955</v>
      </c>
      <c r="AQ364" s="29">
        <v>1.5728</v>
      </c>
      <c r="AR364" s="283">
        <v>1</v>
      </c>
      <c r="AS364" s="283">
        <v>1</v>
      </c>
      <c r="AT364" s="4">
        <v>1.0045999999999999</v>
      </c>
      <c r="AU364" s="4">
        <v>0</v>
      </c>
      <c r="AV364" s="5">
        <v>1.3955</v>
      </c>
      <c r="AW364" s="448">
        <v>0</v>
      </c>
      <c r="AX364" s="449">
        <v>1</v>
      </c>
      <c r="AY364" s="1">
        <v>1.4018999999999999</v>
      </c>
      <c r="AZ364" s="29">
        <v>0</v>
      </c>
      <c r="BA364" s="5">
        <v>0</v>
      </c>
      <c r="BB364" s="294">
        <v>0</v>
      </c>
      <c r="BC364" s="707">
        <v>0</v>
      </c>
      <c r="BD364" s="707">
        <v>0</v>
      </c>
      <c r="BE364" s="303">
        <v>2.2800000000000001E-2</v>
      </c>
      <c r="BF364" s="303">
        <v>2.5600000000000001E-2</v>
      </c>
      <c r="BG364" s="326">
        <v>1</v>
      </c>
      <c r="BH364" s="327"/>
      <c r="BJ364" s="529"/>
    </row>
    <row r="365" spans="1:62" x14ac:dyDescent="0.2">
      <c r="A365" s="314" t="s">
        <v>821</v>
      </c>
      <c r="B365" s="315" t="s">
        <v>822</v>
      </c>
      <c r="C365" s="316" t="s">
        <v>821</v>
      </c>
      <c r="D365" s="317" t="s">
        <v>822</v>
      </c>
      <c r="E365" s="318" t="s">
        <v>823</v>
      </c>
      <c r="F365" s="319" t="s">
        <v>202</v>
      </c>
      <c r="G365" s="320">
        <v>36</v>
      </c>
      <c r="H365" s="246"/>
      <c r="I365" s="321">
        <v>0</v>
      </c>
      <c r="J365" s="321">
        <v>0</v>
      </c>
      <c r="K365" s="321">
        <v>0</v>
      </c>
      <c r="L365" s="321">
        <v>0</v>
      </c>
      <c r="M365" s="321">
        <v>0</v>
      </c>
      <c r="N365" s="321">
        <v>0</v>
      </c>
      <c r="O365" s="711">
        <v>0</v>
      </c>
      <c r="P365" s="711">
        <v>0</v>
      </c>
      <c r="Q365" s="712">
        <v>0</v>
      </c>
      <c r="R365" s="712">
        <v>0</v>
      </c>
      <c r="S365" s="282">
        <v>0</v>
      </c>
      <c r="T365" s="281">
        <v>0</v>
      </c>
      <c r="U365" s="322">
        <v>0</v>
      </c>
      <c r="V365" s="323">
        <v>0</v>
      </c>
      <c r="W365" s="289">
        <v>0</v>
      </c>
      <c r="X365" s="290">
        <v>0</v>
      </c>
      <c r="Y365" s="291">
        <v>0</v>
      </c>
      <c r="Z365" s="324">
        <v>0</v>
      </c>
      <c r="AA365" s="292">
        <v>0</v>
      </c>
      <c r="AB365" s="293">
        <v>0</v>
      </c>
      <c r="AC365" s="261">
        <v>0</v>
      </c>
      <c r="AD365" s="294">
        <v>0</v>
      </c>
      <c r="AE365" s="295">
        <v>0</v>
      </c>
      <c r="AF365" s="296">
        <v>0</v>
      </c>
      <c r="AG365" s="297">
        <v>0</v>
      </c>
      <c r="AH365" s="1">
        <v>0</v>
      </c>
      <c r="AI365" s="382">
        <v>1.4179999999999999</v>
      </c>
      <c r="AJ365" s="2">
        <v>1.1195999999999999</v>
      </c>
      <c r="AK365" s="298">
        <v>0</v>
      </c>
      <c r="AL365" s="3">
        <v>1.2665</v>
      </c>
      <c r="AM365" s="325">
        <v>1.4112</v>
      </c>
      <c r="AN365" s="300">
        <v>1.1195999999999999</v>
      </c>
      <c r="AO365" s="300">
        <v>0</v>
      </c>
      <c r="AP365" s="301">
        <v>1.2665</v>
      </c>
      <c r="AQ365" s="29">
        <v>1.4112</v>
      </c>
      <c r="AR365" s="283">
        <v>1</v>
      </c>
      <c r="AS365" s="283">
        <v>1</v>
      </c>
      <c r="AT365" s="4">
        <v>1.1195999999999999</v>
      </c>
      <c r="AU365" s="4">
        <v>0</v>
      </c>
      <c r="AV365" s="5">
        <v>1.2665</v>
      </c>
      <c r="AW365" s="448">
        <v>0</v>
      </c>
      <c r="AX365" s="449">
        <v>1</v>
      </c>
      <c r="AY365" s="1">
        <v>1.4179999999999999</v>
      </c>
      <c r="AZ365" s="29">
        <v>0</v>
      </c>
      <c r="BA365" s="5">
        <v>0</v>
      </c>
      <c r="BB365" s="294">
        <v>0</v>
      </c>
      <c r="BC365" s="707">
        <v>0</v>
      </c>
      <c r="BD365" s="707">
        <v>0</v>
      </c>
      <c r="BE365" s="303">
        <v>2.2800000000000001E-2</v>
      </c>
      <c r="BF365" s="303">
        <v>2.5700000000000001E-2</v>
      </c>
      <c r="BG365" s="326">
        <v>1</v>
      </c>
      <c r="BH365" s="327"/>
      <c r="BJ365" s="529"/>
    </row>
    <row r="366" spans="1:62" x14ac:dyDescent="0.2">
      <c r="A366" s="314" t="s">
        <v>824</v>
      </c>
      <c r="B366" s="315" t="s">
        <v>825</v>
      </c>
      <c r="C366" s="316" t="s">
        <v>824</v>
      </c>
      <c r="D366" s="317" t="s">
        <v>825</v>
      </c>
      <c r="E366" s="318" t="s">
        <v>826</v>
      </c>
      <c r="F366" s="319" t="s">
        <v>149</v>
      </c>
      <c r="G366" s="320">
        <v>36</v>
      </c>
      <c r="H366" s="246"/>
      <c r="I366" s="321">
        <v>0</v>
      </c>
      <c r="J366" s="321">
        <v>0</v>
      </c>
      <c r="K366" s="321">
        <v>0</v>
      </c>
      <c r="L366" s="321">
        <v>0</v>
      </c>
      <c r="M366" s="321">
        <v>0</v>
      </c>
      <c r="N366" s="321">
        <v>0</v>
      </c>
      <c r="O366" s="711">
        <v>0</v>
      </c>
      <c r="P366" s="711">
        <v>0</v>
      </c>
      <c r="Q366" s="712">
        <v>0</v>
      </c>
      <c r="R366" s="712">
        <v>0</v>
      </c>
      <c r="S366" s="282">
        <v>0</v>
      </c>
      <c r="T366" s="281">
        <v>0</v>
      </c>
      <c r="U366" s="322">
        <v>0</v>
      </c>
      <c r="V366" s="323">
        <v>0</v>
      </c>
      <c r="W366" s="289">
        <v>0</v>
      </c>
      <c r="X366" s="290">
        <v>0</v>
      </c>
      <c r="Y366" s="291">
        <v>0</v>
      </c>
      <c r="Z366" s="324">
        <v>0</v>
      </c>
      <c r="AA366" s="292">
        <v>0</v>
      </c>
      <c r="AB366" s="293">
        <v>0</v>
      </c>
      <c r="AC366" s="261">
        <v>0</v>
      </c>
      <c r="AD366" s="294">
        <v>0</v>
      </c>
      <c r="AE366" s="295">
        <v>0</v>
      </c>
      <c r="AF366" s="296">
        <v>0</v>
      </c>
      <c r="AG366" s="297">
        <v>0</v>
      </c>
      <c r="AH366" s="1">
        <v>0</v>
      </c>
      <c r="AI366" s="382">
        <v>1.3811</v>
      </c>
      <c r="AJ366" s="2">
        <v>1.0536000000000001</v>
      </c>
      <c r="AK366" s="298">
        <v>0</v>
      </c>
      <c r="AL366" s="3">
        <v>1.3108</v>
      </c>
      <c r="AM366" s="325">
        <v>1.4996</v>
      </c>
      <c r="AN366" s="300">
        <v>1.0536000000000001</v>
      </c>
      <c r="AO366" s="300">
        <v>0</v>
      </c>
      <c r="AP366" s="301">
        <v>1.3108</v>
      </c>
      <c r="AQ366" s="29">
        <v>1.4996</v>
      </c>
      <c r="AR366" s="283">
        <v>1</v>
      </c>
      <c r="AS366" s="283">
        <v>1</v>
      </c>
      <c r="AT366" s="4">
        <v>1.0536000000000001</v>
      </c>
      <c r="AU366" s="4">
        <v>0</v>
      </c>
      <c r="AV366" s="5">
        <v>1.3108</v>
      </c>
      <c r="AW366" s="448">
        <v>0</v>
      </c>
      <c r="AX366" s="449">
        <v>1</v>
      </c>
      <c r="AY366" s="1">
        <v>1.3811</v>
      </c>
      <c r="AZ366" s="29">
        <v>0</v>
      </c>
      <c r="BA366" s="5">
        <v>0</v>
      </c>
      <c r="BB366" s="294">
        <v>0</v>
      </c>
      <c r="BC366" s="707">
        <v>0</v>
      </c>
      <c r="BD366" s="707">
        <v>0</v>
      </c>
      <c r="BE366" s="303">
        <v>2.2800000000000001E-2</v>
      </c>
      <c r="BF366" s="303">
        <v>2.3599999999999999E-2</v>
      </c>
      <c r="BG366" s="326">
        <v>1</v>
      </c>
      <c r="BH366" s="327"/>
      <c r="BJ366" s="529"/>
    </row>
    <row r="367" spans="1:62" x14ac:dyDescent="0.2">
      <c r="A367" s="33" t="s">
        <v>807</v>
      </c>
      <c r="B367" s="328" t="s">
        <v>295</v>
      </c>
      <c r="C367" s="329" t="s">
        <v>827</v>
      </c>
      <c r="D367" s="330" t="s">
        <v>828</v>
      </c>
      <c r="E367" s="331" t="s">
        <v>829</v>
      </c>
      <c r="F367" s="332" t="s">
        <v>202</v>
      </c>
      <c r="G367" s="333">
        <v>36</v>
      </c>
      <c r="H367" s="334"/>
      <c r="I367" s="335">
        <v>0</v>
      </c>
      <c r="J367" s="335">
        <v>0</v>
      </c>
      <c r="K367" s="335">
        <v>0</v>
      </c>
      <c r="L367" s="335">
        <v>0</v>
      </c>
      <c r="M367" s="335">
        <v>0</v>
      </c>
      <c r="N367" s="335">
        <v>0</v>
      </c>
      <c r="O367" s="714">
        <v>0</v>
      </c>
      <c r="P367" s="714">
        <v>0</v>
      </c>
      <c r="Q367" s="715">
        <v>0</v>
      </c>
      <c r="R367" s="715">
        <v>0</v>
      </c>
      <c r="S367" s="337">
        <v>0</v>
      </c>
      <c r="T367" s="336">
        <v>0</v>
      </c>
      <c r="U367" s="338">
        <v>0</v>
      </c>
      <c r="V367" s="339">
        <v>0</v>
      </c>
      <c r="W367" s="289">
        <v>0</v>
      </c>
      <c r="X367" s="290">
        <v>0</v>
      </c>
      <c r="Y367" s="291">
        <v>0</v>
      </c>
      <c r="Z367" s="324">
        <v>0</v>
      </c>
      <c r="AA367" s="292">
        <v>0</v>
      </c>
      <c r="AB367" s="293">
        <v>0</v>
      </c>
      <c r="AC367" s="340">
        <v>0</v>
      </c>
      <c r="AD367" s="341">
        <v>0</v>
      </c>
      <c r="AE367" s="295">
        <v>0</v>
      </c>
      <c r="AF367" s="342">
        <v>0</v>
      </c>
      <c r="AG367" s="343">
        <v>1</v>
      </c>
      <c r="AH367" s="6">
        <v>1.417</v>
      </c>
      <c r="AI367" s="6">
        <v>0</v>
      </c>
      <c r="AJ367" s="2">
        <v>0</v>
      </c>
      <c r="AK367" s="298">
        <v>1.4179999999999999</v>
      </c>
      <c r="AL367" s="3">
        <v>0</v>
      </c>
      <c r="AM367" s="325">
        <v>0</v>
      </c>
      <c r="AN367" s="300">
        <v>0</v>
      </c>
      <c r="AO367" s="300">
        <v>0</v>
      </c>
      <c r="AP367" s="301">
        <v>0</v>
      </c>
      <c r="AQ367" s="29">
        <v>0</v>
      </c>
      <c r="AR367" s="283">
        <v>0</v>
      </c>
      <c r="AS367" s="283">
        <v>0</v>
      </c>
      <c r="AT367" s="4">
        <v>0</v>
      </c>
      <c r="AU367" s="4">
        <v>0</v>
      </c>
      <c r="AV367" s="5">
        <v>0</v>
      </c>
      <c r="AW367" s="448">
        <v>0</v>
      </c>
      <c r="AX367" s="449">
        <v>0</v>
      </c>
      <c r="AY367" s="6">
        <v>0</v>
      </c>
      <c r="AZ367" s="29">
        <v>0</v>
      </c>
      <c r="BA367" s="5">
        <v>0</v>
      </c>
      <c r="BB367" s="341">
        <v>0</v>
      </c>
      <c r="BC367" s="716">
        <v>0</v>
      </c>
      <c r="BD367" s="716">
        <v>2.3400000000000001E-2</v>
      </c>
      <c r="BE367" s="303">
        <v>0</v>
      </c>
      <c r="BF367" s="303">
        <v>0</v>
      </c>
      <c r="BG367" s="326">
        <v>0</v>
      </c>
      <c r="BH367" s="327"/>
      <c r="BJ367" s="529"/>
    </row>
    <row r="368" spans="1:62" x14ac:dyDescent="0.2">
      <c r="A368" s="33" t="s">
        <v>815</v>
      </c>
      <c r="B368" s="328" t="s">
        <v>816</v>
      </c>
      <c r="C368" s="329" t="s">
        <v>827</v>
      </c>
      <c r="D368" s="330" t="s">
        <v>828</v>
      </c>
      <c r="E368" s="331" t="s">
        <v>830</v>
      </c>
      <c r="F368" s="332" t="s">
        <v>202</v>
      </c>
      <c r="G368" s="333">
        <v>36</v>
      </c>
      <c r="H368" s="334"/>
      <c r="I368" s="335">
        <v>0</v>
      </c>
      <c r="J368" s="335">
        <v>0</v>
      </c>
      <c r="K368" s="335">
        <v>0</v>
      </c>
      <c r="L368" s="335">
        <v>0</v>
      </c>
      <c r="M368" s="335">
        <v>0</v>
      </c>
      <c r="N368" s="335">
        <v>0</v>
      </c>
      <c r="O368" s="714">
        <v>0</v>
      </c>
      <c r="P368" s="714">
        <v>0</v>
      </c>
      <c r="Q368" s="715">
        <v>0</v>
      </c>
      <c r="R368" s="715">
        <v>0</v>
      </c>
      <c r="S368" s="337">
        <v>0</v>
      </c>
      <c r="T368" s="336">
        <v>0</v>
      </c>
      <c r="U368" s="338">
        <v>0</v>
      </c>
      <c r="V368" s="339">
        <v>0</v>
      </c>
      <c r="W368" s="289">
        <v>0</v>
      </c>
      <c r="X368" s="290">
        <v>0</v>
      </c>
      <c r="Y368" s="291">
        <v>0</v>
      </c>
      <c r="Z368" s="324">
        <v>0</v>
      </c>
      <c r="AA368" s="292">
        <v>0</v>
      </c>
      <c r="AB368" s="293">
        <v>0</v>
      </c>
      <c r="AC368" s="340">
        <v>0</v>
      </c>
      <c r="AD368" s="341">
        <v>0</v>
      </c>
      <c r="AE368" s="295">
        <v>0</v>
      </c>
      <c r="AF368" s="342">
        <v>0</v>
      </c>
      <c r="AG368" s="343">
        <v>1</v>
      </c>
      <c r="AH368" s="6">
        <v>1.417</v>
      </c>
      <c r="AI368" s="6">
        <v>0</v>
      </c>
      <c r="AJ368" s="2">
        <v>0</v>
      </c>
      <c r="AK368" s="298">
        <v>1.3348</v>
      </c>
      <c r="AL368" s="3">
        <v>0</v>
      </c>
      <c r="AM368" s="325">
        <v>0</v>
      </c>
      <c r="AN368" s="300">
        <v>0</v>
      </c>
      <c r="AO368" s="300">
        <v>0</v>
      </c>
      <c r="AP368" s="301">
        <v>0</v>
      </c>
      <c r="AQ368" s="29">
        <v>0</v>
      </c>
      <c r="AR368" s="283">
        <v>0</v>
      </c>
      <c r="AS368" s="283">
        <v>0</v>
      </c>
      <c r="AT368" s="4">
        <v>0</v>
      </c>
      <c r="AU368" s="4">
        <v>0</v>
      </c>
      <c r="AV368" s="5">
        <v>0</v>
      </c>
      <c r="AW368" s="448">
        <v>0</v>
      </c>
      <c r="AX368" s="449">
        <v>0</v>
      </c>
      <c r="AY368" s="6">
        <v>0</v>
      </c>
      <c r="AZ368" s="29">
        <v>0</v>
      </c>
      <c r="BA368" s="5">
        <v>0</v>
      </c>
      <c r="BB368" s="341">
        <v>0</v>
      </c>
      <c r="BC368" s="716">
        <v>0</v>
      </c>
      <c r="BD368" s="716">
        <v>2.3400000000000001E-2</v>
      </c>
      <c r="BE368" s="303">
        <v>0</v>
      </c>
      <c r="BF368" s="303">
        <v>0</v>
      </c>
      <c r="BG368" s="326">
        <v>0</v>
      </c>
      <c r="BH368" s="327"/>
      <c r="BJ368" s="529"/>
    </row>
    <row r="369" spans="1:62" x14ac:dyDescent="0.2">
      <c r="A369" s="383" t="s">
        <v>827</v>
      </c>
      <c r="B369" s="384" t="s">
        <v>831</v>
      </c>
      <c r="C369" s="385" t="s">
        <v>827</v>
      </c>
      <c r="D369" s="386" t="s">
        <v>831</v>
      </c>
      <c r="E369" s="387" t="s">
        <v>832</v>
      </c>
      <c r="F369" s="388" t="s">
        <v>202</v>
      </c>
      <c r="G369" s="389">
        <v>36</v>
      </c>
      <c r="H369" s="334"/>
      <c r="I369" s="390">
        <v>4735019</v>
      </c>
      <c r="J369" s="390">
        <v>66850</v>
      </c>
      <c r="K369" s="390">
        <v>0</v>
      </c>
      <c r="L369" s="390">
        <v>0</v>
      </c>
      <c r="M369" s="390">
        <v>0</v>
      </c>
      <c r="N369" s="390">
        <v>4735019</v>
      </c>
      <c r="O369" s="717">
        <v>66850</v>
      </c>
      <c r="P369" s="717">
        <v>4668169</v>
      </c>
      <c r="Q369" s="718">
        <v>313.5</v>
      </c>
      <c r="R369" s="718">
        <v>8.49</v>
      </c>
      <c r="S369" s="392">
        <v>72734</v>
      </c>
      <c r="T369" s="391">
        <v>0</v>
      </c>
      <c r="U369" s="393">
        <v>4668169</v>
      </c>
      <c r="V369" s="394">
        <v>14890.49</v>
      </c>
      <c r="W369" s="289">
        <v>155750</v>
      </c>
      <c r="X369" s="290">
        <v>496.81</v>
      </c>
      <c r="Y369" s="291">
        <v>14393.68</v>
      </c>
      <c r="Z369" s="324">
        <v>0</v>
      </c>
      <c r="AA369" s="292">
        <v>0</v>
      </c>
      <c r="AB369" s="293">
        <v>4668169</v>
      </c>
      <c r="AC369" s="395">
        <v>14890.49</v>
      </c>
      <c r="AD369" s="396">
        <v>1.4570000000000001</v>
      </c>
      <c r="AE369" s="397">
        <v>1.4570000000000001</v>
      </c>
      <c r="AF369" s="398">
        <v>1.417</v>
      </c>
      <c r="AG369" s="399">
        <v>0</v>
      </c>
      <c r="AH369" s="400">
        <v>0</v>
      </c>
      <c r="AI369" s="400">
        <v>0</v>
      </c>
      <c r="AJ369" s="2">
        <v>0</v>
      </c>
      <c r="AK369" s="298">
        <v>0</v>
      </c>
      <c r="AL369" s="3">
        <v>0</v>
      </c>
      <c r="AM369" s="325">
        <v>0</v>
      </c>
      <c r="AN369" s="300">
        <v>0</v>
      </c>
      <c r="AO369" s="300">
        <v>0</v>
      </c>
      <c r="AP369" s="301">
        <v>0</v>
      </c>
      <c r="AQ369" s="29">
        <v>0</v>
      </c>
      <c r="AR369" s="283">
        <v>0</v>
      </c>
      <c r="AS369" s="283">
        <v>0</v>
      </c>
      <c r="AT369" s="4">
        <v>0</v>
      </c>
      <c r="AU369" s="4">
        <v>0</v>
      </c>
      <c r="AV369" s="5">
        <v>0</v>
      </c>
      <c r="AW369" s="448">
        <v>0</v>
      </c>
      <c r="AX369" s="449">
        <v>0</v>
      </c>
      <c r="AY369" s="400">
        <v>0</v>
      </c>
      <c r="AZ369" s="29">
        <v>0</v>
      </c>
      <c r="BA369" s="5">
        <v>0</v>
      </c>
      <c r="BB369" s="396">
        <v>1.20279</v>
      </c>
      <c r="BC369" s="719">
        <v>2.3400000000000001E-2</v>
      </c>
      <c r="BD369" s="719">
        <v>0</v>
      </c>
      <c r="BE369" s="303">
        <v>0</v>
      </c>
      <c r="BF369" s="303">
        <v>0</v>
      </c>
      <c r="BG369" s="326">
        <v>0</v>
      </c>
      <c r="BH369" s="327"/>
      <c r="BJ369" s="529"/>
    </row>
    <row r="370" spans="1:62" x14ac:dyDescent="0.2">
      <c r="A370" s="33" t="s">
        <v>804</v>
      </c>
      <c r="B370" s="328" t="s">
        <v>805</v>
      </c>
      <c r="C370" s="329" t="s">
        <v>833</v>
      </c>
      <c r="D370" s="330" t="s">
        <v>834</v>
      </c>
      <c r="E370" s="331" t="s">
        <v>835</v>
      </c>
      <c r="F370" s="332" t="s">
        <v>202</v>
      </c>
      <c r="G370" s="333">
        <v>36</v>
      </c>
      <c r="H370" s="334"/>
      <c r="I370" s="335">
        <v>0</v>
      </c>
      <c r="J370" s="335">
        <v>0</v>
      </c>
      <c r="K370" s="335">
        <v>0</v>
      </c>
      <c r="L370" s="335">
        <v>0</v>
      </c>
      <c r="M370" s="335">
        <v>0</v>
      </c>
      <c r="N370" s="335">
        <v>0</v>
      </c>
      <c r="O370" s="714">
        <v>0</v>
      </c>
      <c r="P370" s="714">
        <v>0</v>
      </c>
      <c r="Q370" s="715">
        <v>0</v>
      </c>
      <c r="R370" s="715">
        <v>0</v>
      </c>
      <c r="S370" s="337">
        <v>0</v>
      </c>
      <c r="T370" s="336">
        <v>0</v>
      </c>
      <c r="U370" s="338">
        <v>0</v>
      </c>
      <c r="V370" s="339">
        <v>0</v>
      </c>
      <c r="W370" s="289">
        <v>0</v>
      </c>
      <c r="X370" s="290">
        <v>0</v>
      </c>
      <c r="Y370" s="291">
        <v>0</v>
      </c>
      <c r="Z370" s="324">
        <v>0</v>
      </c>
      <c r="AA370" s="292">
        <v>0</v>
      </c>
      <c r="AB370" s="293">
        <v>0</v>
      </c>
      <c r="AC370" s="340">
        <v>0</v>
      </c>
      <c r="AD370" s="341">
        <v>0</v>
      </c>
      <c r="AE370" s="295">
        <v>0</v>
      </c>
      <c r="AF370" s="342">
        <v>0</v>
      </c>
      <c r="AG370" s="343">
        <v>1</v>
      </c>
      <c r="AH370" s="6">
        <v>1.3811</v>
      </c>
      <c r="AI370" s="6">
        <v>0</v>
      </c>
      <c r="AJ370" s="2">
        <v>0</v>
      </c>
      <c r="AK370" s="298">
        <v>1.3277000000000001</v>
      </c>
      <c r="AL370" s="3">
        <v>0</v>
      </c>
      <c r="AM370" s="325">
        <v>0</v>
      </c>
      <c r="AN370" s="300">
        <v>0</v>
      </c>
      <c r="AO370" s="300">
        <v>0</v>
      </c>
      <c r="AP370" s="301">
        <v>0</v>
      </c>
      <c r="AQ370" s="29">
        <v>0</v>
      </c>
      <c r="AR370" s="283">
        <v>0</v>
      </c>
      <c r="AS370" s="283">
        <v>0</v>
      </c>
      <c r="AT370" s="4">
        <v>0</v>
      </c>
      <c r="AU370" s="4">
        <v>0</v>
      </c>
      <c r="AV370" s="5">
        <v>0</v>
      </c>
      <c r="AW370" s="448">
        <v>0</v>
      </c>
      <c r="AX370" s="449">
        <v>0</v>
      </c>
      <c r="AY370" s="6">
        <v>0</v>
      </c>
      <c r="AZ370" s="29">
        <v>0</v>
      </c>
      <c r="BA370" s="5">
        <v>0</v>
      </c>
      <c r="BB370" s="341">
        <v>0</v>
      </c>
      <c r="BC370" s="716">
        <v>0</v>
      </c>
      <c r="BD370" s="716">
        <v>2.2800000000000001E-2</v>
      </c>
      <c r="BE370" s="303">
        <v>0</v>
      </c>
      <c r="BF370" s="303">
        <v>0</v>
      </c>
      <c r="BG370" s="326">
        <v>0</v>
      </c>
      <c r="BH370" s="327"/>
      <c r="BJ370" s="529"/>
    </row>
    <row r="371" spans="1:62" x14ac:dyDescent="0.2">
      <c r="A371" s="33" t="s">
        <v>809</v>
      </c>
      <c r="B371" s="328" t="s">
        <v>810</v>
      </c>
      <c r="C371" s="329" t="s">
        <v>833</v>
      </c>
      <c r="D371" s="330" t="s">
        <v>834</v>
      </c>
      <c r="E371" s="331" t="s">
        <v>836</v>
      </c>
      <c r="F371" s="332" t="s">
        <v>149</v>
      </c>
      <c r="G371" s="333">
        <v>36</v>
      </c>
      <c r="H371" s="334"/>
      <c r="I371" s="335">
        <v>0</v>
      </c>
      <c r="J371" s="335">
        <v>0</v>
      </c>
      <c r="K371" s="335">
        <v>0</v>
      </c>
      <c r="L371" s="335">
        <v>0</v>
      </c>
      <c r="M371" s="335">
        <v>0</v>
      </c>
      <c r="N371" s="335">
        <v>0</v>
      </c>
      <c r="O371" s="714">
        <v>0</v>
      </c>
      <c r="P371" s="714">
        <v>0</v>
      </c>
      <c r="Q371" s="715">
        <v>0</v>
      </c>
      <c r="R371" s="715">
        <v>0</v>
      </c>
      <c r="S371" s="337">
        <v>0</v>
      </c>
      <c r="T371" s="336">
        <v>0</v>
      </c>
      <c r="U371" s="338">
        <v>0</v>
      </c>
      <c r="V371" s="339">
        <v>0</v>
      </c>
      <c r="W371" s="289">
        <v>0</v>
      </c>
      <c r="X371" s="290">
        <v>0</v>
      </c>
      <c r="Y371" s="291">
        <v>0</v>
      </c>
      <c r="Z371" s="324">
        <v>0</v>
      </c>
      <c r="AA371" s="292">
        <v>0</v>
      </c>
      <c r="AB371" s="293">
        <v>0</v>
      </c>
      <c r="AC371" s="340">
        <v>0</v>
      </c>
      <c r="AD371" s="341">
        <v>0</v>
      </c>
      <c r="AE371" s="295">
        <v>0</v>
      </c>
      <c r="AF371" s="342">
        <v>0</v>
      </c>
      <c r="AG371" s="343">
        <v>1</v>
      </c>
      <c r="AH371" s="6">
        <v>1.3811</v>
      </c>
      <c r="AI371" s="6">
        <v>0</v>
      </c>
      <c r="AJ371" s="2">
        <v>0</v>
      </c>
      <c r="AK371" s="298">
        <v>1.5008999999999999</v>
      </c>
      <c r="AL371" s="3">
        <v>0</v>
      </c>
      <c r="AM371" s="325">
        <v>0</v>
      </c>
      <c r="AN371" s="300">
        <v>0</v>
      </c>
      <c r="AO371" s="300">
        <v>0</v>
      </c>
      <c r="AP371" s="301">
        <v>0</v>
      </c>
      <c r="AQ371" s="29">
        <v>0</v>
      </c>
      <c r="AR371" s="283">
        <v>0</v>
      </c>
      <c r="AS371" s="283">
        <v>0</v>
      </c>
      <c r="AT371" s="4">
        <v>0</v>
      </c>
      <c r="AU371" s="4">
        <v>0</v>
      </c>
      <c r="AV371" s="5">
        <v>0</v>
      </c>
      <c r="AW371" s="448">
        <v>0</v>
      </c>
      <c r="AX371" s="449">
        <v>0</v>
      </c>
      <c r="AY371" s="6">
        <v>0</v>
      </c>
      <c r="AZ371" s="29">
        <v>0</v>
      </c>
      <c r="BA371" s="5">
        <v>0</v>
      </c>
      <c r="BB371" s="341">
        <v>0</v>
      </c>
      <c r="BC371" s="716">
        <v>0</v>
      </c>
      <c r="BD371" s="716">
        <v>2.2800000000000001E-2</v>
      </c>
      <c r="BE371" s="303">
        <v>0</v>
      </c>
      <c r="BF371" s="303">
        <v>0</v>
      </c>
      <c r="BG371" s="326">
        <v>0</v>
      </c>
      <c r="BH371" s="327"/>
      <c r="BJ371" s="529"/>
    </row>
    <row r="372" spans="1:62" x14ac:dyDescent="0.2">
      <c r="A372" s="33" t="s">
        <v>812</v>
      </c>
      <c r="B372" s="328" t="s">
        <v>813</v>
      </c>
      <c r="C372" s="329" t="s">
        <v>833</v>
      </c>
      <c r="D372" s="330" t="s">
        <v>834</v>
      </c>
      <c r="E372" s="331" t="s">
        <v>837</v>
      </c>
      <c r="F372" s="332" t="s">
        <v>149</v>
      </c>
      <c r="G372" s="333">
        <v>36</v>
      </c>
      <c r="H372" s="334"/>
      <c r="I372" s="335">
        <v>0</v>
      </c>
      <c r="J372" s="335">
        <v>0</v>
      </c>
      <c r="K372" s="335">
        <v>0</v>
      </c>
      <c r="L372" s="335">
        <v>0</v>
      </c>
      <c r="M372" s="335">
        <v>0</v>
      </c>
      <c r="N372" s="335">
        <v>0</v>
      </c>
      <c r="O372" s="714">
        <v>0</v>
      </c>
      <c r="P372" s="714">
        <v>0</v>
      </c>
      <c r="Q372" s="715">
        <v>0</v>
      </c>
      <c r="R372" s="715">
        <v>0</v>
      </c>
      <c r="S372" s="337">
        <v>0</v>
      </c>
      <c r="T372" s="336">
        <v>0</v>
      </c>
      <c r="U372" s="338">
        <v>0</v>
      </c>
      <c r="V372" s="339">
        <v>0</v>
      </c>
      <c r="W372" s="289">
        <v>0</v>
      </c>
      <c r="X372" s="290">
        <v>0</v>
      </c>
      <c r="Y372" s="291">
        <v>0</v>
      </c>
      <c r="Z372" s="324">
        <v>0</v>
      </c>
      <c r="AA372" s="292">
        <v>0</v>
      </c>
      <c r="AB372" s="293">
        <v>0</v>
      </c>
      <c r="AC372" s="340">
        <v>0</v>
      </c>
      <c r="AD372" s="341">
        <v>0</v>
      </c>
      <c r="AE372" s="295">
        <v>0</v>
      </c>
      <c r="AF372" s="342">
        <v>0</v>
      </c>
      <c r="AG372" s="343">
        <v>1</v>
      </c>
      <c r="AH372" s="6">
        <v>1.3811</v>
      </c>
      <c r="AI372" s="6">
        <v>0</v>
      </c>
      <c r="AJ372" s="2">
        <v>0</v>
      </c>
      <c r="AK372" s="298">
        <v>1.2594000000000001</v>
      </c>
      <c r="AL372" s="3">
        <v>0</v>
      </c>
      <c r="AM372" s="325">
        <v>0</v>
      </c>
      <c r="AN372" s="300">
        <v>0</v>
      </c>
      <c r="AO372" s="300">
        <v>0</v>
      </c>
      <c r="AP372" s="301">
        <v>0</v>
      </c>
      <c r="AQ372" s="29">
        <v>0</v>
      </c>
      <c r="AR372" s="283">
        <v>0</v>
      </c>
      <c r="AS372" s="283">
        <v>0</v>
      </c>
      <c r="AT372" s="4">
        <v>0</v>
      </c>
      <c r="AU372" s="4">
        <v>0</v>
      </c>
      <c r="AV372" s="5">
        <v>0</v>
      </c>
      <c r="AW372" s="448">
        <v>0</v>
      </c>
      <c r="AX372" s="449">
        <v>0</v>
      </c>
      <c r="AY372" s="6">
        <v>0</v>
      </c>
      <c r="AZ372" s="29">
        <v>0</v>
      </c>
      <c r="BA372" s="5">
        <v>0</v>
      </c>
      <c r="BB372" s="341">
        <v>0</v>
      </c>
      <c r="BC372" s="716">
        <v>0</v>
      </c>
      <c r="BD372" s="716">
        <v>2.2800000000000001E-2</v>
      </c>
      <c r="BE372" s="303">
        <v>0</v>
      </c>
      <c r="BF372" s="303">
        <v>0</v>
      </c>
      <c r="BG372" s="326">
        <v>0</v>
      </c>
      <c r="BH372" s="327"/>
      <c r="BJ372" s="529"/>
    </row>
    <row r="373" spans="1:62" x14ac:dyDescent="0.2">
      <c r="A373" s="33" t="s">
        <v>818</v>
      </c>
      <c r="B373" s="328" t="s">
        <v>819</v>
      </c>
      <c r="C373" s="329" t="s">
        <v>833</v>
      </c>
      <c r="D373" s="330" t="s">
        <v>834</v>
      </c>
      <c r="E373" s="331" t="s">
        <v>838</v>
      </c>
      <c r="F373" s="332" t="s">
        <v>202</v>
      </c>
      <c r="G373" s="333">
        <v>36</v>
      </c>
      <c r="H373" s="334"/>
      <c r="I373" s="335">
        <v>0</v>
      </c>
      <c r="J373" s="335">
        <v>0</v>
      </c>
      <c r="K373" s="335">
        <v>0</v>
      </c>
      <c r="L373" s="335">
        <v>0</v>
      </c>
      <c r="M373" s="335">
        <v>0</v>
      </c>
      <c r="N373" s="335">
        <v>0</v>
      </c>
      <c r="O373" s="714">
        <v>0</v>
      </c>
      <c r="P373" s="714">
        <v>0</v>
      </c>
      <c r="Q373" s="715">
        <v>0</v>
      </c>
      <c r="R373" s="715">
        <v>0</v>
      </c>
      <c r="S373" s="337">
        <v>0</v>
      </c>
      <c r="T373" s="336">
        <v>0</v>
      </c>
      <c r="U373" s="338">
        <v>0</v>
      </c>
      <c r="V373" s="339">
        <v>0</v>
      </c>
      <c r="W373" s="289">
        <v>0</v>
      </c>
      <c r="X373" s="290">
        <v>0</v>
      </c>
      <c r="Y373" s="291">
        <v>0</v>
      </c>
      <c r="Z373" s="324">
        <v>0</v>
      </c>
      <c r="AA373" s="292">
        <v>0</v>
      </c>
      <c r="AB373" s="293">
        <v>0</v>
      </c>
      <c r="AC373" s="340">
        <v>0</v>
      </c>
      <c r="AD373" s="341">
        <v>0</v>
      </c>
      <c r="AE373" s="295">
        <v>0</v>
      </c>
      <c r="AF373" s="342">
        <v>0</v>
      </c>
      <c r="AG373" s="343">
        <v>1</v>
      </c>
      <c r="AH373" s="6">
        <v>1.3811</v>
      </c>
      <c r="AI373" s="6">
        <v>0</v>
      </c>
      <c r="AJ373" s="2">
        <v>0</v>
      </c>
      <c r="AK373" s="298">
        <v>1.3748</v>
      </c>
      <c r="AL373" s="3">
        <v>0</v>
      </c>
      <c r="AM373" s="325">
        <v>0</v>
      </c>
      <c r="AN373" s="300">
        <v>0</v>
      </c>
      <c r="AO373" s="300">
        <v>0</v>
      </c>
      <c r="AP373" s="301">
        <v>0</v>
      </c>
      <c r="AQ373" s="29">
        <v>0</v>
      </c>
      <c r="AR373" s="283">
        <v>0</v>
      </c>
      <c r="AS373" s="283">
        <v>0</v>
      </c>
      <c r="AT373" s="4">
        <v>0</v>
      </c>
      <c r="AU373" s="4">
        <v>0</v>
      </c>
      <c r="AV373" s="5">
        <v>0</v>
      </c>
      <c r="AW373" s="448">
        <v>0</v>
      </c>
      <c r="AX373" s="449">
        <v>0</v>
      </c>
      <c r="AY373" s="6">
        <v>0</v>
      </c>
      <c r="AZ373" s="29">
        <v>0</v>
      </c>
      <c r="BA373" s="5">
        <v>0</v>
      </c>
      <c r="BB373" s="341">
        <v>0</v>
      </c>
      <c r="BC373" s="716">
        <v>0</v>
      </c>
      <c r="BD373" s="716">
        <v>2.2800000000000001E-2</v>
      </c>
      <c r="BE373" s="303">
        <v>0</v>
      </c>
      <c r="BF373" s="303">
        <v>0</v>
      </c>
      <c r="BG373" s="326">
        <v>0</v>
      </c>
      <c r="BH373" s="327"/>
      <c r="BJ373" s="529"/>
    </row>
    <row r="374" spans="1:62" x14ac:dyDescent="0.2">
      <c r="A374" s="33" t="s">
        <v>821</v>
      </c>
      <c r="B374" s="328" t="s">
        <v>822</v>
      </c>
      <c r="C374" s="329" t="s">
        <v>833</v>
      </c>
      <c r="D374" s="330" t="s">
        <v>834</v>
      </c>
      <c r="E374" s="331" t="s">
        <v>839</v>
      </c>
      <c r="F374" s="332" t="s">
        <v>202</v>
      </c>
      <c r="G374" s="333">
        <v>36</v>
      </c>
      <c r="H374" s="334"/>
      <c r="I374" s="335">
        <v>0</v>
      </c>
      <c r="J374" s="335">
        <v>0</v>
      </c>
      <c r="K374" s="335">
        <v>0</v>
      </c>
      <c r="L374" s="335">
        <v>0</v>
      </c>
      <c r="M374" s="335">
        <v>0</v>
      </c>
      <c r="N374" s="335">
        <v>0</v>
      </c>
      <c r="O374" s="714">
        <v>0</v>
      </c>
      <c r="P374" s="714">
        <v>0</v>
      </c>
      <c r="Q374" s="715">
        <v>0</v>
      </c>
      <c r="R374" s="715">
        <v>0</v>
      </c>
      <c r="S374" s="337">
        <v>0</v>
      </c>
      <c r="T374" s="336">
        <v>0</v>
      </c>
      <c r="U374" s="338">
        <v>0</v>
      </c>
      <c r="V374" s="339">
        <v>0</v>
      </c>
      <c r="W374" s="289">
        <v>0</v>
      </c>
      <c r="X374" s="290">
        <v>0</v>
      </c>
      <c r="Y374" s="291">
        <v>0</v>
      </c>
      <c r="Z374" s="324">
        <v>0</v>
      </c>
      <c r="AA374" s="292">
        <v>0</v>
      </c>
      <c r="AB374" s="293">
        <v>0</v>
      </c>
      <c r="AC374" s="340">
        <v>0</v>
      </c>
      <c r="AD374" s="341">
        <v>0</v>
      </c>
      <c r="AE374" s="295">
        <v>0</v>
      </c>
      <c r="AF374" s="342">
        <v>0</v>
      </c>
      <c r="AG374" s="343">
        <v>1</v>
      </c>
      <c r="AH374" s="6">
        <v>1.3811</v>
      </c>
      <c r="AI374" s="6">
        <v>0</v>
      </c>
      <c r="AJ374" s="2">
        <v>0</v>
      </c>
      <c r="AK374" s="298">
        <v>1.2336</v>
      </c>
      <c r="AL374" s="3">
        <v>0</v>
      </c>
      <c r="AM374" s="325">
        <v>0</v>
      </c>
      <c r="AN374" s="300">
        <v>0</v>
      </c>
      <c r="AO374" s="300">
        <v>0</v>
      </c>
      <c r="AP374" s="301">
        <v>0</v>
      </c>
      <c r="AQ374" s="29">
        <v>0</v>
      </c>
      <c r="AR374" s="283">
        <v>0</v>
      </c>
      <c r="AS374" s="283">
        <v>0</v>
      </c>
      <c r="AT374" s="4">
        <v>0</v>
      </c>
      <c r="AU374" s="4">
        <v>0</v>
      </c>
      <c r="AV374" s="5">
        <v>0</v>
      </c>
      <c r="AW374" s="448">
        <v>0</v>
      </c>
      <c r="AX374" s="449">
        <v>0</v>
      </c>
      <c r="AY374" s="6">
        <v>0</v>
      </c>
      <c r="AZ374" s="29">
        <v>0</v>
      </c>
      <c r="BA374" s="5">
        <v>0</v>
      </c>
      <c r="BB374" s="341">
        <v>0</v>
      </c>
      <c r="BC374" s="716">
        <v>0</v>
      </c>
      <c r="BD374" s="716">
        <v>2.2800000000000001E-2</v>
      </c>
      <c r="BE374" s="303">
        <v>0</v>
      </c>
      <c r="BF374" s="303">
        <v>0</v>
      </c>
      <c r="BG374" s="326">
        <v>0</v>
      </c>
      <c r="BH374" s="327"/>
      <c r="BJ374" s="529"/>
    </row>
    <row r="375" spans="1:62" x14ac:dyDescent="0.2">
      <c r="A375" s="33" t="s">
        <v>824</v>
      </c>
      <c r="B375" s="328" t="s">
        <v>825</v>
      </c>
      <c r="C375" s="329" t="s">
        <v>833</v>
      </c>
      <c r="D375" s="330" t="s">
        <v>834</v>
      </c>
      <c r="E375" s="331" t="s">
        <v>840</v>
      </c>
      <c r="F375" s="332" t="s">
        <v>149</v>
      </c>
      <c r="G375" s="333">
        <v>36</v>
      </c>
      <c r="H375" s="334"/>
      <c r="I375" s="335">
        <v>0</v>
      </c>
      <c r="J375" s="335">
        <v>0</v>
      </c>
      <c r="K375" s="335">
        <v>0</v>
      </c>
      <c r="L375" s="335">
        <v>0</v>
      </c>
      <c r="M375" s="335">
        <v>0</v>
      </c>
      <c r="N375" s="335">
        <v>0</v>
      </c>
      <c r="O375" s="714">
        <v>0</v>
      </c>
      <c r="P375" s="714">
        <v>0</v>
      </c>
      <c r="Q375" s="715">
        <v>0</v>
      </c>
      <c r="R375" s="715">
        <v>0</v>
      </c>
      <c r="S375" s="337">
        <v>0</v>
      </c>
      <c r="T375" s="336">
        <v>0</v>
      </c>
      <c r="U375" s="338">
        <v>0</v>
      </c>
      <c r="V375" s="339">
        <v>0</v>
      </c>
      <c r="W375" s="289">
        <v>0</v>
      </c>
      <c r="X375" s="290">
        <v>0</v>
      </c>
      <c r="Y375" s="291">
        <v>0</v>
      </c>
      <c r="Z375" s="324">
        <v>0</v>
      </c>
      <c r="AA375" s="292">
        <v>0</v>
      </c>
      <c r="AB375" s="293">
        <v>0</v>
      </c>
      <c r="AC375" s="340">
        <v>0</v>
      </c>
      <c r="AD375" s="341">
        <v>0</v>
      </c>
      <c r="AE375" s="295">
        <v>0</v>
      </c>
      <c r="AF375" s="342">
        <v>0</v>
      </c>
      <c r="AG375" s="343">
        <v>1</v>
      </c>
      <c r="AH375" s="6">
        <v>1.3811</v>
      </c>
      <c r="AI375" s="6">
        <v>0</v>
      </c>
      <c r="AJ375" s="2">
        <v>0</v>
      </c>
      <c r="AK375" s="298">
        <v>1.3108</v>
      </c>
      <c r="AL375" s="3">
        <v>0</v>
      </c>
      <c r="AM375" s="325">
        <v>0</v>
      </c>
      <c r="AN375" s="300">
        <v>0</v>
      </c>
      <c r="AO375" s="300">
        <v>0</v>
      </c>
      <c r="AP375" s="301">
        <v>0</v>
      </c>
      <c r="AQ375" s="29">
        <v>0</v>
      </c>
      <c r="AR375" s="283">
        <v>0</v>
      </c>
      <c r="AS375" s="283">
        <v>0</v>
      </c>
      <c r="AT375" s="4">
        <v>0</v>
      </c>
      <c r="AU375" s="4">
        <v>0</v>
      </c>
      <c r="AV375" s="5">
        <v>0</v>
      </c>
      <c r="AW375" s="448">
        <v>0</v>
      </c>
      <c r="AX375" s="449">
        <v>0</v>
      </c>
      <c r="AY375" s="6">
        <v>0</v>
      </c>
      <c r="AZ375" s="29">
        <v>0</v>
      </c>
      <c r="BA375" s="5">
        <v>0</v>
      </c>
      <c r="BB375" s="341">
        <v>0</v>
      </c>
      <c r="BC375" s="716">
        <v>0</v>
      </c>
      <c r="BD375" s="716">
        <v>2.2800000000000001E-2</v>
      </c>
      <c r="BE375" s="303">
        <v>0</v>
      </c>
      <c r="BF375" s="303">
        <v>0</v>
      </c>
      <c r="BG375" s="326">
        <v>0</v>
      </c>
      <c r="BH375" s="327"/>
      <c r="BJ375" s="529"/>
    </row>
    <row r="376" spans="1:62" x14ac:dyDescent="0.2">
      <c r="A376" s="383" t="s">
        <v>833</v>
      </c>
      <c r="B376" s="384" t="s">
        <v>1252</v>
      </c>
      <c r="C376" s="385" t="s">
        <v>833</v>
      </c>
      <c r="D376" s="386" t="s">
        <v>1252</v>
      </c>
      <c r="E376" s="387" t="s">
        <v>841</v>
      </c>
      <c r="F376" s="388" t="s">
        <v>202</v>
      </c>
      <c r="G376" s="389">
        <v>36</v>
      </c>
      <c r="H376" s="334"/>
      <c r="I376" s="390">
        <v>19471835</v>
      </c>
      <c r="J376" s="390">
        <v>575314</v>
      </c>
      <c r="K376" s="390">
        <v>0</v>
      </c>
      <c r="L376" s="390">
        <v>0</v>
      </c>
      <c r="M376" s="390">
        <v>0</v>
      </c>
      <c r="N376" s="390">
        <v>19471835</v>
      </c>
      <c r="O376" s="717">
        <v>575314</v>
      </c>
      <c r="P376" s="717">
        <v>18896521</v>
      </c>
      <c r="Q376" s="718">
        <v>1301.0600000000002</v>
      </c>
      <c r="R376" s="718">
        <v>37.020000000000003</v>
      </c>
      <c r="S376" s="392">
        <v>317150</v>
      </c>
      <c r="T376" s="391">
        <v>0</v>
      </c>
      <c r="U376" s="393">
        <v>18896521</v>
      </c>
      <c r="V376" s="394">
        <v>14523.94</v>
      </c>
      <c r="W376" s="289">
        <v>565869</v>
      </c>
      <c r="X376" s="290">
        <v>434.93</v>
      </c>
      <c r="Y376" s="291">
        <v>14089.01</v>
      </c>
      <c r="Z376" s="324">
        <v>0</v>
      </c>
      <c r="AA376" s="292">
        <v>0</v>
      </c>
      <c r="AB376" s="293">
        <v>18896521</v>
      </c>
      <c r="AC376" s="395">
        <v>14523.94</v>
      </c>
      <c r="AD376" s="396">
        <v>1.42113</v>
      </c>
      <c r="AE376" s="397">
        <v>1.4211</v>
      </c>
      <c r="AF376" s="398">
        <v>1.3811</v>
      </c>
      <c r="AG376" s="399">
        <v>0</v>
      </c>
      <c r="AH376" s="400">
        <v>0</v>
      </c>
      <c r="AI376" s="400">
        <v>0</v>
      </c>
      <c r="AJ376" s="2">
        <v>0</v>
      </c>
      <c r="AK376" s="298">
        <v>0</v>
      </c>
      <c r="AL376" s="3">
        <v>0</v>
      </c>
      <c r="AM376" s="325">
        <v>0</v>
      </c>
      <c r="AN376" s="300">
        <v>0</v>
      </c>
      <c r="AO376" s="300">
        <v>0</v>
      </c>
      <c r="AP376" s="301">
        <v>0</v>
      </c>
      <c r="AQ376" s="29">
        <v>0</v>
      </c>
      <c r="AR376" s="283">
        <v>0</v>
      </c>
      <c r="AS376" s="283">
        <v>0</v>
      </c>
      <c r="AT376" s="4">
        <v>0</v>
      </c>
      <c r="AU376" s="4">
        <v>0</v>
      </c>
      <c r="AV376" s="5">
        <v>0</v>
      </c>
      <c r="AW376" s="448">
        <v>0</v>
      </c>
      <c r="AX376" s="449">
        <v>0</v>
      </c>
      <c r="AY376" s="400">
        <v>0</v>
      </c>
      <c r="AZ376" s="29">
        <v>0</v>
      </c>
      <c r="BA376" s="5">
        <v>0</v>
      </c>
      <c r="BB376" s="396">
        <v>1.1731799999999999</v>
      </c>
      <c r="BC376" s="719">
        <v>2.2800000000000001E-2</v>
      </c>
      <c r="BD376" s="719">
        <v>0</v>
      </c>
      <c r="BE376" s="303">
        <v>0</v>
      </c>
      <c r="BF376" s="303">
        <v>0</v>
      </c>
      <c r="BG376" s="326">
        <v>0</v>
      </c>
      <c r="BH376" s="327"/>
      <c r="BJ376" s="529"/>
    </row>
    <row r="377" spans="1:62" x14ac:dyDescent="0.2">
      <c r="A377" s="314" t="s">
        <v>863</v>
      </c>
      <c r="B377" s="315" t="s">
        <v>864</v>
      </c>
      <c r="C377" s="316" t="s">
        <v>863</v>
      </c>
      <c r="D377" s="317" t="s">
        <v>864</v>
      </c>
      <c r="E377" s="318" t="s">
        <v>865</v>
      </c>
      <c r="F377" s="319" t="s">
        <v>202</v>
      </c>
      <c r="G377" s="320">
        <v>40</v>
      </c>
      <c r="H377" s="246"/>
      <c r="I377" s="321">
        <v>52635059</v>
      </c>
      <c r="J377" s="321">
        <v>21009537</v>
      </c>
      <c r="K377" s="321">
        <v>0</v>
      </c>
      <c r="L377" s="321">
        <v>0</v>
      </c>
      <c r="M377" s="321">
        <v>0</v>
      </c>
      <c r="N377" s="321">
        <v>52635059</v>
      </c>
      <c r="O377" s="711">
        <v>21009537</v>
      </c>
      <c r="P377" s="711">
        <v>31625522</v>
      </c>
      <c r="Q377" s="712">
        <v>2147.7199999999998</v>
      </c>
      <c r="R377" s="712">
        <v>56.17</v>
      </c>
      <c r="S377" s="282">
        <v>481208</v>
      </c>
      <c r="T377" s="281">
        <v>0</v>
      </c>
      <c r="U377" s="322">
        <v>31625522</v>
      </c>
      <c r="V377" s="323">
        <v>14725.16</v>
      </c>
      <c r="W377" s="289">
        <v>893840</v>
      </c>
      <c r="X377" s="290">
        <v>416.18</v>
      </c>
      <c r="Y377" s="291">
        <v>14308.98</v>
      </c>
      <c r="Z377" s="324">
        <v>0</v>
      </c>
      <c r="AA377" s="292">
        <v>0</v>
      </c>
      <c r="AB377" s="293">
        <v>31625522</v>
      </c>
      <c r="AC377" s="261">
        <v>14725.16</v>
      </c>
      <c r="AD377" s="294">
        <v>1.44082</v>
      </c>
      <c r="AE377" s="295">
        <v>1.4408000000000001</v>
      </c>
      <c r="AF377" s="296">
        <v>1.4408000000000001</v>
      </c>
      <c r="AG377" s="297">
        <v>1</v>
      </c>
      <c r="AH377" s="1">
        <v>1.4408000000000001</v>
      </c>
      <c r="AI377" s="1">
        <v>1.4408000000000001</v>
      </c>
      <c r="AJ377" s="2">
        <v>0.98419999999999996</v>
      </c>
      <c r="AK377" s="298">
        <v>1.4639</v>
      </c>
      <c r="AL377" s="3">
        <v>1.4639</v>
      </c>
      <c r="AM377" s="325">
        <v>1.6053999999999999</v>
      </c>
      <c r="AN377" s="300">
        <v>0.98419999999999996</v>
      </c>
      <c r="AO377" s="300">
        <v>0</v>
      </c>
      <c r="AP377" s="301">
        <v>1.4639</v>
      </c>
      <c r="AQ377" s="29">
        <v>1.6053999999999999</v>
      </c>
      <c r="AR377" s="283">
        <v>1</v>
      </c>
      <c r="AS377" s="283">
        <v>1</v>
      </c>
      <c r="AT377" s="4">
        <v>0.98419999999999996</v>
      </c>
      <c r="AU377" s="4">
        <v>0</v>
      </c>
      <c r="AV377" s="5">
        <v>1.4639</v>
      </c>
      <c r="AW377" s="448">
        <v>0</v>
      </c>
      <c r="AX377" s="449">
        <v>0</v>
      </c>
      <c r="AY377" s="1">
        <v>1.4408000000000001</v>
      </c>
      <c r="AZ377" s="29">
        <v>0</v>
      </c>
      <c r="BA377" s="5">
        <v>0</v>
      </c>
      <c r="BB377" s="294">
        <v>1.18943</v>
      </c>
      <c r="BC377" s="707">
        <v>2.3800000000000002E-2</v>
      </c>
      <c r="BD377" s="707">
        <v>2.3800000000000002E-2</v>
      </c>
      <c r="BE377" s="303">
        <v>2.3800000000000002E-2</v>
      </c>
      <c r="BF377" s="303">
        <v>2.3800000000000002E-2</v>
      </c>
      <c r="BG377" s="326">
        <v>0</v>
      </c>
      <c r="BH377" s="327"/>
      <c r="BJ377" s="529"/>
    </row>
    <row r="378" spans="1:62" x14ac:dyDescent="0.2">
      <c r="A378" s="314" t="s">
        <v>866</v>
      </c>
      <c r="B378" s="315" t="s">
        <v>867</v>
      </c>
      <c r="C378" s="316" t="s">
        <v>866</v>
      </c>
      <c r="D378" s="317" t="s">
        <v>867</v>
      </c>
      <c r="E378" s="318" t="s">
        <v>868</v>
      </c>
      <c r="F378" s="319" t="s">
        <v>598</v>
      </c>
      <c r="G378" s="320">
        <v>41</v>
      </c>
      <c r="H378" s="246"/>
      <c r="I378" s="321">
        <v>3475972</v>
      </c>
      <c r="J378" s="321">
        <v>334059</v>
      </c>
      <c r="K378" s="321">
        <v>0</v>
      </c>
      <c r="L378" s="321">
        <v>0</v>
      </c>
      <c r="M378" s="321">
        <v>0</v>
      </c>
      <c r="N378" s="321">
        <v>3475972</v>
      </c>
      <c r="O378" s="711">
        <v>334059</v>
      </c>
      <c r="P378" s="711">
        <v>3141913</v>
      </c>
      <c r="Q378" s="712">
        <v>176.46</v>
      </c>
      <c r="R378" s="712">
        <v>4</v>
      </c>
      <c r="S378" s="282">
        <v>34268</v>
      </c>
      <c r="T378" s="281">
        <v>0</v>
      </c>
      <c r="U378" s="322">
        <v>3141913</v>
      </c>
      <c r="V378" s="323">
        <v>17805.240000000002</v>
      </c>
      <c r="W378" s="289">
        <v>15111</v>
      </c>
      <c r="X378" s="290">
        <v>85.63</v>
      </c>
      <c r="Y378" s="291">
        <v>17719.61</v>
      </c>
      <c r="Z378" s="324">
        <v>0</v>
      </c>
      <c r="AA378" s="292">
        <v>0</v>
      </c>
      <c r="AB378" s="293">
        <v>3141913</v>
      </c>
      <c r="AC378" s="261">
        <v>17805.240000000002</v>
      </c>
      <c r="AD378" s="294">
        <v>1.7422</v>
      </c>
      <c r="AE378" s="295">
        <v>1.7422</v>
      </c>
      <c r="AF378" s="296">
        <v>1.7422</v>
      </c>
      <c r="AG378" s="297">
        <v>1</v>
      </c>
      <c r="AH378" s="1">
        <v>1.7422</v>
      </c>
      <c r="AI378" s="1">
        <v>1.7422</v>
      </c>
      <c r="AJ378" s="2">
        <v>0.99309999999999998</v>
      </c>
      <c r="AK378" s="298">
        <v>1.7543</v>
      </c>
      <c r="AL378" s="3">
        <v>1.7543</v>
      </c>
      <c r="AM378" s="325">
        <v>1.591</v>
      </c>
      <c r="AN378" s="300">
        <v>0.99309999999999998</v>
      </c>
      <c r="AO378" s="300">
        <v>0</v>
      </c>
      <c r="AP378" s="301">
        <v>1.7543</v>
      </c>
      <c r="AQ378" s="29">
        <v>1.591</v>
      </c>
      <c r="AR378" s="283">
        <v>1</v>
      </c>
      <c r="AS378" s="283">
        <v>1</v>
      </c>
      <c r="AT378" s="4">
        <v>0.99309999999999998</v>
      </c>
      <c r="AU378" s="4">
        <v>0</v>
      </c>
      <c r="AV378" s="5">
        <v>1.7543</v>
      </c>
      <c r="AW378" s="448">
        <v>0</v>
      </c>
      <c r="AX378" s="449">
        <v>0</v>
      </c>
      <c r="AY378" s="1">
        <v>1.7422</v>
      </c>
      <c r="AZ378" s="29">
        <v>0</v>
      </c>
      <c r="BA378" s="5">
        <v>0</v>
      </c>
      <c r="BB378" s="294">
        <v>1.4382299999999999</v>
      </c>
      <c r="BC378" s="707">
        <v>2.8799999999999999E-2</v>
      </c>
      <c r="BD378" s="707">
        <v>2.8799999999999999E-2</v>
      </c>
      <c r="BE378" s="303">
        <v>2.8799999999999999E-2</v>
      </c>
      <c r="BF378" s="303">
        <v>2.8799999999999999E-2</v>
      </c>
      <c r="BG378" s="326">
        <v>0</v>
      </c>
      <c r="BH378" s="327"/>
      <c r="BJ378" s="529"/>
    </row>
    <row r="379" spans="1:62" x14ac:dyDescent="0.2">
      <c r="A379" s="314" t="s">
        <v>869</v>
      </c>
      <c r="B379" s="315" t="s">
        <v>870</v>
      </c>
      <c r="C379" s="380" t="s">
        <v>869</v>
      </c>
      <c r="D379" s="317" t="s">
        <v>870</v>
      </c>
      <c r="E379" s="381" t="s">
        <v>871</v>
      </c>
      <c r="F379" s="319" t="s">
        <v>598</v>
      </c>
      <c r="G379" s="320">
        <v>41</v>
      </c>
      <c r="H379" s="246"/>
      <c r="I379" s="321">
        <v>0</v>
      </c>
      <c r="J379" s="321">
        <v>0</v>
      </c>
      <c r="K379" s="321">
        <v>0</v>
      </c>
      <c r="L379" s="321">
        <v>0</v>
      </c>
      <c r="M379" s="321">
        <v>0</v>
      </c>
      <c r="N379" s="321">
        <v>0</v>
      </c>
      <c r="O379" s="711">
        <v>0</v>
      </c>
      <c r="P379" s="711">
        <v>0</v>
      </c>
      <c r="Q379" s="712">
        <v>0</v>
      </c>
      <c r="R379" s="712">
        <v>0</v>
      </c>
      <c r="S379" s="282">
        <v>0</v>
      </c>
      <c r="T379" s="281">
        <v>0</v>
      </c>
      <c r="U379" s="322">
        <v>0</v>
      </c>
      <c r="V379" s="323">
        <v>0</v>
      </c>
      <c r="W379" s="289">
        <v>0</v>
      </c>
      <c r="X379" s="290">
        <v>0</v>
      </c>
      <c r="Y379" s="291">
        <v>0</v>
      </c>
      <c r="Z379" s="324">
        <v>0</v>
      </c>
      <c r="AA379" s="292">
        <v>0</v>
      </c>
      <c r="AB379" s="293">
        <v>0</v>
      </c>
      <c r="AC379" s="261">
        <v>0</v>
      </c>
      <c r="AD379" s="294">
        <v>0</v>
      </c>
      <c r="AE379" s="295">
        <v>0</v>
      </c>
      <c r="AF379" s="296">
        <v>0</v>
      </c>
      <c r="AG379" s="297">
        <v>0</v>
      </c>
      <c r="AH379" s="1">
        <v>0</v>
      </c>
      <c r="AI379" s="1">
        <v>1.7029000000000001</v>
      </c>
      <c r="AJ379" s="2">
        <v>0.91349999999999998</v>
      </c>
      <c r="AK379" s="298">
        <v>0</v>
      </c>
      <c r="AL379" s="3">
        <v>1.8641000000000001</v>
      </c>
      <c r="AM379" s="325">
        <v>1.7296</v>
      </c>
      <c r="AN379" s="300">
        <v>0.91349999999999998</v>
      </c>
      <c r="AO379" s="300">
        <v>0</v>
      </c>
      <c r="AP379" s="301">
        <v>1.8641000000000001</v>
      </c>
      <c r="AQ379" s="29">
        <v>1.7296</v>
      </c>
      <c r="AR379" s="283">
        <v>1</v>
      </c>
      <c r="AS379" s="283">
        <v>1</v>
      </c>
      <c r="AT379" s="4">
        <v>0.91349999999999998</v>
      </c>
      <c r="AU379" s="4">
        <v>0</v>
      </c>
      <c r="AV379" s="5">
        <v>1.8641000000000001</v>
      </c>
      <c r="AW379" s="448">
        <v>0</v>
      </c>
      <c r="AX379" s="449">
        <v>0</v>
      </c>
      <c r="AY379" s="1">
        <v>1.7029000000000001</v>
      </c>
      <c r="AZ379" s="29">
        <v>0</v>
      </c>
      <c r="BA379" s="5">
        <v>0</v>
      </c>
      <c r="BB379" s="294">
        <v>0</v>
      </c>
      <c r="BC379" s="707">
        <v>0</v>
      </c>
      <c r="BD379" s="707">
        <v>0</v>
      </c>
      <c r="BE379" s="303">
        <v>2.81E-2</v>
      </c>
      <c r="BF379" s="303">
        <v>2.81E-2</v>
      </c>
      <c r="BG379" s="326">
        <v>1</v>
      </c>
      <c r="BH379" s="327"/>
      <c r="BJ379" s="529"/>
    </row>
    <row r="380" spans="1:62" x14ac:dyDescent="0.2">
      <c r="A380" s="314" t="s">
        <v>872</v>
      </c>
      <c r="B380" s="315" t="s">
        <v>873</v>
      </c>
      <c r="C380" s="380" t="s">
        <v>872</v>
      </c>
      <c r="D380" s="317" t="s">
        <v>873</v>
      </c>
      <c r="E380" s="381" t="s">
        <v>874</v>
      </c>
      <c r="F380" s="319" t="s">
        <v>598</v>
      </c>
      <c r="G380" s="320">
        <v>41</v>
      </c>
      <c r="H380" s="246"/>
      <c r="I380" s="321">
        <v>0</v>
      </c>
      <c r="J380" s="321">
        <v>0</v>
      </c>
      <c r="K380" s="321">
        <v>0</v>
      </c>
      <c r="L380" s="321">
        <v>0</v>
      </c>
      <c r="M380" s="321">
        <v>0</v>
      </c>
      <c r="N380" s="321">
        <v>0</v>
      </c>
      <c r="O380" s="711">
        <v>0</v>
      </c>
      <c r="P380" s="711">
        <v>0</v>
      </c>
      <c r="Q380" s="712">
        <v>0</v>
      </c>
      <c r="R380" s="712">
        <v>0</v>
      </c>
      <c r="S380" s="282">
        <v>0</v>
      </c>
      <c r="T380" s="281">
        <v>0</v>
      </c>
      <c r="U380" s="322">
        <v>0</v>
      </c>
      <c r="V380" s="323">
        <v>0</v>
      </c>
      <c r="W380" s="289">
        <v>0</v>
      </c>
      <c r="X380" s="290">
        <v>0</v>
      </c>
      <c r="Y380" s="291">
        <v>0</v>
      </c>
      <c r="Z380" s="324">
        <v>0</v>
      </c>
      <c r="AA380" s="292">
        <v>0</v>
      </c>
      <c r="AB380" s="293">
        <v>0</v>
      </c>
      <c r="AC380" s="261">
        <v>0</v>
      </c>
      <c r="AD380" s="294">
        <v>0</v>
      </c>
      <c r="AE380" s="295">
        <v>0</v>
      </c>
      <c r="AF380" s="296">
        <v>0</v>
      </c>
      <c r="AG380" s="297">
        <v>0</v>
      </c>
      <c r="AH380" s="1">
        <v>0</v>
      </c>
      <c r="AI380" s="1">
        <v>1.7029000000000001</v>
      </c>
      <c r="AJ380" s="2">
        <v>0.96060000000000001</v>
      </c>
      <c r="AK380" s="298">
        <v>0</v>
      </c>
      <c r="AL380" s="3">
        <v>1.7726999999999999</v>
      </c>
      <c r="AM380" s="325">
        <v>1.6448</v>
      </c>
      <c r="AN380" s="300">
        <v>0.96060000000000001</v>
      </c>
      <c r="AO380" s="300">
        <v>0</v>
      </c>
      <c r="AP380" s="301">
        <v>1.7726999999999999</v>
      </c>
      <c r="AQ380" s="29">
        <v>1.6448</v>
      </c>
      <c r="AR380" s="283">
        <v>1</v>
      </c>
      <c r="AS380" s="283">
        <v>1</v>
      </c>
      <c r="AT380" s="4">
        <v>0.96060000000000001</v>
      </c>
      <c r="AU380" s="4">
        <v>0</v>
      </c>
      <c r="AV380" s="5">
        <v>1.7726999999999999</v>
      </c>
      <c r="AW380" s="448">
        <v>0</v>
      </c>
      <c r="AX380" s="449">
        <v>0</v>
      </c>
      <c r="AY380" s="1">
        <v>1.7029000000000001</v>
      </c>
      <c r="AZ380" s="29">
        <v>0</v>
      </c>
      <c r="BA380" s="5">
        <v>0</v>
      </c>
      <c r="BB380" s="294">
        <v>0</v>
      </c>
      <c r="BC380" s="707">
        <v>0</v>
      </c>
      <c r="BD380" s="707">
        <v>0</v>
      </c>
      <c r="BE380" s="303">
        <v>2.81E-2</v>
      </c>
      <c r="BF380" s="303">
        <v>2.81E-2</v>
      </c>
      <c r="BG380" s="326">
        <v>1</v>
      </c>
      <c r="BH380" s="327"/>
      <c r="BJ380" s="529"/>
    </row>
    <row r="381" spans="1:62" x14ac:dyDescent="0.2">
      <c r="A381" s="33" t="s">
        <v>869</v>
      </c>
      <c r="B381" s="328" t="s">
        <v>870</v>
      </c>
      <c r="C381" s="329" t="s">
        <v>875</v>
      </c>
      <c r="D381" s="330" t="s">
        <v>876</v>
      </c>
      <c r="E381" s="331" t="s">
        <v>877</v>
      </c>
      <c r="F381" s="332" t="s">
        <v>598</v>
      </c>
      <c r="G381" s="333">
        <v>41</v>
      </c>
      <c r="H381" s="334"/>
      <c r="I381" s="335">
        <v>0</v>
      </c>
      <c r="J381" s="335">
        <v>0</v>
      </c>
      <c r="K381" s="335">
        <v>0</v>
      </c>
      <c r="L381" s="335">
        <v>0</v>
      </c>
      <c r="M381" s="335">
        <v>0</v>
      </c>
      <c r="N381" s="335">
        <v>0</v>
      </c>
      <c r="O381" s="714">
        <v>0</v>
      </c>
      <c r="P381" s="714">
        <v>0</v>
      </c>
      <c r="Q381" s="715">
        <v>0</v>
      </c>
      <c r="R381" s="715">
        <v>0</v>
      </c>
      <c r="S381" s="337">
        <v>0</v>
      </c>
      <c r="T381" s="336">
        <v>0</v>
      </c>
      <c r="U381" s="338">
        <v>0</v>
      </c>
      <c r="V381" s="339">
        <v>0</v>
      </c>
      <c r="W381" s="289">
        <v>0</v>
      </c>
      <c r="X381" s="290">
        <v>0</v>
      </c>
      <c r="Y381" s="291">
        <v>0</v>
      </c>
      <c r="Z381" s="324">
        <v>0</v>
      </c>
      <c r="AA381" s="292">
        <v>0</v>
      </c>
      <c r="AB381" s="293">
        <v>0</v>
      </c>
      <c r="AC381" s="340">
        <v>0</v>
      </c>
      <c r="AD381" s="341">
        <v>0</v>
      </c>
      <c r="AE381" s="295">
        <v>0</v>
      </c>
      <c r="AF381" s="342">
        <v>0</v>
      </c>
      <c r="AG381" s="343">
        <v>1</v>
      </c>
      <c r="AH381" s="6">
        <v>1.7029000000000001</v>
      </c>
      <c r="AI381" s="6">
        <v>0</v>
      </c>
      <c r="AJ381" s="2">
        <v>0</v>
      </c>
      <c r="AK381" s="298">
        <v>1.8641000000000001</v>
      </c>
      <c r="AL381" s="3">
        <v>0</v>
      </c>
      <c r="AM381" s="325">
        <v>0</v>
      </c>
      <c r="AN381" s="300">
        <v>0</v>
      </c>
      <c r="AO381" s="300">
        <v>0</v>
      </c>
      <c r="AP381" s="301">
        <v>0</v>
      </c>
      <c r="AQ381" s="29">
        <v>0</v>
      </c>
      <c r="AR381" s="283">
        <v>0</v>
      </c>
      <c r="AS381" s="283">
        <v>0</v>
      </c>
      <c r="AT381" s="4">
        <v>0</v>
      </c>
      <c r="AU381" s="4">
        <v>0</v>
      </c>
      <c r="AV381" s="5">
        <v>0</v>
      </c>
      <c r="AW381" s="448">
        <v>0</v>
      </c>
      <c r="AX381" s="449">
        <v>0</v>
      </c>
      <c r="AY381" s="6">
        <v>0</v>
      </c>
      <c r="AZ381" s="29">
        <v>0</v>
      </c>
      <c r="BA381" s="5">
        <v>0</v>
      </c>
      <c r="BB381" s="341">
        <v>0</v>
      </c>
      <c r="BC381" s="716">
        <v>0</v>
      </c>
      <c r="BD381" s="716">
        <v>2.81E-2</v>
      </c>
      <c r="BE381" s="303">
        <v>0</v>
      </c>
      <c r="BF381" s="303">
        <v>0</v>
      </c>
      <c r="BG381" s="326">
        <v>0</v>
      </c>
      <c r="BH381" s="327"/>
      <c r="BJ381" s="529"/>
    </row>
    <row r="382" spans="1:62" x14ac:dyDescent="0.2">
      <c r="A382" s="33" t="s">
        <v>872</v>
      </c>
      <c r="B382" s="328" t="s">
        <v>873</v>
      </c>
      <c r="C382" s="329" t="s">
        <v>875</v>
      </c>
      <c r="D382" s="330" t="s">
        <v>876</v>
      </c>
      <c r="E382" s="331" t="s">
        <v>878</v>
      </c>
      <c r="F382" s="332" t="s">
        <v>598</v>
      </c>
      <c r="G382" s="333">
        <v>41</v>
      </c>
      <c r="H382" s="334"/>
      <c r="I382" s="335">
        <v>0</v>
      </c>
      <c r="J382" s="335">
        <v>0</v>
      </c>
      <c r="K382" s="335">
        <v>0</v>
      </c>
      <c r="L382" s="335">
        <v>0</v>
      </c>
      <c r="M382" s="335">
        <v>0</v>
      </c>
      <c r="N382" s="335">
        <v>0</v>
      </c>
      <c r="O382" s="714">
        <v>0</v>
      </c>
      <c r="P382" s="714">
        <v>0</v>
      </c>
      <c r="Q382" s="715">
        <v>0</v>
      </c>
      <c r="R382" s="715">
        <v>0</v>
      </c>
      <c r="S382" s="337">
        <v>0</v>
      </c>
      <c r="T382" s="336">
        <v>0</v>
      </c>
      <c r="U382" s="338">
        <v>0</v>
      </c>
      <c r="V382" s="339">
        <v>0</v>
      </c>
      <c r="W382" s="289">
        <v>0</v>
      </c>
      <c r="X382" s="290">
        <v>0</v>
      </c>
      <c r="Y382" s="291">
        <v>0</v>
      </c>
      <c r="Z382" s="324">
        <v>0</v>
      </c>
      <c r="AA382" s="292">
        <v>0</v>
      </c>
      <c r="AB382" s="293">
        <v>0</v>
      </c>
      <c r="AC382" s="340">
        <v>0</v>
      </c>
      <c r="AD382" s="341">
        <v>0</v>
      </c>
      <c r="AE382" s="295">
        <v>0</v>
      </c>
      <c r="AF382" s="342">
        <v>0</v>
      </c>
      <c r="AG382" s="343">
        <v>1</v>
      </c>
      <c r="AH382" s="6">
        <v>1.7029000000000001</v>
      </c>
      <c r="AI382" s="6">
        <v>0</v>
      </c>
      <c r="AJ382" s="2">
        <v>0</v>
      </c>
      <c r="AK382" s="298">
        <v>1.7726999999999999</v>
      </c>
      <c r="AL382" s="3">
        <v>0</v>
      </c>
      <c r="AM382" s="325">
        <v>0</v>
      </c>
      <c r="AN382" s="300">
        <v>0</v>
      </c>
      <c r="AO382" s="300">
        <v>0</v>
      </c>
      <c r="AP382" s="301">
        <v>0</v>
      </c>
      <c r="AQ382" s="29">
        <v>0</v>
      </c>
      <c r="AR382" s="283">
        <v>0</v>
      </c>
      <c r="AS382" s="283">
        <v>0</v>
      </c>
      <c r="AT382" s="4">
        <v>0</v>
      </c>
      <c r="AU382" s="4">
        <v>0</v>
      </c>
      <c r="AV382" s="5">
        <v>0</v>
      </c>
      <c r="AW382" s="448">
        <v>0</v>
      </c>
      <c r="AX382" s="449">
        <v>0</v>
      </c>
      <c r="AY382" s="6">
        <v>0</v>
      </c>
      <c r="AZ382" s="29">
        <v>0</v>
      </c>
      <c r="BA382" s="5">
        <v>0</v>
      </c>
      <c r="BB382" s="341">
        <v>0</v>
      </c>
      <c r="BC382" s="716">
        <v>0</v>
      </c>
      <c r="BD382" s="716">
        <v>2.81E-2</v>
      </c>
      <c r="BE382" s="303">
        <v>0</v>
      </c>
      <c r="BF382" s="303">
        <v>0</v>
      </c>
      <c r="BG382" s="326">
        <v>0</v>
      </c>
      <c r="BH382" s="327"/>
      <c r="BJ382" s="529"/>
    </row>
    <row r="383" spans="1:62" x14ac:dyDescent="0.2">
      <c r="A383" s="383" t="s">
        <v>875</v>
      </c>
      <c r="B383" s="384" t="s">
        <v>879</v>
      </c>
      <c r="C383" s="385" t="s">
        <v>875</v>
      </c>
      <c r="D383" s="386" t="s">
        <v>879</v>
      </c>
      <c r="E383" s="387" t="s">
        <v>880</v>
      </c>
      <c r="F383" s="388" t="s">
        <v>598</v>
      </c>
      <c r="G383" s="389">
        <v>41</v>
      </c>
      <c r="H383" s="334"/>
      <c r="I383" s="390">
        <v>6523197</v>
      </c>
      <c r="J383" s="390">
        <v>159919</v>
      </c>
      <c r="K383" s="390">
        <v>0</v>
      </c>
      <c r="L383" s="390">
        <v>0</v>
      </c>
      <c r="M383" s="390">
        <v>0</v>
      </c>
      <c r="N383" s="390">
        <v>6523197</v>
      </c>
      <c r="O383" s="717">
        <v>159919</v>
      </c>
      <c r="P383" s="717">
        <v>6363278</v>
      </c>
      <c r="Q383" s="718">
        <v>365.63</v>
      </c>
      <c r="R383" s="718">
        <v>8</v>
      </c>
      <c r="S383" s="392">
        <v>68536</v>
      </c>
      <c r="T383" s="391">
        <v>0</v>
      </c>
      <c r="U383" s="393">
        <v>6363278</v>
      </c>
      <c r="V383" s="394">
        <v>17403.599999999999</v>
      </c>
      <c r="W383" s="289">
        <v>43000</v>
      </c>
      <c r="X383" s="290">
        <v>117.61</v>
      </c>
      <c r="Y383" s="291">
        <v>17285.989999999998</v>
      </c>
      <c r="Z383" s="324">
        <v>0</v>
      </c>
      <c r="AA383" s="292">
        <v>0</v>
      </c>
      <c r="AB383" s="293">
        <v>6363278</v>
      </c>
      <c r="AC383" s="395">
        <v>17403.599999999999</v>
      </c>
      <c r="AD383" s="396">
        <v>1.7029000000000001</v>
      </c>
      <c r="AE383" s="397">
        <v>1.7029000000000001</v>
      </c>
      <c r="AF383" s="398">
        <v>1.7029000000000001</v>
      </c>
      <c r="AG383" s="399">
        <v>0</v>
      </c>
      <c r="AH383" s="400">
        <v>0</v>
      </c>
      <c r="AI383" s="400">
        <v>0</v>
      </c>
      <c r="AJ383" s="2">
        <v>0</v>
      </c>
      <c r="AK383" s="298">
        <v>0</v>
      </c>
      <c r="AL383" s="3">
        <v>0</v>
      </c>
      <c r="AM383" s="325">
        <v>0</v>
      </c>
      <c r="AN383" s="300">
        <v>0</v>
      </c>
      <c r="AO383" s="300">
        <v>0</v>
      </c>
      <c r="AP383" s="301">
        <v>0</v>
      </c>
      <c r="AQ383" s="29">
        <v>0</v>
      </c>
      <c r="AR383" s="283">
        <v>0</v>
      </c>
      <c r="AS383" s="283">
        <v>0</v>
      </c>
      <c r="AT383" s="4">
        <v>0</v>
      </c>
      <c r="AU383" s="4">
        <v>0</v>
      </c>
      <c r="AV383" s="5">
        <v>0</v>
      </c>
      <c r="AW383" s="448">
        <v>0</v>
      </c>
      <c r="AX383" s="449">
        <v>0</v>
      </c>
      <c r="AY383" s="400">
        <v>0</v>
      </c>
      <c r="AZ383" s="29">
        <v>0</v>
      </c>
      <c r="BA383" s="5">
        <v>0</v>
      </c>
      <c r="BB383" s="396">
        <v>1.40578</v>
      </c>
      <c r="BC383" s="719">
        <v>2.81E-2</v>
      </c>
      <c r="BD383" s="719">
        <v>0</v>
      </c>
      <c r="BE383" s="303">
        <v>0</v>
      </c>
      <c r="BF383" s="303">
        <v>0</v>
      </c>
      <c r="BG383" s="326">
        <v>0</v>
      </c>
      <c r="BH383" s="327"/>
      <c r="BJ383" s="529"/>
    </row>
    <row r="384" spans="1:62" x14ac:dyDescent="0.2">
      <c r="A384" s="314" t="s">
        <v>881</v>
      </c>
      <c r="B384" s="315" t="s">
        <v>882</v>
      </c>
      <c r="C384" s="380" t="s">
        <v>881</v>
      </c>
      <c r="D384" s="317" t="s">
        <v>882</v>
      </c>
      <c r="E384" s="381" t="s">
        <v>883</v>
      </c>
      <c r="F384" s="319" t="s">
        <v>598</v>
      </c>
      <c r="G384" s="320">
        <v>42</v>
      </c>
      <c r="H384" s="10"/>
      <c r="I384" s="321">
        <v>0</v>
      </c>
      <c r="J384" s="321">
        <v>0</v>
      </c>
      <c r="K384" s="321">
        <v>0</v>
      </c>
      <c r="L384" s="321">
        <v>0</v>
      </c>
      <c r="M384" s="321">
        <v>0</v>
      </c>
      <c r="N384" s="321">
        <v>0</v>
      </c>
      <c r="O384" s="711">
        <v>0</v>
      </c>
      <c r="P384" s="711">
        <v>0</v>
      </c>
      <c r="Q384" s="712">
        <v>0</v>
      </c>
      <c r="R384" s="712">
        <v>0</v>
      </c>
      <c r="S384" s="282">
        <v>0</v>
      </c>
      <c r="T384" s="281">
        <v>0</v>
      </c>
      <c r="U384" s="322">
        <v>0</v>
      </c>
      <c r="V384" s="323">
        <v>0</v>
      </c>
      <c r="W384" s="289">
        <v>0</v>
      </c>
      <c r="X384" s="290">
        <v>0</v>
      </c>
      <c r="Y384" s="291">
        <v>0</v>
      </c>
      <c r="Z384" s="324">
        <v>0</v>
      </c>
      <c r="AA384" s="292">
        <v>0</v>
      </c>
      <c r="AB384" s="293">
        <v>0</v>
      </c>
      <c r="AC384" s="261">
        <v>0</v>
      </c>
      <c r="AD384" s="294">
        <v>0</v>
      </c>
      <c r="AE384" s="295">
        <v>0</v>
      </c>
      <c r="AF384" s="407">
        <v>0</v>
      </c>
      <c r="AG384" s="297">
        <v>0</v>
      </c>
      <c r="AH384" s="1">
        <v>0</v>
      </c>
      <c r="AI384" s="1">
        <v>1.5968</v>
      </c>
      <c r="AJ384" s="2">
        <v>0.98049999999999993</v>
      </c>
      <c r="AK384" s="298">
        <v>0</v>
      </c>
      <c r="AL384" s="3">
        <v>1.6286</v>
      </c>
      <c r="AM384" s="325">
        <v>1.6113999999999999</v>
      </c>
      <c r="AN384" s="300">
        <v>0.98049999999999993</v>
      </c>
      <c r="AO384" s="300">
        <v>0</v>
      </c>
      <c r="AP384" s="301">
        <v>1.6286</v>
      </c>
      <c r="AQ384" s="29">
        <v>1.6113999999999999</v>
      </c>
      <c r="AR384" s="283">
        <v>1</v>
      </c>
      <c r="AS384" s="283">
        <v>1</v>
      </c>
      <c r="AT384" s="4">
        <v>0.98049999999999993</v>
      </c>
      <c r="AU384" s="4">
        <v>0</v>
      </c>
      <c r="AV384" s="5">
        <v>1.6286</v>
      </c>
      <c r="AW384" s="448">
        <v>0</v>
      </c>
      <c r="AX384" s="449">
        <v>1</v>
      </c>
      <c r="AY384" s="1">
        <v>1.5968</v>
      </c>
      <c r="AZ384" s="29">
        <v>0</v>
      </c>
      <c r="BA384" s="5">
        <v>0</v>
      </c>
      <c r="BB384" s="294">
        <v>0</v>
      </c>
      <c r="BC384" s="707">
        <v>0</v>
      </c>
      <c r="BD384" s="707">
        <v>0</v>
      </c>
      <c r="BE384" s="303">
        <v>2.64E-2</v>
      </c>
      <c r="BF384" s="303">
        <v>2.64E-2</v>
      </c>
      <c r="BG384" s="326">
        <v>1</v>
      </c>
      <c r="BH384" s="327"/>
      <c r="BJ384" s="529"/>
    </row>
    <row r="385" spans="1:62" x14ac:dyDescent="0.2">
      <c r="A385" s="314" t="s">
        <v>884</v>
      </c>
      <c r="B385" s="315" t="s">
        <v>885</v>
      </c>
      <c r="C385" s="316" t="s">
        <v>884</v>
      </c>
      <c r="D385" s="317" t="s">
        <v>885</v>
      </c>
      <c r="E385" s="318" t="s">
        <v>886</v>
      </c>
      <c r="F385" s="319" t="s">
        <v>598</v>
      </c>
      <c r="G385" s="320">
        <v>42</v>
      </c>
      <c r="H385" s="246"/>
      <c r="I385" s="321">
        <v>0</v>
      </c>
      <c r="J385" s="321">
        <v>0</v>
      </c>
      <c r="K385" s="321">
        <v>0</v>
      </c>
      <c r="L385" s="321">
        <v>0</v>
      </c>
      <c r="M385" s="321">
        <v>0</v>
      </c>
      <c r="N385" s="321">
        <v>0</v>
      </c>
      <c r="O385" s="711">
        <v>0</v>
      </c>
      <c r="P385" s="711">
        <v>0</v>
      </c>
      <c r="Q385" s="712">
        <v>0</v>
      </c>
      <c r="R385" s="712">
        <v>0</v>
      </c>
      <c r="S385" s="282">
        <v>0</v>
      </c>
      <c r="T385" s="281">
        <v>0</v>
      </c>
      <c r="U385" s="322">
        <v>0</v>
      </c>
      <c r="V385" s="323">
        <v>0</v>
      </c>
      <c r="W385" s="289">
        <v>0</v>
      </c>
      <c r="X385" s="290">
        <v>0</v>
      </c>
      <c r="Y385" s="291">
        <v>0</v>
      </c>
      <c r="Z385" s="324">
        <v>0</v>
      </c>
      <c r="AA385" s="292">
        <v>0</v>
      </c>
      <c r="AB385" s="293">
        <v>0</v>
      </c>
      <c r="AC385" s="261">
        <v>0</v>
      </c>
      <c r="AD385" s="294">
        <v>0</v>
      </c>
      <c r="AE385" s="295">
        <v>0</v>
      </c>
      <c r="AF385" s="296">
        <v>0</v>
      </c>
      <c r="AG385" s="297">
        <v>0</v>
      </c>
      <c r="AH385" s="1">
        <v>0</v>
      </c>
      <c r="AI385" s="1">
        <v>1.5968</v>
      </c>
      <c r="AJ385" s="2">
        <v>1.0054000000000001</v>
      </c>
      <c r="AK385" s="298">
        <v>0</v>
      </c>
      <c r="AL385" s="3">
        <v>1.5882000000000001</v>
      </c>
      <c r="AM385" s="325">
        <v>1.5714999999999999</v>
      </c>
      <c r="AN385" s="300">
        <v>1.0054000000000001</v>
      </c>
      <c r="AO385" s="300">
        <v>0</v>
      </c>
      <c r="AP385" s="301">
        <v>1.5882000000000001</v>
      </c>
      <c r="AQ385" s="29">
        <v>1.5714999999999999</v>
      </c>
      <c r="AR385" s="283">
        <v>1</v>
      </c>
      <c r="AS385" s="283">
        <v>1</v>
      </c>
      <c r="AT385" s="4">
        <v>1.0054000000000001</v>
      </c>
      <c r="AU385" s="4">
        <v>0</v>
      </c>
      <c r="AV385" s="5">
        <v>1.5882000000000001</v>
      </c>
      <c r="AW385" s="448">
        <v>0</v>
      </c>
      <c r="AX385" s="449">
        <v>1</v>
      </c>
      <c r="AY385" s="1">
        <v>1.5968</v>
      </c>
      <c r="AZ385" s="29">
        <v>0</v>
      </c>
      <c r="BA385" s="5">
        <v>0</v>
      </c>
      <c r="BB385" s="294">
        <v>0</v>
      </c>
      <c r="BC385" s="707">
        <v>0</v>
      </c>
      <c r="BD385" s="707">
        <v>0</v>
      </c>
      <c r="BE385" s="303">
        <v>2.64E-2</v>
      </c>
      <c r="BF385" s="303">
        <v>2.64E-2</v>
      </c>
      <c r="BG385" s="326">
        <v>1</v>
      </c>
      <c r="BH385" s="327"/>
      <c r="BJ385" s="529"/>
    </row>
    <row r="386" spans="1:62" x14ac:dyDescent="0.2">
      <c r="A386" s="314" t="s">
        <v>887</v>
      </c>
      <c r="B386" s="315" t="s">
        <v>888</v>
      </c>
      <c r="C386" s="316" t="s">
        <v>887</v>
      </c>
      <c r="D386" s="317" t="s">
        <v>888</v>
      </c>
      <c r="E386" s="318" t="s">
        <v>889</v>
      </c>
      <c r="F386" s="319" t="s">
        <v>598</v>
      </c>
      <c r="G386" s="320">
        <v>42</v>
      </c>
      <c r="H386" s="246"/>
      <c r="I386" s="321">
        <v>0</v>
      </c>
      <c r="J386" s="321">
        <v>0</v>
      </c>
      <c r="K386" s="321">
        <v>0</v>
      </c>
      <c r="L386" s="321">
        <v>0</v>
      </c>
      <c r="M386" s="321">
        <v>0</v>
      </c>
      <c r="N386" s="321">
        <v>0</v>
      </c>
      <c r="O386" s="711">
        <v>0</v>
      </c>
      <c r="P386" s="711">
        <v>0</v>
      </c>
      <c r="Q386" s="712">
        <v>0</v>
      </c>
      <c r="R386" s="712">
        <v>0</v>
      </c>
      <c r="S386" s="282">
        <v>0</v>
      </c>
      <c r="T386" s="281">
        <v>0</v>
      </c>
      <c r="U386" s="322">
        <v>0</v>
      </c>
      <c r="V386" s="323">
        <v>0</v>
      </c>
      <c r="W386" s="289">
        <v>0</v>
      </c>
      <c r="X386" s="290">
        <v>0</v>
      </c>
      <c r="Y386" s="291">
        <v>0</v>
      </c>
      <c r="Z386" s="324">
        <v>0</v>
      </c>
      <c r="AA386" s="292">
        <v>0</v>
      </c>
      <c r="AB386" s="293">
        <v>0</v>
      </c>
      <c r="AC386" s="261">
        <v>0</v>
      </c>
      <c r="AD386" s="294">
        <v>0</v>
      </c>
      <c r="AE386" s="295">
        <v>0</v>
      </c>
      <c r="AF386" s="296">
        <v>0</v>
      </c>
      <c r="AG386" s="297">
        <v>0</v>
      </c>
      <c r="AH386" s="1">
        <v>0</v>
      </c>
      <c r="AI386" s="1">
        <v>1.5968</v>
      </c>
      <c r="AJ386" s="2">
        <v>0.97170000000000001</v>
      </c>
      <c r="AK386" s="298">
        <v>0</v>
      </c>
      <c r="AL386" s="3">
        <v>1.6433</v>
      </c>
      <c r="AM386" s="325">
        <v>1.6259999999999999</v>
      </c>
      <c r="AN386" s="300">
        <v>0.97170000000000001</v>
      </c>
      <c r="AO386" s="300">
        <v>0</v>
      </c>
      <c r="AP386" s="301">
        <v>1.6433</v>
      </c>
      <c r="AQ386" s="29">
        <v>1.6259999999999999</v>
      </c>
      <c r="AR386" s="283">
        <v>1</v>
      </c>
      <c r="AS386" s="283">
        <v>1</v>
      </c>
      <c r="AT386" s="4">
        <v>0.97170000000000001</v>
      </c>
      <c r="AU386" s="4">
        <v>0</v>
      </c>
      <c r="AV386" s="5">
        <v>1.6433</v>
      </c>
      <c r="AW386" s="448">
        <v>0</v>
      </c>
      <c r="AX386" s="449">
        <v>1</v>
      </c>
      <c r="AY386" s="1">
        <v>1.5968</v>
      </c>
      <c r="AZ386" s="29">
        <v>0</v>
      </c>
      <c r="BA386" s="5">
        <v>0</v>
      </c>
      <c r="BB386" s="294">
        <v>0</v>
      </c>
      <c r="BC386" s="707">
        <v>0</v>
      </c>
      <c r="BD386" s="707">
        <v>0</v>
      </c>
      <c r="BE386" s="303">
        <v>2.64E-2</v>
      </c>
      <c r="BF386" s="303">
        <v>2.64E-2</v>
      </c>
      <c r="BG386" s="326">
        <v>1</v>
      </c>
      <c r="BH386" s="327"/>
      <c r="BJ386" s="529"/>
    </row>
    <row r="387" spans="1:62" x14ac:dyDescent="0.2">
      <c r="A387" s="314" t="s">
        <v>890</v>
      </c>
      <c r="B387" s="315" t="s">
        <v>891</v>
      </c>
      <c r="C387" s="316" t="s">
        <v>890</v>
      </c>
      <c r="D387" s="317" t="s">
        <v>891</v>
      </c>
      <c r="E387" s="318" t="s">
        <v>892</v>
      </c>
      <c r="F387" s="319" t="s">
        <v>598</v>
      </c>
      <c r="G387" s="320">
        <v>42</v>
      </c>
      <c r="H387" s="246"/>
      <c r="I387" s="321">
        <v>0</v>
      </c>
      <c r="J387" s="321">
        <v>0</v>
      </c>
      <c r="K387" s="321">
        <v>0</v>
      </c>
      <c r="L387" s="321">
        <v>0</v>
      </c>
      <c r="M387" s="321">
        <v>0</v>
      </c>
      <c r="N387" s="321">
        <v>0</v>
      </c>
      <c r="O387" s="711">
        <v>0</v>
      </c>
      <c r="P387" s="711">
        <v>0</v>
      </c>
      <c r="Q387" s="712">
        <v>0</v>
      </c>
      <c r="R387" s="712">
        <v>0</v>
      </c>
      <c r="S387" s="282">
        <v>0</v>
      </c>
      <c r="T387" s="281">
        <v>0</v>
      </c>
      <c r="U387" s="322">
        <v>0</v>
      </c>
      <c r="V387" s="323">
        <v>0</v>
      </c>
      <c r="W387" s="289">
        <v>0</v>
      </c>
      <c r="X387" s="290">
        <v>0</v>
      </c>
      <c r="Y387" s="291">
        <v>0</v>
      </c>
      <c r="Z387" s="324">
        <v>0</v>
      </c>
      <c r="AA387" s="292">
        <v>0</v>
      </c>
      <c r="AB387" s="293">
        <v>0</v>
      </c>
      <c r="AC387" s="261">
        <v>0</v>
      </c>
      <c r="AD387" s="294">
        <v>0</v>
      </c>
      <c r="AE387" s="295">
        <v>0</v>
      </c>
      <c r="AF387" s="296">
        <v>0</v>
      </c>
      <c r="AG387" s="297">
        <v>0</v>
      </c>
      <c r="AH387" s="1">
        <v>0</v>
      </c>
      <c r="AI387" s="1">
        <v>1.5968</v>
      </c>
      <c r="AJ387" s="2">
        <v>1.0077</v>
      </c>
      <c r="AK387" s="298">
        <v>0</v>
      </c>
      <c r="AL387" s="3">
        <v>1.5846</v>
      </c>
      <c r="AM387" s="325">
        <v>1.5679000000000001</v>
      </c>
      <c r="AN387" s="300">
        <v>1.0077</v>
      </c>
      <c r="AO387" s="300">
        <v>0</v>
      </c>
      <c r="AP387" s="301">
        <v>1.5846</v>
      </c>
      <c r="AQ387" s="29">
        <v>1.5679000000000001</v>
      </c>
      <c r="AR387" s="283">
        <v>1</v>
      </c>
      <c r="AS387" s="283">
        <v>1</v>
      </c>
      <c r="AT387" s="4">
        <v>1.0077</v>
      </c>
      <c r="AU387" s="4">
        <v>0</v>
      </c>
      <c r="AV387" s="5">
        <v>1.5846</v>
      </c>
      <c r="AW387" s="448">
        <v>0</v>
      </c>
      <c r="AX387" s="449">
        <v>1</v>
      </c>
      <c r="AY387" s="1">
        <v>1.5968</v>
      </c>
      <c r="AZ387" s="29">
        <v>0</v>
      </c>
      <c r="BA387" s="5">
        <v>0</v>
      </c>
      <c r="BB387" s="294">
        <v>0</v>
      </c>
      <c r="BC387" s="707">
        <v>0</v>
      </c>
      <c r="BD387" s="707">
        <v>0</v>
      </c>
      <c r="BE387" s="303">
        <v>2.64E-2</v>
      </c>
      <c r="BF387" s="303">
        <v>2.64E-2</v>
      </c>
      <c r="BG387" s="326">
        <v>1</v>
      </c>
      <c r="BH387" s="327"/>
      <c r="BJ387" s="529"/>
    </row>
    <row r="388" spans="1:62" x14ac:dyDescent="0.2">
      <c r="A388" s="314" t="s">
        <v>893</v>
      </c>
      <c r="B388" s="315" t="s">
        <v>894</v>
      </c>
      <c r="C388" s="316" t="s">
        <v>893</v>
      </c>
      <c r="D388" s="317" t="s">
        <v>894</v>
      </c>
      <c r="E388" s="318" t="s">
        <v>895</v>
      </c>
      <c r="F388" s="319" t="s">
        <v>598</v>
      </c>
      <c r="G388" s="320">
        <v>42</v>
      </c>
      <c r="H388" s="246"/>
      <c r="I388" s="321">
        <v>0</v>
      </c>
      <c r="J388" s="321">
        <v>0</v>
      </c>
      <c r="K388" s="321">
        <v>0</v>
      </c>
      <c r="L388" s="321">
        <v>0</v>
      </c>
      <c r="M388" s="321">
        <v>0</v>
      </c>
      <c r="N388" s="321">
        <v>0</v>
      </c>
      <c r="O388" s="711">
        <v>0</v>
      </c>
      <c r="P388" s="711">
        <v>0</v>
      </c>
      <c r="Q388" s="712">
        <v>0</v>
      </c>
      <c r="R388" s="712">
        <v>0</v>
      </c>
      <c r="S388" s="282">
        <v>0</v>
      </c>
      <c r="T388" s="281">
        <v>0</v>
      </c>
      <c r="U388" s="322">
        <v>0</v>
      </c>
      <c r="V388" s="323">
        <v>0</v>
      </c>
      <c r="W388" s="289">
        <v>0</v>
      </c>
      <c r="X388" s="290">
        <v>0</v>
      </c>
      <c r="Y388" s="291">
        <v>0</v>
      </c>
      <c r="Z388" s="324">
        <v>0</v>
      </c>
      <c r="AA388" s="292">
        <v>0</v>
      </c>
      <c r="AB388" s="293">
        <v>0</v>
      </c>
      <c r="AC388" s="261">
        <v>0</v>
      </c>
      <c r="AD388" s="294">
        <v>0</v>
      </c>
      <c r="AE388" s="295">
        <v>0</v>
      </c>
      <c r="AF388" s="296">
        <v>0</v>
      </c>
      <c r="AG388" s="297">
        <v>0</v>
      </c>
      <c r="AH388" s="1">
        <v>0</v>
      </c>
      <c r="AI388" s="1">
        <v>1.5968</v>
      </c>
      <c r="AJ388" s="2">
        <v>0.97799999999999998</v>
      </c>
      <c r="AK388" s="298">
        <v>0</v>
      </c>
      <c r="AL388" s="3">
        <v>1.6327</v>
      </c>
      <c r="AM388" s="325">
        <v>1.6154999999999999</v>
      </c>
      <c r="AN388" s="300">
        <v>0.97799999999999998</v>
      </c>
      <c r="AO388" s="300">
        <v>0</v>
      </c>
      <c r="AP388" s="301">
        <v>1.6327</v>
      </c>
      <c r="AQ388" s="29">
        <v>1.6154999999999999</v>
      </c>
      <c r="AR388" s="283">
        <v>1</v>
      </c>
      <c r="AS388" s="283">
        <v>1</v>
      </c>
      <c r="AT388" s="4">
        <v>0.97799999999999998</v>
      </c>
      <c r="AU388" s="4">
        <v>0</v>
      </c>
      <c r="AV388" s="5">
        <v>1.6327</v>
      </c>
      <c r="AW388" s="448">
        <v>0</v>
      </c>
      <c r="AX388" s="449">
        <v>1</v>
      </c>
      <c r="AY388" s="1">
        <v>1.5968</v>
      </c>
      <c r="AZ388" s="29">
        <v>0</v>
      </c>
      <c r="BA388" s="5">
        <v>0</v>
      </c>
      <c r="BB388" s="294">
        <v>0</v>
      </c>
      <c r="BC388" s="707">
        <v>0</v>
      </c>
      <c r="BD388" s="707">
        <v>0</v>
      </c>
      <c r="BE388" s="303">
        <v>2.64E-2</v>
      </c>
      <c r="BF388" s="303">
        <v>2.64E-2</v>
      </c>
      <c r="BG388" s="326">
        <v>1</v>
      </c>
      <c r="BH388" s="327"/>
      <c r="BJ388" s="529"/>
    </row>
    <row r="389" spans="1:62" x14ac:dyDescent="0.2">
      <c r="A389" s="314" t="s">
        <v>896</v>
      </c>
      <c r="B389" s="315" t="s">
        <v>897</v>
      </c>
      <c r="C389" s="380" t="s">
        <v>896</v>
      </c>
      <c r="D389" s="317" t="s">
        <v>897</v>
      </c>
      <c r="E389" s="381" t="s">
        <v>898</v>
      </c>
      <c r="F389" s="319" t="s">
        <v>598</v>
      </c>
      <c r="G389" s="320">
        <v>42</v>
      </c>
      <c r="H389" s="10"/>
      <c r="I389" s="321">
        <v>0</v>
      </c>
      <c r="J389" s="321">
        <v>0</v>
      </c>
      <c r="K389" s="321">
        <v>0</v>
      </c>
      <c r="L389" s="321">
        <v>0</v>
      </c>
      <c r="M389" s="321">
        <v>0</v>
      </c>
      <c r="N389" s="321">
        <v>0</v>
      </c>
      <c r="O389" s="711">
        <v>0</v>
      </c>
      <c r="P389" s="711">
        <v>0</v>
      </c>
      <c r="Q389" s="712">
        <v>0</v>
      </c>
      <c r="R389" s="712">
        <v>0</v>
      </c>
      <c r="S389" s="282">
        <v>0</v>
      </c>
      <c r="T389" s="281">
        <v>0</v>
      </c>
      <c r="U389" s="322">
        <v>0</v>
      </c>
      <c r="V389" s="323">
        <v>0</v>
      </c>
      <c r="W389" s="289">
        <v>0</v>
      </c>
      <c r="X389" s="290">
        <v>0</v>
      </c>
      <c r="Y389" s="291">
        <v>0</v>
      </c>
      <c r="Z389" s="324">
        <v>0</v>
      </c>
      <c r="AA389" s="292">
        <v>0</v>
      </c>
      <c r="AB389" s="293">
        <v>0</v>
      </c>
      <c r="AC389" s="261">
        <v>0</v>
      </c>
      <c r="AD389" s="294">
        <v>0</v>
      </c>
      <c r="AE389" s="295">
        <v>0</v>
      </c>
      <c r="AF389" s="296">
        <v>0</v>
      </c>
      <c r="AG389" s="297">
        <v>0</v>
      </c>
      <c r="AH389" s="1">
        <v>0</v>
      </c>
      <c r="AI389" s="1">
        <v>1.5968</v>
      </c>
      <c r="AJ389" s="2">
        <v>0.98670000000000002</v>
      </c>
      <c r="AK389" s="298">
        <v>0</v>
      </c>
      <c r="AL389" s="3">
        <v>1.6183000000000001</v>
      </c>
      <c r="AM389" s="325">
        <v>1.6012999999999999</v>
      </c>
      <c r="AN389" s="300">
        <v>0.98670000000000002</v>
      </c>
      <c r="AO389" s="300">
        <v>0</v>
      </c>
      <c r="AP389" s="301">
        <v>1.6183000000000001</v>
      </c>
      <c r="AQ389" s="29">
        <v>1.6012999999999999</v>
      </c>
      <c r="AR389" s="283">
        <v>1</v>
      </c>
      <c r="AS389" s="283">
        <v>1</v>
      </c>
      <c r="AT389" s="4">
        <v>0.98670000000000002</v>
      </c>
      <c r="AU389" s="4">
        <v>0</v>
      </c>
      <c r="AV389" s="5">
        <v>1.6183000000000001</v>
      </c>
      <c r="AW389" s="448">
        <v>0</v>
      </c>
      <c r="AX389" s="449">
        <v>1</v>
      </c>
      <c r="AY389" s="1">
        <v>1.5968</v>
      </c>
      <c r="AZ389" s="29">
        <v>0</v>
      </c>
      <c r="BA389" s="5">
        <v>0</v>
      </c>
      <c r="BB389" s="294">
        <v>0</v>
      </c>
      <c r="BC389" s="707">
        <v>0</v>
      </c>
      <c r="BD389" s="707">
        <v>0</v>
      </c>
      <c r="BE389" s="303">
        <v>2.64E-2</v>
      </c>
      <c r="BF389" s="303">
        <v>2.64E-2</v>
      </c>
      <c r="BG389" s="326">
        <v>1</v>
      </c>
      <c r="BH389" s="327"/>
      <c r="BJ389" s="529"/>
    </row>
    <row r="390" spans="1:62" x14ac:dyDescent="0.2">
      <c r="A390" s="33" t="s">
        <v>881</v>
      </c>
      <c r="B390" s="328" t="s">
        <v>882</v>
      </c>
      <c r="C390" s="329" t="s">
        <v>1310</v>
      </c>
      <c r="D390" s="330" t="s">
        <v>1386</v>
      </c>
      <c r="E390" s="331" t="s">
        <v>1338</v>
      </c>
      <c r="F390" s="332" t="s">
        <v>598</v>
      </c>
      <c r="G390" s="333">
        <v>42</v>
      </c>
      <c r="H390" s="334"/>
      <c r="I390" s="335">
        <v>0</v>
      </c>
      <c r="J390" s="335">
        <v>0</v>
      </c>
      <c r="K390" s="335">
        <v>0</v>
      </c>
      <c r="L390" s="335">
        <v>0</v>
      </c>
      <c r="M390" s="335">
        <v>0</v>
      </c>
      <c r="N390" s="335">
        <v>0</v>
      </c>
      <c r="O390" s="714">
        <v>0</v>
      </c>
      <c r="P390" s="714">
        <v>0</v>
      </c>
      <c r="Q390" s="715">
        <v>0</v>
      </c>
      <c r="R390" s="715">
        <v>0</v>
      </c>
      <c r="S390" s="337">
        <v>0</v>
      </c>
      <c r="T390" s="336">
        <v>0</v>
      </c>
      <c r="U390" s="338">
        <v>0</v>
      </c>
      <c r="V390" s="339">
        <v>0</v>
      </c>
      <c r="W390" s="289">
        <v>0</v>
      </c>
      <c r="X390" s="290">
        <v>0</v>
      </c>
      <c r="Y390" s="291">
        <v>0</v>
      </c>
      <c r="Z390" s="324">
        <v>0</v>
      </c>
      <c r="AA390" s="292">
        <v>0</v>
      </c>
      <c r="AB390" s="293">
        <v>0</v>
      </c>
      <c r="AC390" s="340">
        <v>0</v>
      </c>
      <c r="AD390" s="341">
        <v>0</v>
      </c>
      <c r="AE390" s="295">
        <v>0</v>
      </c>
      <c r="AF390" s="342">
        <v>0</v>
      </c>
      <c r="AG390" s="343">
        <v>1</v>
      </c>
      <c r="AH390" s="6">
        <v>1.5968</v>
      </c>
      <c r="AI390" s="6">
        <v>0</v>
      </c>
      <c r="AJ390" s="2">
        <v>0</v>
      </c>
      <c r="AK390" s="298">
        <v>1.6286</v>
      </c>
      <c r="AL390" s="3">
        <v>0</v>
      </c>
      <c r="AM390" s="325">
        <v>0</v>
      </c>
      <c r="AN390" s="300">
        <v>0</v>
      </c>
      <c r="AO390" s="300">
        <v>0</v>
      </c>
      <c r="AP390" s="301">
        <v>0</v>
      </c>
      <c r="AQ390" s="29">
        <v>0</v>
      </c>
      <c r="AR390" s="283">
        <v>0</v>
      </c>
      <c r="AS390" s="283">
        <v>0</v>
      </c>
      <c r="AT390" s="4">
        <v>0</v>
      </c>
      <c r="AU390" s="4">
        <v>0</v>
      </c>
      <c r="AV390" s="5">
        <v>0</v>
      </c>
      <c r="AW390" s="448">
        <v>0</v>
      </c>
      <c r="AX390" s="449">
        <v>0</v>
      </c>
      <c r="AY390" s="6">
        <v>0</v>
      </c>
      <c r="AZ390" s="29">
        <v>0</v>
      </c>
      <c r="BA390" s="5">
        <v>0</v>
      </c>
      <c r="BB390" s="341">
        <v>0</v>
      </c>
      <c r="BC390" s="716">
        <v>0</v>
      </c>
      <c r="BD390" s="716">
        <v>2.64E-2</v>
      </c>
      <c r="BE390" s="303">
        <v>0</v>
      </c>
      <c r="BF390" s="303">
        <v>0</v>
      </c>
      <c r="BG390" s="326">
        <v>0</v>
      </c>
      <c r="BH390" s="327"/>
      <c r="BJ390" s="529"/>
    </row>
    <row r="391" spans="1:62" x14ac:dyDescent="0.2">
      <c r="A391" s="33" t="s">
        <v>884</v>
      </c>
      <c r="B391" s="328" t="s">
        <v>885</v>
      </c>
      <c r="C391" s="329" t="s">
        <v>1310</v>
      </c>
      <c r="D391" s="330" t="s">
        <v>1386</v>
      </c>
      <c r="E391" s="331" t="s">
        <v>1339</v>
      </c>
      <c r="F391" s="332" t="s">
        <v>598</v>
      </c>
      <c r="G391" s="333">
        <v>42</v>
      </c>
      <c r="H391" s="334"/>
      <c r="I391" s="335">
        <v>0</v>
      </c>
      <c r="J391" s="335">
        <v>0</v>
      </c>
      <c r="K391" s="335">
        <v>0</v>
      </c>
      <c r="L391" s="335">
        <v>0</v>
      </c>
      <c r="M391" s="335">
        <v>0</v>
      </c>
      <c r="N391" s="335">
        <v>0</v>
      </c>
      <c r="O391" s="714">
        <v>0</v>
      </c>
      <c r="P391" s="714">
        <v>0</v>
      </c>
      <c r="Q391" s="715">
        <v>0</v>
      </c>
      <c r="R391" s="715">
        <v>0</v>
      </c>
      <c r="S391" s="337">
        <v>0</v>
      </c>
      <c r="T391" s="336">
        <v>0</v>
      </c>
      <c r="U391" s="338">
        <v>0</v>
      </c>
      <c r="V391" s="339">
        <v>0</v>
      </c>
      <c r="W391" s="289">
        <v>0</v>
      </c>
      <c r="X391" s="290">
        <v>0</v>
      </c>
      <c r="Y391" s="291">
        <v>0</v>
      </c>
      <c r="Z391" s="324">
        <v>0</v>
      </c>
      <c r="AA391" s="292">
        <v>0</v>
      </c>
      <c r="AB391" s="293">
        <v>0</v>
      </c>
      <c r="AC391" s="340">
        <v>0</v>
      </c>
      <c r="AD391" s="341">
        <v>0</v>
      </c>
      <c r="AE391" s="295">
        <v>0</v>
      </c>
      <c r="AF391" s="342">
        <v>0</v>
      </c>
      <c r="AG391" s="343">
        <v>1</v>
      </c>
      <c r="AH391" s="6">
        <v>1.5968</v>
      </c>
      <c r="AI391" s="6">
        <v>0</v>
      </c>
      <c r="AJ391" s="2">
        <v>0</v>
      </c>
      <c r="AK391" s="298">
        <v>1.5882000000000001</v>
      </c>
      <c r="AL391" s="3">
        <v>0</v>
      </c>
      <c r="AM391" s="325">
        <v>0</v>
      </c>
      <c r="AN391" s="300">
        <v>0</v>
      </c>
      <c r="AO391" s="300">
        <v>0</v>
      </c>
      <c r="AP391" s="301">
        <v>0</v>
      </c>
      <c r="AQ391" s="29">
        <v>0</v>
      </c>
      <c r="AR391" s="283">
        <v>0</v>
      </c>
      <c r="AS391" s="283">
        <v>0</v>
      </c>
      <c r="AT391" s="4">
        <v>0</v>
      </c>
      <c r="AU391" s="4">
        <v>0</v>
      </c>
      <c r="AV391" s="5">
        <v>0</v>
      </c>
      <c r="AW391" s="448">
        <v>0</v>
      </c>
      <c r="AX391" s="449">
        <v>0</v>
      </c>
      <c r="AY391" s="6">
        <v>0</v>
      </c>
      <c r="AZ391" s="29">
        <v>0</v>
      </c>
      <c r="BA391" s="5">
        <v>0</v>
      </c>
      <c r="BB391" s="341">
        <v>0</v>
      </c>
      <c r="BC391" s="716">
        <v>0</v>
      </c>
      <c r="BD391" s="716">
        <v>2.64E-2</v>
      </c>
      <c r="BE391" s="303">
        <v>0</v>
      </c>
      <c r="BF391" s="303">
        <v>0</v>
      </c>
      <c r="BG391" s="326">
        <v>0</v>
      </c>
      <c r="BH391" s="327"/>
      <c r="BJ391" s="529"/>
    </row>
    <row r="392" spans="1:62" x14ac:dyDescent="0.2">
      <c r="A392" s="33" t="s">
        <v>887</v>
      </c>
      <c r="B392" s="328" t="s">
        <v>888</v>
      </c>
      <c r="C392" s="329" t="s">
        <v>1310</v>
      </c>
      <c r="D392" s="330" t="s">
        <v>1386</v>
      </c>
      <c r="E392" s="331" t="s">
        <v>1340</v>
      </c>
      <c r="F392" s="332" t="s">
        <v>598</v>
      </c>
      <c r="G392" s="333">
        <v>42</v>
      </c>
      <c r="H392" s="334"/>
      <c r="I392" s="335">
        <v>0</v>
      </c>
      <c r="J392" s="335">
        <v>0</v>
      </c>
      <c r="K392" s="335">
        <v>0</v>
      </c>
      <c r="L392" s="335">
        <v>0</v>
      </c>
      <c r="M392" s="335">
        <v>0</v>
      </c>
      <c r="N392" s="335">
        <v>0</v>
      </c>
      <c r="O392" s="714">
        <v>0</v>
      </c>
      <c r="P392" s="714">
        <v>0</v>
      </c>
      <c r="Q392" s="715">
        <v>0</v>
      </c>
      <c r="R392" s="715">
        <v>0</v>
      </c>
      <c r="S392" s="337">
        <v>0</v>
      </c>
      <c r="T392" s="336">
        <v>0</v>
      </c>
      <c r="U392" s="338">
        <v>0</v>
      </c>
      <c r="V392" s="339">
        <v>0</v>
      </c>
      <c r="W392" s="289">
        <v>0</v>
      </c>
      <c r="X392" s="290">
        <v>0</v>
      </c>
      <c r="Y392" s="291">
        <v>0</v>
      </c>
      <c r="Z392" s="324">
        <v>0</v>
      </c>
      <c r="AA392" s="292">
        <v>0</v>
      </c>
      <c r="AB392" s="293">
        <v>0</v>
      </c>
      <c r="AC392" s="340">
        <v>0</v>
      </c>
      <c r="AD392" s="341">
        <v>0</v>
      </c>
      <c r="AE392" s="295">
        <v>0</v>
      </c>
      <c r="AF392" s="342">
        <v>0</v>
      </c>
      <c r="AG392" s="343">
        <v>1</v>
      </c>
      <c r="AH392" s="6">
        <v>1.5968</v>
      </c>
      <c r="AI392" s="6">
        <v>0</v>
      </c>
      <c r="AJ392" s="2">
        <v>0</v>
      </c>
      <c r="AK392" s="298">
        <v>1.6433</v>
      </c>
      <c r="AL392" s="3">
        <v>0</v>
      </c>
      <c r="AM392" s="325">
        <v>0</v>
      </c>
      <c r="AN392" s="300">
        <v>0</v>
      </c>
      <c r="AO392" s="300">
        <v>0</v>
      </c>
      <c r="AP392" s="301">
        <v>0</v>
      </c>
      <c r="AQ392" s="29">
        <v>0</v>
      </c>
      <c r="AR392" s="283">
        <v>0</v>
      </c>
      <c r="AS392" s="283">
        <v>0</v>
      </c>
      <c r="AT392" s="4">
        <v>0</v>
      </c>
      <c r="AU392" s="4">
        <v>0</v>
      </c>
      <c r="AV392" s="5">
        <v>0</v>
      </c>
      <c r="AW392" s="448">
        <v>0</v>
      </c>
      <c r="AX392" s="449">
        <v>0</v>
      </c>
      <c r="AY392" s="6">
        <v>0</v>
      </c>
      <c r="AZ392" s="29">
        <v>0</v>
      </c>
      <c r="BA392" s="5">
        <v>0</v>
      </c>
      <c r="BB392" s="341">
        <v>0</v>
      </c>
      <c r="BC392" s="716">
        <v>0</v>
      </c>
      <c r="BD392" s="716">
        <v>2.64E-2</v>
      </c>
      <c r="BE392" s="303">
        <v>0</v>
      </c>
      <c r="BF392" s="303">
        <v>0</v>
      </c>
      <c r="BG392" s="326">
        <v>0</v>
      </c>
      <c r="BH392" s="327"/>
      <c r="BI392" s="9"/>
      <c r="BJ392" s="529"/>
    </row>
    <row r="393" spans="1:62" x14ac:dyDescent="0.2">
      <c r="A393" s="33" t="s">
        <v>890</v>
      </c>
      <c r="B393" s="328" t="s">
        <v>891</v>
      </c>
      <c r="C393" s="329" t="s">
        <v>1310</v>
      </c>
      <c r="D393" s="330" t="s">
        <v>1386</v>
      </c>
      <c r="E393" s="331" t="s">
        <v>1341</v>
      </c>
      <c r="F393" s="332" t="s">
        <v>598</v>
      </c>
      <c r="G393" s="333">
        <v>42</v>
      </c>
      <c r="H393" s="334"/>
      <c r="I393" s="335">
        <v>0</v>
      </c>
      <c r="J393" s="335">
        <v>0</v>
      </c>
      <c r="K393" s="335">
        <v>0</v>
      </c>
      <c r="L393" s="335">
        <v>0</v>
      </c>
      <c r="M393" s="335">
        <v>0</v>
      </c>
      <c r="N393" s="335">
        <v>0</v>
      </c>
      <c r="O393" s="714">
        <v>0</v>
      </c>
      <c r="P393" s="714">
        <v>0</v>
      </c>
      <c r="Q393" s="715">
        <v>0</v>
      </c>
      <c r="R393" s="715">
        <v>0</v>
      </c>
      <c r="S393" s="337">
        <v>0</v>
      </c>
      <c r="T393" s="336">
        <v>0</v>
      </c>
      <c r="U393" s="338">
        <v>0</v>
      </c>
      <c r="V393" s="339">
        <v>0</v>
      </c>
      <c r="W393" s="289">
        <v>0</v>
      </c>
      <c r="X393" s="290">
        <v>0</v>
      </c>
      <c r="Y393" s="291">
        <v>0</v>
      </c>
      <c r="Z393" s="324">
        <v>0</v>
      </c>
      <c r="AA393" s="292">
        <v>0</v>
      </c>
      <c r="AB393" s="293">
        <v>0</v>
      </c>
      <c r="AC393" s="340">
        <v>0</v>
      </c>
      <c r="AD393" s="341">
        <v>0</v>
      </c>
      <c r="AE393" s="295">
        <v>0</v>
      </c>
      <c r="AF393" s="342">
        <v>0</v>
      </c>
      <c r="AG393" s="343">
        <v>1</v>
      </c>
      <c r="AH393" s="6">
        <v>1.5968</v>
      </c>
      <c r="AI393" s="6">
        <v>0</v>
      </c>
      <c r="AJ393" s="2">
        <v>0</v>
      </c>
      <c r="AK393" s="298">
        <v>1.5846</v>
      </c>
      <c r="AL393" s="3">
        <v>0</v>
      </c>
      <c r="AM393" s="325">
        <v>0</v>
      </c>
      <c r="AN393" s="300">
        <v>0</v>
      </c>
      <c r="AO393" s="300">
        <v>0</v>
      </c>
      <c r="AP393" s="301">
        <v>0</v>
      </c>
      <c r="AQ393" s="29">
        <v>0</v>
      </c>
      <c r="AR393" s="283">
        <v>0</v>
      </c>
      <c r="AS393" s="283">
        <v>0</v>
      </c>
      <c r="AT393" s="4">
        <v>0</v>
      </c>
      <c r="AU393" s="4">
        <v>0</v>
      </c>
      <c r="AV393" s="5">
        <v>0</v>
      </c>
      <c r="AW393" s="448">
        <v>0</v>
      </c>
      <c r="AX393" s="449">
        <v>0</v>
      </c>
      <c r="AY393" s="6">
        <v>0</v>
      </c>
      <c r="AZ393" s="29">
        <v>0</v>
      </c>
      <c r="BA393" s="5">
        <v>0</v>
      </c>
      <c r="BB393" s="341">
        <v>0</v>
      </c>
      <c r="BC393" s="716">
        <v>0</v>
      </c>
      <c r="BD393" s="716">
        <v>2.64E-2</v>
      </c>
      <c r="BE393" s="303">
        <v>0</v>
      </c>
      <c r="BF393" s="303">
        <v>0</v>
      </c>
      <c r="BG393" s="326">
        <v>0</v>
      </c>
      <c r="BH393" s="327"/>
      <c r="BJ393" s="529"/>
    </row>
    <row r="394" spans="1:62" x14ac:dyDescent="0.2">
      <c r="A394" s="33" t="s">
        <v>893</v>
      </c>
      <c r="B394" s="328" t="s">
        <v>894</v>
      </c>
      <c r="C394" s="329" t="s">
        <v>1310</v>
      </c>
      <c r="D394" s="330" t="s">
        <v>1386</v>
      </c>
      <c r="E394" s="331" t="s">
        <v>1342</v>
      </c>
      <c r="F394" s="332" t="s">
        <v>598</v>
      </c>
      <c r="G394" s="333">
        <v>42</v>
      </c>
      <c r="H394" s="334"/>
      <c r="I394" s="335">
        <v>0</v>
      </c>
      <c r="J394" s="335">
        <v>0</v>
      </c>
      <c r="K394" s="335">
        <v>0</v>
      </c>
      <c r="L394" s="335">
        <v>0</v>
      </c>
      <c r="M394" s="335">
        <v>0</v>
      </c>
      <c r="N394" s="335">
        <v>0</v>
      </c>
      <c r="O394" s="714">
        <v>0</v>
      </c>
      <c r="P394" s="714">
        <v>0</v>
      </c>
      <c r="Q394" s="715">
        <v>0</v>
      </c>
      <c r="R394" s="715">
        <v>0</v>
      </c>
      <c r="S394" s="337">
        <v>0</v>
      </c>
      <c r="T394" s="336">
        <v>0</v>
      </c>
      <c r="U394" s="338">
        <v>0</v>
      </c>
      <c r="V394" s="339">
        <v>0</v>
      </c>
      <c r="W394" s="289">
        <v>0</v>
      </c>
      <c r="X394" s="290">
        <v>0</v>
      </c>
      <c r="Y394" s="291">
        <v>0</v>
      </c>
      <c r="Z394" s="324">
        <v>0</v>
      </c>
      <c r="AA394" s="292">
        <v>0</v>
      </c>
      <c r="AB394" s="293">
        <v>0</v>
      </c>
      <c r="AC394" s="340">
        <v>0</v>
      </c>
      <c r="AD394" s="341">
        <v>0</v>
      </c>
      <c r="AE394" s="295">
        <v>0</v>
      </c>
      <c r="AF394" s="342">
        <v>0</v>
      </c>
      <c r="AG394" s="343">
        <v>1</v>
      </c>
      <c r="AH394" s="6">
        <v>1.5968</v>
      </c>
      <c r="AI394" s="6">
        <v>0</v>
      </c>
      <c r="AJ394" s="2">
        <v>0</v>
      </c>
      <c r="AK394" s="298">
        <v>1.6327</v>
      </c>
      <c r="AL394" s="3">
        <v>0</v>
      </c>
      <c r="AM394" s="325">
        <v>0</v>
      </c>
      <c r="AN394" s="300">
        <v>0</v>
      </c>
      <c r="AO394" s="300">
        <v>0</v>
      </c>
      <c r="AP394" s="301">
        <v>0</v>
      </c>
      <c r="AQ394" s="29">
        <v>0</v>
      </c>
      <c r="AR394" s="283">
        <v>0</v>
      </c>
      <c r="AS394" s="283">
        <v>0</v>
      </c>
      <c r="AT394" s="4">
        <v>0</v>
      </c>
      <c r="AU394" s="4">
        <v>0</v>
      </c>
      <c r="AV394" s="5">
        <v>0</v>
      </c>
      <c r="AW394" s="448">
        <v>0</v>
      </c>
      <c r="AX394" s="449">
        <v>0</v>
      </c>
      <c r="AY394" s="6">
        <v>0</v>
      </c>
      <c r="AZ394" s="29">
        <v>0</v>
      </c>
      <c r="BA394" s="5">
        <v>0</v>
      </c>
      <c r="BB394" s="341">
        <v>0</v>
      </c>
      <c r="BC394" s="716">
        <v>0</v>
      </c>
      <c r="BD394" s="716">
        <v>2.64E-2</v>
      </c>
      <c r="BE394" s="303">
        <v>0</v>
      </c>
      <c r="BF394" s="303">
        <v>0</v>
      </c>
      <c r="BG394" s="326">
        <v>0</v>
      </c>
      <c r="BH394" s="327"/>
      <c r="BJ394" s="529"/>
    </row>
    <row r="395" spans="1:62" x14ac:dyDescent="0.2">
      <c r="A395" s="33" t="s">
        <v>896</v>
      </c>
      <c r="B395" s="328" t="s">
        <v>897</v>
      </c>
      <c r="C395" s="329" t="s">
        <v>1310</v>
      </c>
      <c r="D395" s="330" t="s">
        <v>1386</v>
      </c>
      <c r="E395" s="331" t="s">
        <v>1343</v>
      </c>
      <c r="F395" s="332" t="s">
        <v>598</v>
      </c>
      <c r="G395" s="333">
        <v>42</v>
      </c>
      <c r="H395" s="334"/>
      <c r="I395" s="335">
        <v>0</v>
      </c>
      <c r="J395" s="335">
        <v>0</v>
      </c>
      <c r="K395" s="335">
        <v>0</v>
      </c>
      <c r="L395" s="335">
        <v>0</v>
      </c>
      <c r="M395" s="335">
        <v>0</v>
      </c>
      <c r="N395" s="335">
        <v>0</v>
      </c>
      <c r="O395" s="714">
        <v>0</v>
      </c>
      <c r="P395" s="714">
        <v>0</v>
      </c>
      <c r="Q395" s="715">
        <v>0</v>
      </c>
      <c r="R395" s="715">
        <v>0</v>
      </c>
      <c r="S395" s="337">
        <v>0</v>
      </c>
      <c r="T395" s="336">
        <v>0</v>
      </c>
      <c r="U395" s="338">
        <v>0</v>
      </c>
      <c r="V395" s="339">
        <v>0</v>
      </c>
      <c r="W395" s="289">
        <v>0</v>
      </c>
      <c r="X395" s="290">
        <v>0</v>
      </c>
      <c r="Y395" s="291">
        <v>0</v>
      </c>
      <c r="Z395" s="324">
        <v>0</v>
      </c>
      <c r="AA395" s="292">
        <v>0</v>
      </c>
      <c r="AB395" s="293">
        <v>0</v>
      </c>
      <c r="AC395" s="340">
        <v>0</v>
      </c>
      <c r="AD395" s="341">
        <v>0</v>
      </c>
      <c r="AE395" s="295">
        <v>0</v>
      </c>
      <c r="AF395" s="342">
        <v>0</v>
      </c>
      <c r="AG395" s="343">
        <v>1</v>
      </c>
      <c r="AH395" s="6">
        <v>1.5968</v>
      </c>
      <c r="AI395" s="6">
        <v>0</v>
      </c>
      <c r="AJ395" s="2">
        <v>0</v>
      </c>
      <c r="AK395" s="298">
        <v>1.6183000000000001</v>
      </c>
      <c r="AL395" s="3">
        <v>0</v>
      </c>
      <c r="AM395" s="325">
        <v>0</v>
      </c>
      <c r="AN395" s="300">
        <v>0</v>
      </c>
      <c r="AO395" s="300">
        <v>0</v>
      </c>
      <c r="AP395" s="301">
        <v>0</v>
      </c>
      <c r="AQ395" s="29">
        <v>0</v>
      </c>
      <c r="AR395" s="283">
        <v>0</v>
      </c>
      <c r="AS395" s="283">
        <v>0</v>
      </c>
      <c r="AT395" s="4">
        <v>0</v>
      </c>
      <c r="AU395" s="4">
        <v>0</v>
      </c>
      <c r="AV395" s="5">
        <v>0</v>
      </c>
      <c r="AW395" s="448">
        <v>0</v>
      </c>
      <c r="AX395" s="449">
        <v>0</v>
      </c>
      <c r="AY395" s="6">
        <v>0</v>
      </c>
      <c r="AZ395" s="29">
        <v>0</v>
      </c>
      <c r="BA395" s="5">
        <v>0</v>
      </c>
      <c r="BB395" s="341">
        <v>0</v>
      </c>
      <c r="BC395" s="716">
        <v>0</v>
      </c>
      <c r="BD395" s="716">
        <v>2.64E-2</v>
      </c>
      <c r="BE395" s="303">
        <v>0</v>
      </c>
      <c r="BF395" s="303">
        <v>0</v>
      </c>
      <c r="BG395" s="326">
        <v>0</v>
      </c>
      <c r="BH395" s="327"/>
      <c r="BJ395" s="529"/>
    </row>
    <row r="396" spans="1:62" x14ac:dyDescent="0.2">
      <c r="A396" s="383" t="s">
        <v>1310</v>
      </c>
      <c r="B396" s="384" t="s">
        <v>1311</v>
      </c>
      <c r="C396" s="385" t="s">
        <v>1310</v>
      </c>
      <c r="D396" s="386" t="s">
        <v>1386</v>
      </c>
      <c r="E396" s="387" t="s">
        <v>1387</v>
      </c>
      <c r="F396" s="388" t="s">
        <v>598</v>
      </c>
      <c r="G396" s="389">
        <v>42</v>
      </c>
      <c r="H396" s="246"/>
      <c r="I396" s="390">
        <v>37285922</v>
      </c>
      <c r="J396" s="390">
        <v>5636673</v>
      </c>
      <c r="K396" s="390">
        <v>0</v>
      </c>
      <c r="L396" s="390">
        <v>0</v>
      </c>
      <c r="M396" s="390">
        <v>0</v>
      </c>
      <c r="N396" s="390">
        <v>37285922</v>
      </c>
      <c r="O396" s="717">
        <v>5636673</v>
      </c>
      <c r="P396" s="717">
        <v>31649249</v>
      </c>
      <c r="Q396" s="718">
        <v>1846.8500000000004</v>
      </c>
      <c r="R396" s="718">
        <v>16.3</v>
      </c>
      <c r="S396" s="392">
        <v>139642</v>
      </c>
      <c r="T396" s="391">
        <v>0</v>
      </c>
      <c r="U396" s="393">
        <v>31649249</v>
      </c>
      <c r="V396" s="394">
        <v>17136.88</v>
      </c>
      <c r="W396" s="289">
        <v>689408</v>
      </c>
      <c r="X396" s="290">
        <v>373.29</v>
      </c>
      <c r="Y396" s="291">
        <v>16763.59</v>
      </c>
      <c r="Z396" s="324">
        <v>0</v>
      </c>
      <c r="AA396" s="292">
        <v>0</v>
      </c>
      <c r="AB396" s="293">
        <v>31649249</v>
      </c>
      <c r="AC396" s="395">
        <v>17136.88</v>
      </c>
      <c r="AD396" s="396">
        <v>1.6768000000000001</v>
      </c>
      <c r="AE396" s="397">
        <v>1.6768000000000001</v>
      </c>
      <c r="AF396" s="398">
        <v>1.5968</v>
      </c>
      <c r="AG396" s="399">
        <v>0</v>
      </c>
      <c r="AH396" s="400">
        <v>0</v>
      </c>
      <c r="AI396" s="400">
        <v>0</v>
      </c>
      <c r="AJ396" s="2">
        <v>0</v>
      </c>
      <c r="AK396" s="298">
        <v>0</v>
      </c>
      <c r="AL396" s="3">
        <v>0</v>
      </c>
      <c r="AM396" s="325">
        <v>0</v>
      </c>
      <c r="AN396" s="300">
        <v>0</v>
      </c>
      <c r="AO396" s="300">
        <v>0</v>
      </c>
      <c r="AP396" s="301">
        <v>0</v>
      </c>
      <c r="AQ396" s="29">
        <v>0</v>
      </c>
      <c r="AR396" s="283">
        <v>0</v>
      </c>
      <c r="AS396" s="283">
        <v>0</v>
      </c>
      <c r="AT396" s="4">
        <v>0</v>
      </c>
      <c r="AU396" s="4">
        <v>0</v>
      </c>
      <c r="AV396" s="5">
        <v>0</v>
      </c>
      <c r="AW396" s="448">
        <v>0</v>
      </c>
      <c r="AX396" s="449">
        <v>0</v>
      </c>
      <c r="AY396" s="400">
        <v>0</v>
      </c>
      <c r="AZ396" s="29">
        <v>0</v>
      </c>
      <c r="BA396" s="5">
        <v>0</v>
      </c>
      <c r="BB396" s="396">
        <v>1.3842399999999999</v>
      </c>
      <c r="BC396" s="719">
        <v>2.64E-2</v>
      </c>
      <c r="BD396" s="719">
        <v>0</v>
      </c>
      <c r="BE396" s="303">
        <v>0</v>
      </c>
      <c r="BF396" s="303">
        <v>0</v>
      </c>
      <c r="BG396" s="326">
        <v>0</v>
      </c>
      <c r="BH396" s="327"/>
      <c r="BJ396" s="529"/>
    </row>
    <row r="397" spans="1:62" x14ac:dyDescent="0.2">
      <c r="A397" s="314" t="s">
        <v>909</v>
      </c>
      <c r="B397" s="315" t="s">
        <v>910</v>
      </c>
      <c r="C397" s="316" t="s">
        <v>909</v>
      </c>
      <c r="D397" s="317" t="s">
        <v>910</v>
      </c>
      <c r="E397" s="318" t="s">
        <v>911</v>
      </c>
      <c r="F397" s="319" t="s">
        <v>259</v>
      </c>
      <c r="G397" s="320">
        <v>46</v>
      </c>
      <c r="H397" s="246"/>
      <c r="I397" s="321">
        <v>684210</v>
      </c>
      <c r="J397" s="321">
        <v>72040</v>
      </c>
      <c r="K397" s="321">
        <v>0</v>
      </c>
      <c r="L397" s="321">
        <v>0</v>
      </c>
      <c r="M397" s="321">
        <v>0</v>
      </c>
      <c r="N397" s="321">
        <v>684210</v>
      </c>
      <c r="O397" s="711">
        <v>72040</v>
      </c>
      <c r="P397" s="711">
        <v>612170</v>
      </c>
      <c r="Q397" s="712">
        <v>40.450000000000003</v>
      </c>
      <c r="R397" s="712">
        <v>0</v>
      </c>
      <c r="S397" s="282">
        <v>0</v>
      </c>
      <c r="T397" s="281">
        <v>0</v>
      </c>
      <c r="U397" s="322">
        <v>612170</v>
      </c>
      <c r="V397" s="323">
        <v>15133.99</v>
      </c>
      <c r="W397" s="289">
        <v>1278</v>
      </c>
      <c r="X397" s="290">
        <v>31.59</v>
      </c>
      <c r="Y397" s="291">
        <v>15102.4</v>
      </c>
      <c r="Z397" s="324">
        <v>0</v>
      </c>
      <c r="AA397" s="292">
        <v>0</v>
      </c>
      <c r="AB397" s="293">
        <v>612170</v>
      </c>
      <c r="AC397" s="261">
        <v>15133.99</v>
      </c>
      <c r="AD397" s="294">
        <v>1.48082</v>
      </c>
      <c r="AE397" s="295">
        <v>1.4807999999999999</v>
      </c>
      <c r="AF397" s="296">
        <v>1.4807999999999999</v>
      </c>
      <c r="AG397" s="297">
        <v>0.50629999999999997</v>
      </c>
      <c r="AH397" s="1">
        <v>0.74970000000000003</v>
      </c>
      <c r="AI397" s="1">
        <v>1.7126999999999999</v>
      </c>
      <c r="AJ397" s="2">
        <v>0.95180000000000009</v>
      </c>
      <c r="AK397" s="298">
        <v>0.78769999999999996</v>
      </c>
      <c r="AL397" s="3">
        <v>1.7994000000000001</v>
      </c>
      <c r="AM397" s="325">
        <v>1.66</v>
      </c>
      <c r="AN397" s="300">
        <v>0.95180000000000009</v>
      </c>
      <c r="AO397" s="300">
        <v>0</v>
      </c>
      <c r="AP397" s="301">
        <v>1.7995000000000001</v>
      </c>
      <c r="AQ397" s="29">
        <v>1.66</v>
      </c>
      <c r="AR397" s="283">
        <v>1</v>
      </c>
      <c r="AS397" s="283">
        <v>1</v>
      </c>
      <c r="AT397" s="4">
        <v>0.95180000000000009</v>
      </c>
      <c r="AU397" s="4">
        <v>0</v>
      </c>
      <c r="AV397" s="5">
        <v>1.7995000000000001</v>
      </c>
      <c r="AW397" s="448">
        <v>9.9999999999988987E-5</v>
      </c>
      <c r="AX397" s="449">
        <v>0</v>
      </c>
      <c r="AY397" s="1">
        <v>1.7126999999999999</v>
      </c>
      <c r="AZ397" s="29">
        <v>0</v>
      </c>
      <c r="BA397" s="5">
        <v>0</v>
      </c>
      <c r="BB397" s="294">
        <v>1.22245</v>
      </c>
      <c r="BC397" s="707">
        <v>2.4400000000000002E-2</v>
      </c>
      <c r="BD397" s="707">
        <v>1.24E-2</v>
      </c>
      <c r="BE397" s="303">
        <v>2.8299999999999999E-2</v>
      </c>
      <c r="BF397" s="303">
        <v>2.8299999999999999E-2</v>
      </c>
      <c r="BG397" s="326">
        <v>0</v>
      </c>
      <c r="BH397" s="327"/>
      <c r="BJ397" s="529"/>
    </row>
    <row r="398" spans="1:62" x14ac:dyDescent="0.2">
      <c r="A398" s="314" t="s">
        <v>912</v>
      </c>
      <c r="B398" s="315" t="s">
        <v>913</v>
      </c>
      <c r="C398" s="316" t="s">
        <v>912</v>
      </c>
      <c r="D398" s="317" t="s">
        <v>913</v>
      </c>
      <c r="E398" s="318" t="s">
        <v>914</v>
      </c>
      <c r="F398" s="319" t="s">
        <v>259</v>
      </c>
      <c r="G398" s="320">
        <v>46</v>
      </c>
      <c r="H398" s="246"/>
      <c r="I398" s="321">
        <v>3070623</v>
      </c>
      <c r="J398" s="321">
        <v>430100</v>
      </c>
      <c r="K398" s="321">
        <v>0</v>
      </c>
      <c r="L398" s="321">
        <v>0</v>
      </c>
      <c r="M398" s="321">
        <v>0</v>
      </c>
      <c r="N398" s="321">
        <v>3070623</v>
      </c>
      <c r="O398" s="711">
        <v>430100</v>
      </c>
      <c r="P398" s="711">
        <v>2640523</v>
      </c>
      <c r="Q398" s="712">
        <v>170.44</v>
      </c>
      <c r="R398" s="712">
        <v>2.3600000000000003</v>
      </c>
      <c r="S398" s="282">
        <v>20218</v>
      </c>
      <c r="T398" s="281">
        <v>0</v>
      </c>
      <c r="U398" s="322">
        <v>2640523</v>
      </c>
      <c r="V398" s="323">
        <v>15492.39</v>
      </c>
      <c r="W398" s="289">
        <v>0</v>
      </c>
      <c r="X398" s="290">
        <v>0</v>
      </c>
      <c r="Y398" s="291">
        <v>15492.39</v>
      </c>
      <c r="Z398" s="324">
        <v>0</v>
      </c>
      <c r="AA398" s="292">
        <v>0</v>
      </c>
      <c r="AB398" s="293">
        <v>2640523</v>
      </c>
      <c r="AC398" s="261">
        <v>15492.39</v>
      </c>
      <c r="AD398" s="294">
        <v>1.51589</v>
      </c>
      <c r="AE398" s="295">
        <v>1.5159</v>
      </c>
      <c r="AF398" s="296">
        <v>1.5159</v>
      </c>
      <c r="AG398" s="297">
        <v>1</v>
      </c>
      <c r="AH398" s="1">
        <v>1.5159</v>
      </c>
      <c r="AI398" s="1">
        <v>1.5159</v>
      </c>
      <c r="AJ398" s="2">
        <v>1.0384</v>
      </c>
      <c r="AK398" s="298">
        <v>1.4598</v>
      </c>
      <c r="AL398" s="3">
        <v>1.4598</v>
      </c>
      <c r="AM398" s="325">
        <v>1.5216000000000001</v>
      </c>
      <c r="AN398" s="300">
        <v>1.0384</v>
      </c>
      <c r="AO398" s="300">
        <v>0</v>
      </c>
      <c r="AP398" s="301">
        <v>1.4598</v>
      </c>
      <c r="AQ398" s="29">
        <v>1.5216000000000001</v>
      </c>
      <c r="AR398" s="283">
        <v>1</v>
      </c>
      <c r="AS398" s="283">
        <v>1</v>
      </c>
      <c r="AT398" s="4">
        <v>1.0384</v>
      </c>
      <c r="AU398" s="4">
        <v>0</v>
      </c>
      <c r="AV398" s="5">
        <v>1.4598</v>
      </c>
      <c r="AW398" s="448">
        <v>0</v>
      </c>
      <c r="AX398" s="449">
        <v>0</v>
      </c>
      <c r="AY398" s="1">
        <v>1.5159</v>
      </c>
      <c r="AZ398" s="29">
        <v>0</v>
      </c>
      <c r="BA398" s="5">
        <v>0</v>
      </c>
      <c r="BB398" s="294">
        <v>1.2514000000000001</v>
      </c>
      <c r="BC398" s="707">
        <v>2.5000000000000001E-2</v>
      </c>
      <c r="BD398" s="707">
        <v>2.5000000000000001E-2</v>
      </c>
      <c r="BE398" s="303">
        <v>2.5000000000000001E-2</v>
      </c>
      <c r="BF398" s="303">
        <v>2.5000000000000001E-2</v>
      </c>
      <c r="BG398" s="326">
        <v>0</v>
      </c>
      <c r="BH398" s="327"/>
      <c r="BJ398" s="529"/>
    </row>
    <row r="399" spans="1:62" x14ac:dyDescent="0.2">
      <c r="A399" s="314" t="s">
        <v>915</v>
      </c>
      <c r="B399" s="315" t="s">
        <v>916</v>
      </c>
      <c r="C399" s="316" t="s">
        <v>915</v>
      </c>
      <c r="D399" s="317" t="s">
        <v>916</v>
      </c>
      <c r="E399" s="318" t="s">
        <v>917</v>
      </c>
      <c r="F399" s="319" t="s">
        <v>259</v>
      </c>
      <c r="G399" s="320">
        <v>46</v>
      </c>
      <c r="H399" s="246"/>
      <c r="I399" s="321">
        <v>1210877</v>
      </c>
      <c r="J399" s="321">
        <v>242405</v>
      </c>
      <c r="K399" s="321">
        <v>0</v>
      </c>
      <c r="L399" s="321">
        <v>0</v>
      </c>
      <c r="M399" s="321">
        <v>0</v>
      </c>
      <c r="N399" s="321">
        <v>1210877</v>
      </c>
      <c r="O399" s="711">
        <v>242405</v>
      </c>
      <c r="P399" s="711">
        <v>968472</v>
      </c>
      <c r="Q399" s="712">
        <v>55.63</v>
      </c>
      <c r="R399" s="712">
        <v>0</v>
      </c>
      <c r="S399" s="282">
        <v>0</v>
      </c>
      <c r="T399" s="281">
        <v>0</v>
      </c>
      <c r="U399" s="322">
        <v>968472</v>
      </c>
      <c r="V399" s="323">
        <v>17409.169999999998</v>
      </c>
      <c r="W399" s="289">
        <v>0</v>
      </c>
      <c r="X399" s="290">
        <v>0</v>
      </c>
      <c r="Y399" s="291">
        <v>17409.169999999998</v>
      </c>
      <c r="Z399" s="324">
        <v>0</v>
      </c>
      <c r="AA399" s="292">
        <v>0</v>
      </c>
      <c r="AB399" s="293">
        <v>968472</v>
      </c>
      <c r="AC399" s="261">
        <v>17409.169999999998</v>
      </c>
      <c r="AD399" s="294">
        <v>1.7034400000000001</v>
      </c>
      <c r="AE399" s="295">
        <v>1.7034</v>
      </c>
      <c r="AF399" s="296">
        <v>1.7034</v>
      </c>
      <c r="AG399" s="297">
        <v>0.53700000000000003</v>
      </c>
      <c r="AH399" s="1">
        <v>0.91469999999999996</v>
      </c>
      <c r="AI399" s="1">
        <v>1.8178000000000001</v>
      </c>
      <c r="AJ399" s="2">
        <v>1.0104</v>
      </c>
      <c r="AK399" s="298">
        <v>0.90529999999999999</v>
      </c>
      <c r="AL399" s="3">
        <v>1.7990999999999999</v>
      </c>
      <c r="AM399" s="325">
        <v>1.5637000000000001</v>
      </c>
      <c r="AN399" s="300">
        <v>1.0104</v>
      </c>
      <c r="AO399" s="300">
        <v>0</v>
      </c>
      <c r="AP399" s="301">
        <v>1.7990999999999999</v>
      </c>
      <c r="AQ399" s="29">
        <v>1.5637000000000001</v>
      </c>
      <c r="AR399" s="283">
        <v>1</v>
      </c>
      <c r="AS399" s="283">
        <v>1</v>
      </c>
      <c r="AT399" s="4">
        <v>1.0104</v>
      </c>
      <c r="AU399" s="4">
        <v>0</v>
      </c>
      <c r="AV399" s="5">
        <v>1.7990999999999999</v>
      </c>
      <c r="AW399" s="448">
        <v>0</v>
      </c>
      <c r="AX399" s="449">
        <v>0</v>
      </c>
      <c r="AY399" s="1">
        <v>1.8178000000000001</v>
      </c>
      <c r="AZ399" s="29">
        <v>0</v>
      </c>
      <c r="BA399" s="5">
        <v>0</v>
      </c>
      <c r="BB399" s="294">
        <v>1.4062300000000001</v>
      </c>
      <c r="BC399" s="707">
        <v>2.81E-2</v>
      </c>
      <c r="BD399" s="707">
        <v>1.5100000000000001E-2</v>
      </c>
      <c r="BE399" s="303">
        <v>0.03</v>
      </c>
      <c r="BF399" s="303">
        <v>0.03</v>
      </c>
      <c r="BG399" s="326">
        <v>0</v>
      </c>
      <c r="BH399" s="327"/>
      <c r="BI399" s="9"/>
      <c r="BJ399" s="529"/>
    </row>
    <row r="400" spans="1:62" x14ac:dyDescent="0.2">
      <c r="A400" s="314" t="s">
        <v>918</v>
      </c>
      <c r="B400" s="315" t="s">
        <v>919</v>
      </c>
      <c r="C400" s="316" t="s">
        <v>918</v>
      </c>
      <c r="D400" s="317" t="s">
        <v>919</v>
      </c>
      <c r="E400" s="318" t="s">
        <v>920</v>
      </c>
      <c r="F400" s="319" t="s">
        <v>259</v>
      </c>
      <c r="G400" s="320">
        <v>46</v>
      </c>
      <c r="H400" s="246"/>
      <c r="I400" s="321">
        <v>2614368</v>
      </c>
      <c r="J400" s="321">
        <v>243153</v>
      </c>
      <c r="K400" s="321">
        <v>0</v>
      </c>
      <c r="L400" s="321">
        <v>0</v>
      </c>
      <c r="M400" s="321">
        <v>0</v>
      </c>
      <c r="N400" s="321">
        <v>2614368</v>
      </c>
      <c r="O400" s="711">
        <v>243153</v>
      </c>
      <c r="P400" s="711">
        <v>2371215</v>
      </c>
      <c r="Q400" s="712">
        <v>136.52000000000001</v>
      </c>
      <c r="R400" s="712">
        <v>3.29</v>
      </c>
      <c r="S400" s="282">
        <v>28185</v>
      </c>
      <c r="T400" s="281">
        <v>0</v>
      </c>
      <c r="U400" s="322">
        <v>2371215</v>
      </c>
      <c r="V400" s="323">
        <v>17368.990000000002</v>
      </c>
      <c r="W400" s="289">
        <v>8252</v>
      </c>
      <c r="X400" s="290">
        <v>60.45</v>
      </c>
      <c r="Y400" s="291">
        <v>17308.54</v>
      </c>
      <c r="Z400" s="324">
        <v>0</v>
      </c>
      <c r="AA400" s="292">
        <v>0</v>
      </c>
      <c r="AB400" s="293">
        <v>2371215</v>
      </c>
      <c r="AC400" s="261">
        <v>17368.990000000002</v>
      </c>
      <c r="AD400" s="294">
        <v>1.6995100000000001</v>
      </c>
      <c r="AE400" s="295">
        <v>1.6995</v>
      </c>
      <c r="AF400" s="296">
        <v>1.6995</v>
      </c>
      <c r="AG400" s="297">
        <v>1</v>
      </c>
      <c r="AH400" s="1">
        <v>1.6995</v>
      </c>
      <c r="AI400" s="1">
        <v>1.6995</v>
      </c>
      <c r="AJ400" s="2">
        <v>0.97900000000000009</v>
      </c>
      <c r="AK400" s="298">
        <v>1.736</v>
      </c>
      <c r="AL400" s="3">
        <v>1.736</v>
      </c>
      <c r="AM400" s="325">
        <v>1.6138999999999999</v>
      </c>
      <c r="AN400" s="300">
        <v>0.97900000000000009</v>
      </c>
      <c r="AO400" s="300">
        <v>0</v>
      </c>
      <c r="AP400" s="301">
        <v>1.736</v>
      </c>
      <c r="AQ400" s="29">
        <v>1.6138999999999999</v>
      </c>
      <c r="AR400" s="283">
        <v>1</v>
      </c>
      <c r="AS400" s="283">
        <v>1</v>
      </c>
      <c r="AT400" s="4">
        <v>0.97900000000000009</v>
      </c>
      <c r="AU400" s="4">
        <v>0</v>
      </c>
      <c r="AV400" s="5">
        <v>1.736</v>
      </c>
      <c r="AW400" s="448">
        <v>0</v>
      </c>
      <c r="AX400" s="449">
        <v>0</v>
      </c>
      <c r="AY400" s="1">
        <v>1.6995</v>
      </c>
      <c r="AZ400" s="29">
        <v>0</v>
      </c>
      <c r="BA400" s="5">
        <v>0</v>
      </c>
      <c r="BB400" s="294">
        <v>1.40299</v>
      </c>
      <c r="BC400" s="707">
        <v>2.81E-2</v>
      </c>
      <c r="BD400" s="707">
        <v>2.81E-2</v>
      </c>
      <c r="BE400" s="303">
        <v>2.81E-2</v>
      </c>
      <c r="BF400" s="303">
        <v>2.81E-2</v>
      </c>
      <c r="BG400" s="326">
        <v>0</v>
      </c>
      <c r="BH400" s="327"/>
      <c r="BJ400" s="529"/>
    </row>
    <row r="401" spans="1:62" x14ac:dyDescent="0.2">
      <c r="A401" s="314" t="s">
        <v>921</v>
      </c>
      <c r="B401" s="315" t="s">
        <v>922</v>
      </c>
      <c r="C401" s="316" t="s">
        <v>921</v>
      </c>
      <c r="D401" s="317" t="s">
        <v>922</v>
      </c>
      <c r="E401" s="318" t="s">
        <v>923</v>
      </c>
      <c r="F401" s="319" t="s">
        <v>259</v>
      </c>
      <c r="G401" s="320">
        <v>46</v>
      </c>
      <c r="H401" s="246"/>
      <c r="I401" s="321">
        <v>1583099</v>
      </c>
      <c r="J401" s="321">
        <v>173217</v>
      </c>
      <c r="K401" s="321">
        <v>0</v>
      </c>
      <c r="L401" s="321">
        <v>0</v>
      </c>
      <c r="M401" s="321">
        <v>0</v>
      </c>
      <c r="N401" s="321">
        <v>1583099</v>
      </c>
      <c r="O401" s="711">
        <v>173217</v>
      </c>
      <c r="P401" s="711">
        <v>1409882</v>
      </c>
      <c r="Q401" s="712">
        <v>93.16</v>
      </c>
      <c r="R401" s="712">
        <v>0</v>
      </c>
      <c r="S401" s="282">
        <v>0</v>
      </c>
      <c r="T401" s="281">
        <v>0</v>
      </c>
      <c r="U401" s="322">
        <v>1409882</v>
      </c>
      <c r="V401" s="323">
        <v>15133.98</v>
      </c>
      <c r="W401" s="289">
        <v>2595</v>
      </c>
      <c r="X401" s="290">
        <v>27.86</v>
      </c>
      <c r="Y401" s="291">
        <v>15106.119999999999</v>
      </c>
      <c r="Z401" s="324">
        <v>0</v>
      </c>
      <c r="AA401" s="292">
        <v>0</v>
      </c>
      <c r="AB401" s="293">
        <v>1409882</v>
      </c>
      <c r="AC401" s="261">
        <v>15133.98</v>
      </c>
      <c r="AD401" s="294">
        <v>1.48082</v>
      </c>
      <c r="AE401" s="295">
        <v>1.4807999999999999</v>
      </c>
      <c r="AF401" s="296">
        <v>1.4807999999999999</v>
      </c>
      <c r="AG401" s="297">
        <v>0.50349999999999995</v>
      </c>
      <c r="AH401" s="1">
        <v>0.74560000000000004</v>
      </c>
      <c r="AI401" s="1">
        <v>1.714</v>
      </c>
      <c r="AJ401" s="2">
        <v>0.97719999999999996</v>
      </c>
      <c r="AK401" s="298">
        <v>0.76300000000000001</v>
      </c>
      <c r="AL401" s="3">
        <v>1.754</v>
      </c>
      <c r="AM401" s="325">
        <v>1.6169</v>
      </c>
      <c r="AN401" s="300">
        <v>0.97719999999999996</v>
      </c>
      <c r="AO401" s="300">
        <v>0</v>
      </c>
      <c r="AP401" s="301">
        <v>1.754</v>
      </c>
      <c r="AQ401" s="29">
        <v>1.6169</v>
      </c>
      <c r="AR401" s="283">
        <v>1</v>
      </c>
      <c r="AS401" s="283">
        <v>1</v>
      </c>
      <c r="AT401" s="4">
        <v>0.97719999999999996</v>
      </c>
      <c r="AU401" s="4">
        <v>0</v>
      </c>
      <c r="AV401" s="5">
        <v>1.754</v>
      </c>
      <c r="AW401" s="448">
        <v>0</v>
      </c>
      <c r="AX401" s="449">
        <v>0</v>
      </c>
      <c r="AY401" s="1">
        <v>1.714</v>
      </c>
      <c r="AZ401" s="29">
        <v>0</v>
      </c>
      <c r="BA401" s="5">
        <v>0</v>
      </c>
      <c r="BB401" s="294">
        <v>1.22245</v>
      </c>
      <c r="BC401" s="707">
        <v>2.4400000000000002E-2</v>
      </c>
      <c r="BD401" s="707">
        <v>1.23E-2</v>
      </c>
      <c r="BE401" s="303">
        <v>2.8299999999999999E-2</v>
      </c>
      <c r="BF401" s="303">
        <v>2.8299999999999999E-2</v>
      </c>
      <c r="BG401" s="326">
        <v>0</v>
      </c>
      <c r="BH401" s="327"/>
      <c r="BJ401" s="529"/>
    </row>
    <row r="402" spans="1:62" x14ac:dyDescent="0.2">
      <c r="A402" s="314" t="s">
        <v>924</v>
      </c>
      <c r="B402" s="315" t="s">
        <v>925</v>
      </c>
      <c r="C402" s="316" t="s">
        <v>924</v>
      </c>
      <c r="D402" s="317" t="s">
        <v>925</v>
      </c>
      <c r="E402" s="318" t="s">
        <v>926</v>
      </c>
      <c r="F402" s="319" t="s">
        <v>259</v>
      </c>
      <c r="G402" s="320">
        <v>46</v>
      </c>
      <c r="H402" s="246"/>
      <c r="I402" s="321">
        <v>1029913</v>
      </c>
      <c r="J402" s="321">
        <v>374787</v>
      </c>
      <c r="K402" s="321">
        <v>0</v>
      </c>
      <c r="L402" s="321">
        <v>0</v>
      </c>
      <c r="M402" s="321">
        <v>0</v>
      </c>
      <c r="N402" s="321">
        <v>1029913</v>
      </c>
      <c r="O402" s="711">
        <v>374787</v>
      </c>
      <c r="P402" s="711">
        <v>655126</v>
      </c>
      <c r="Q402" s="712">
        <v>40.47</v>
      </c>
      <c r="R402" s="712">
        <v>0</v>
      </c>
      <c r="S402" s="282">
        <v>0</v>
      </c>
      <c r="T402" s="281">
        <v>0</v>
      </c>
      <c r="U402" s="322">
        <v>655126</v>
      </c>
      <c r="V402" s="323">
        <v>16187.94</v>
      </c>
      <c r="W402" s="289">
        <v>0</v>
      </c>
      <c r="X402" s="290">
        <v>0</v>
      </c>
      <c r="Y402" s="291">
        <v>16187.94</v>
      </c>
      <c r="Z402" s="324">
        <v>0</v>
      </c>
      <c r="AA402" s="292">
        <v>0</v>
      </c>
      <c r="AB402" s="293">
        <v>655126</v>
      </c>
      <c r="AC402" s="261">
        <v>16187.94</v>
      </c>
      <c r="AD402" s="294">
        <v>1.58395</v>
      </c>
      <c r="AE402" s="295">
        <v>1.5840000000000001</v>
      </c>
      <c r="AF402" s="296">
        <v>1.5840000000000001</v>
      </c>
      <c r="AG402" s="297">
        <v>1</v>
      </c>
      <c r="AH402" s="1">
        <v>1.5840000000000001</v>
      </c>
      <c r="AI402" s="1">
        <v>1.5840000000000001</v>
      </c>
      <c r="AJ402" s="2">
        <v>0.96779999999999999</v>
      </c>
      <c r="AK402" s="298">
        <v>1.6367</v>
      </c>
      <c r="AL402" s="3">
        <v>1.6367</v>
      </c>
      <c r="AM402" s="325">
        <v>1.6326000000000001</v>
      </c>
      <c r="AN402" s="300">
        <v>0.96779999999999999</v>
      </c>
      <c r="AO402" s="300">
        <v>0</v>
      </c>
      <c r="AP402" s="301">
        <v>1.6367</v>
      </c>
      <c r="AQ402" s="29">
        <v>1.6326000000000001</v>
      </c>
      <c r="AR402" s="283">
        <v>1</v>
      </c>
      <c r="AS402" s="283">
        <v>1</v>
      </c>
      <c r="AT402" s="4">
        <v>0.96779999999999999</v>
      </c>
      <c r="AU402" s="4">
        <v>0</v>
      </c>
      <c r="AV402" s="5">
        <v>1.6367</v>
      </c>
      <c r="AW402" s="448">
        <v>0</v>
      </c>
      <c r="AX402" s="449">
        <v>0</v>
      </c>
      <c r="AY402" s="1">
        <v>1.5840000000000001</v>
      </c>
      <c r="AZ402" s="29">
        <v>0</v>
      </c>
      <c r="BA402" s="5">
        <v>0</v>
      </c>
      <c r="BB402" s="294">
        <v>1.30759</v>
      </c>
      <c r="BC402" s="707">
        <v>2.6200000000000001E-2</v>
      </c>
      <c r="BD402" s="707">
        <v>2.6200000000000001E-2</v>
      </c>
      <c r="BE402" s="303">
        <v>2.6200000000000001E-2</v>
      </c>
      <c r="BF402" s="303">
        <v>2.6200000000000001E-2</v>
      </c>
      <c r="BG402" s="326">
        <v>0</v>
      </c>
      <c r="BH402" s="327"/>
      <c r="BJ402" s="529"/>
    </row>
    <row r="403" spans="1:62" x14ac:dyDescent="0.2">
      <c r="A403" s="314" t="s">
        <v>927</v>
      </c>
      <c r="B403" s="315" t="s">
        <v>928</v>
      </c>
      <c r="C403" s="316" t="s">
        <v>927</v>
      </c>
      <c r="D403" s="317" t="s">
        <v>928</v>
      </c>
      <c r="E403" s="318" t="s">
        <v>929</v>
      </c>
      <c r="F403" s="319" t="s">
        <v>259</v>
      </c>
      <c r="G403" s="320">
        <v>46</v>
      </c>
      <c r="H403" s="246"/>
      <c r="I403" s="321">
        <v>1524321</v>
      </c>
      <c r="J403" s="321">
        <v>159107</v>
      </c>
      <c r="K403" s="321">
        <v>0</v>
      </c>
      <c r="L403" s="321">
        <v>0</v>
      </c>
      <c r="M403" s="321">
        <v>0</v>
      </c>
      <c r="N403" s="321">
        <v>1524321</v>
      </c>
      <c r="O403" s="711">
        <v>159107</v>
      </c>
      <c r="P403" s="711">
        <v>1365214</v>
      </c>
      <c r="Q403" s="712">
        <v>71.930000000000007</v>
      </c>
      <c r="R403" s="712">
        <v>0</v>
      </c>
      <c r="S403" s="282">
        <v>0</v>
      </c>
      <c r="T403" s="281">
        <v>0</v>
      </c>
      <c r="U403" s="322">
        <v>1365214</v>
      </c>
      <c r="V403" s="323">
        <v>18979.759999999998</v>
      </c>
      <c r="W403" s="289">
        <v>0</v>
      </c>
      <c r="X403" s="290">
        <v>0</v>
      </c>
      <c r="Y403" s="291">
        <v>18979.759999999998</v>
      </c>
      <c r="Z403" s="324">
        <v>1163.7599999999984</v>
      </c>
      <c r="AA403" s="292">
        <v>83709</v>
      </c>
      <c r="AB403" s="293">
        <v>1448923</v>
      </c>
      <c r="AC403" s="261">
        <v>20143.52</v>
      </c>
      <c r="AD403" s="294">
        <v>1.97099</v>
      </c>
      <c r="AE403" s="295">
        <v>1.9710000000000001</v>
      </c>
      <c r="AF403" s="296">
        <v>1.9710000000000001</v>
      </c>
      <c r="AG403" s="297">
        <v>0.47949999999999998</v>
      </c>
      <c r="AH403" s="1">
        <v>0.94510000000000005</v>
      </c>
      <c r="AI403" s="1">
        <v>1.9603000000000002</v>
      </c>
      <c r="AJ403" s="2">
        <v>1.0847</v>
      </c>
      <c r="AK403" s="298">
        <v>0.87129999999999996</v>
      </c>
      <c r="AL403" s="3">
        <v>1.8071999999999999</v>
      </c>
      <c r="AM403" s="325">
        <v>1.4565999999999999</v>
      </c>
      <c r="AN403" s="300">
        <v>1.0847</v>
      </c>
      <c r="AO403" s="300">
        <v>0</v>
      </c>
      <c r="AP403" s="301">
        <v>1.8071999999999999</v>
      </c>
      <c r="AQ403" s="29">
        <v>1.4565999999999999</v>
      </c>
      <c r="AR403" s="283">
        <v>1</v>
      </c>
      <c r="AS403" s="283">
        <v>1</v>
      </c>
      <c r="AT403" s="4">
        <v>1.0847</v>
      </c>
      <c r="AU403" s="4">
        <v>0</v>
      </c>
      <c r="AV403" s="5">
        <v>1.8071999999999999</v>
      </c>
      <c r="AW403" s="448">
        <v>0</v>
      </c>
      <c r="AX403" s="449">
        <v>0</v>
      </c>
      <c r="AY403" s="1">
        <v>1.9603000000000002</v>
      </c>
      <c r="AZ403" s="29">
        <v>0</v>
      </c>
      <c r="BA403" s="5">
        <v>0</v>
      </c>
      <c r="BB403" s="294">
        <v>1.6271</v>
      </c>
      <c r="BC403" s="707">
        <v>3.2500000000000001E-2</v>
      </c>
      <c r="BD403" s="707">
        <v>1.5599999999999999E-2</v>
      </c>
      <c r="BE403" s="303">
        <v>3.2399999999999998E-2</v>
      </c>
      <c r="BF403" s="303">
        <v>3.2399999999999998E-2</v>
      </c>
      <c r="BG403" s="326">
        <v>0</v>
      </c>
      <c r="BH403" s="327"/>
      <c r="BJ403" s="529"/>
    </row>
    <row r="404" spans="1:62" x14ac:dyDescent="0.2">
      <c r="A404" s="740" t="s">
        <v>930</v>
      </c>
      <c r="B404" s="741" t="s">
        <v>931</v>
      </c>
      <c r="C404" s="742" t="s">
        <v>930</v>
      </c>
      <c r="D404" s="743" t="s">
        <v>931</v>
      </c>
      <c r="E404" s="744" t="s">
        <v>932</v>
      </c>
      <c r="F404" s="745" t="s">
        <v>259</v>
      </c>
      <c r="G404" s="320">
        <v>46</v>
      </c>
      <c r="H404" s="246"/>
      <c r="I404" s="321">
        <v>1955233</v>
      </c>
      <c r="J404" s="321">
        <v>230059</v>
      </c>
      <c r="K404" s="321">
        <v>0</v>
      </c>
      <c r="L404" s="321">
        <v>0</v>
      </c>
      <c r="M404" s="321">
        <v>0</v>
      </c>
      <c r="N404" s="321">
        <v>1955233</v>
      </c>
      <c r="O404" s="711">
        <v>230059</v>
      </c>
      <c r="P404" s="711">
        <v>1725174</v>
      </c>
      <c r="Q404" s="712">
        <v>111.71</v>
      </c>
      <c r="R404" s="712">
        <v>1.29</v>
      </c>
      <c r="S404" s="282">
        <v>11051</v>
      </c>
      <c r="T404" s="281">
        <v>0</v>
      </c>
      <c r="U404" s="322">
        <v>1725174</v>
      </c>
      <c r="V404" s="323">
        <v>15443.33</v>
      </c>
      <c r="W404" s="289">
        <v>8202</v>
      </c>
      <c r="X404" s="290">
        <v>73.42</v>
      </c>
      <c r="Y404" s="291">
        <v>15369.91</v>
      </c>
      <c r="Z404" s="324">
        <v>0</v>
      </c>
      <c r="AA404" s="292">
        <v>0</v>
      </c>
      <c r="AB404" s="293">
        <v>1725174</v>
      </c>
      <c r="AC404" s="261">
        <v>15443.33</v>
      </c>
      <c r="AD404" s="294">
        <v>1.51109</v>
      </c>
      <c r="AE404" s="295">
        <v>1.5111000000000001</v>
      </c>
      <c r="AF404" s="296">
        <v>1.5111000000000001</v>
      </c>
      <c r="AG404" s="297">
        <v>1</v>
      </c>
      <c r="AH404" s="1">
        <v>1.5111000000000001</v>
      </c>
      <c r="AI404" s="1">
        <v>1.5111000000000001</v>
      </c>
      <c r="AJ404" s="2">
        <v>1.0993000000000002</v>
      </c>
      <c r="AK404" s="298">
        <v>1.3746</v>
      </c>
      <c r="AL404" s="3">
        <v>1.3746</v>
      </c>
      <c r="AM404" s="325">
        <v>1.4373</v>
      </c>
      <c r="AN404" s="300">
        <v>1.0993000000000002</v>
      </c>
      <c r="AO404" s="300">
        <v>0</v>
      </c>
      <c r="AP404" s="301">
        <v>1.3746</v>
      </c>
      <c r="AQ404" s="29">
        <v>1.4373</v>
      </c>
      <c r="AR404" s="283">
        <v>1</v>
      </c>
      <c r="AS404" s="283">
        <v>1</v>
      </c>
      <c r="AT404" s="4">
        <v>1.0993000000000002</v>
      </c>
      <c r="AU404" s="4">
        <v>0</v>
      </c>
      <c r="AV404" s="5">
        <v>1.3746</v>
      </c>
      <c r="AW404" s="448">
        <v>0</v>
      </c>
      <c r="AX404" s="449">
        <v>0</v>
      </c>
      <c r="AY404" s="1">
        <v>1.5111000000000001</v>
      </c>
      <c r="AZ404" s="29">
        <v>0</v>
      </c>
      <c r="BA404" s="5">
        <v>0</v>
      </c>
      <c r="BB404" s="294">
        <v>1.2474400000000001</v>
      </c>
      <c r="BC404" s="707">
        <v>2.4899999999999999E-2</v>
      </c>
      <c r="BD404" s="707">
        <v>2.4899999999999999E-2</v>
      </c>
      <c r="BE404" s="303">
        <v>2.4899999999999999E-2</v>
      </c>
      <c r="BF404" s="303">
        <v>2.4899999999999999E-2</v>
      </c>
      <c r="BG404" s="326">
        <v>0</v>
      </c>
      <c r="BH404" s="327"/>
      <c r="BJ404" s="529"/>
    </row>
    <row r="405" spans="1:62" x14ac:dyDescent="0.2">
      <c r="A405" s="314" t="s">
        <v>933</v>
      </c>
      <c r="B405" s="315" t="s">
        <v>259</v>
      </c>
      <c r="C405" s="316" t="s">
        <v>933</v>
      </c>
      <c r="D405" s="317" t="s">
        <v>259</v>
      </c>
      <c r="E405" s="318" t="s">
        <v>934</v>
      </c>
      <c r="F405" s="319" t="s">
        <v>259</v>
      </c>
      <c r="G405" s="320">
        <v>46</v>
      </c>
      <c r="H405" s="246"/>
      <c r="I405" s="321">
        <v>387103</v>
      </c>
      <c r="J405" s="321">
        <v>87760</v>
      </c>
      <c r="K405" s="321">
        <v>0</v>
      </c>
      <c r="L405" s="321">
        <v>0</v>
      </c>
      <c r="M405" s="321">
        <v>0</v>
      </c>
      <c r="N405" s="321">
        <v>387103</v>
      </c>
      <c r="O405" s="711">
        <v>87760</v>
      </c>
      <c r="P405" s="711">
        <v>299343</v>
      </c>
      <c r="Q405" s="712">
        <v>16.829999999999998</v>
      </c>
      <c r="R405" s="712">
        <v>0</v>
      </c>
      <c r="S405" s="282">
        <v>0</v>
      </c>
      <c r="T405" s="281">
        <v>0</v>
      </c>
      <c r="U405" s="322">
        <v>299343</v>
      </c>
      <c r="V405" s="323">
        <v>17786.27</v>
      </c>
      <c r="W405" s="289">
        <v>0</v>
      </c>
      <c r="X405" s="290">
        <v>0</v>
      </c>
      <c r="Y405" s="291">
        <v>17786.27</v>
      </c>
      <c r="Z405" s="324">
        <v>0</v>
      </c>
      <c r="AA405" s="292">
        <v>0</v>
      </c>
      <c r="AB405" s="293">
        <v>299343</v>
      </c>
      <c r="AC405" s="261">
        <v>17786.27</v>
      </c>
      <c r="AD405" s="294">
        <v>1.74034</v>
      </c>
      <c r="AE405" s="295">
        <v>1.7403</v>
      </c>
      <c r="AF405" s="296">
        <v>1.7403</v>
      </c>
      <c r="AG405" s="297">
        <v>0.62680000000000002</v>
      </c>
      <c r="AH405" s="1">
        <v>1.0908</v>
      </c>
      <c r="AI405" s="1">
        <v>1.8187</v>
      </c>
      <c r="AJ405" s="2">
        <v>1.0212999999999999</v>
      </c>
      <c r="AK405" s="298">
        <v>1.0681</v>
      </c>
      <c r="AL405" s="3">
        <v>1.7807999999999999</v>
      </c>
      <c r="AM405" s="325">
        <v>1.5469999999999999</v>
      </c>
      <c r="AN405" s="300">
        <v>1.0212999999999999</v>
      </c>
      <c r="AO405" s="300">
        <v>0</v>
      </c>
      <c r="AP405" s="301">
        <v>1.7807999999999999</v>
      </c>
      <c r="AQ405" s="29">
        <v>1.5469999999999999</v>
      </c>
      <c r="AR405" s="283">
        <v>1</v>
      </c>
      <c r="AS405" s="283">
        <v>1</v>
      </c>
      <c r="AT405" s="4">
        <v>1.0212999999999999</v>
      </c>
      <c r="AU405" s="4">
        <v>0</v>
      </c>
      <c r="AV405" s="5">
        <v>1.7807999999999999</v>
      </c>
      <c r="AW405" s="448">
        <v>0</v>
      </c>
      <c r="AX405" s="449">
        <v>0</v>
      </c>
      <c r="AY405" s="1">
        <v>1.8187</v>
      </c>
      <c r="AZ405" s="29">
        <v>0</v>
      </c>
      <c r="BA405" s="5">
        <v>0</v>
      </c>
      <c r="BB405" s="294">
        <v>1.43669</v>
      </c>
      <c r="BC405" s="707">
        <v>2.87E-2</v>
      </c>
      <c r="BD405" s="707">
        <v>1.7999999999999999E-2</v>
      </c>
      <c r="BE405" s="303">
        <v>0.03</v>
      </c>
      <c r="BF405" s="303">
        <v>0.03</v>
      </c>
      <c r="BG405" s="326">
        <v>0</v>
      </c>
      <c r="BH405" s="327"/>
      <c r="BJ405" s="529"/>
    </row>
    <row r="406" spans="1:62" x14ac:dyDescent="0.2">
      <c r="A406" s="33" t="s">
        <v>909</v>
      </c>
      <c r="B406" s="328" t="s">
        <v>910</v>
      </c>
      <c r="C406" s="329" t="s">
        <v>935</v>
      </c>
      <c r="D406" s="330" t="s">
        <v>941</v>
      </c>
      <c r="E406" s="331" t="s">
        <v>936</v>
      </c>
      <c r="F406" s="332" t="s">
        <v>259</v>
      </c>
      <c r="G406" s="333">
        <v>46</v>
      </c>
      <c r="H406" s="334"/>
      <c r="I406" s="335">
        <v>0</v>
      </c>
      <c r="J406" s="335">
        <v>0</v>
      </c>
      <c r="K406" s="335">
        <v>0</v>
      </c>
      <c r="L406" s="335">
        <v>0</v>
      </c>
      <c r="M406" s="335">
        <v>0</v>
      </c>
      <c r="N406" s="335">
        <v>0</v>
      </c>
      <c r="O406" s="714">
        <v>0</v>
      </c>
      <c r="P406" s="714">
        <v>0</v>
      </c>
      <c r="Q406" s="715">
        <v>0</v>
      </c>
      <c r="R406" s="715">
        <v>0</v>
      </c>
      <c r="S406" s="337">
        <v>0</v>
      </c>
      <c r="T406" s="336">
        <v>0</v>
      </c>
      <c r="U406" s="338">
        <v>0</v>
      </c>
      <c r="V406" s="339">
        <v>0</v>
      </c>
      <c r="W406" s="289">
        <v>0</v>
      </c>
      <c r="X406" s="290">
        <v>0</v>
      </c>
      <c r="Y406" s="291">
        <v>0</v>
      </c>
      <c r="Z406" s="324">
        <v>0</v>
      </c>
      <c r="AA406" s="292">
        <v>0</v>
      </c>
      <c r="AB406" s="293">
        <v>0</v>
      </c>
      <c r="AC406" s="340">
        <v>0</v>
      </c>
      <c r="AD406" s="341">
        <v>0</v>
      </c>
      <c r="AE406" s="295">
        <v>0</v>
      </c>
      <c r="AF406" s="342">
        <v>0</v>
      </c>
      <c r="AG406" s="343">
        <v>0.49370000000000003</v>
      </c>
      <c r="AH406" s="6">
        <v>0.96299999999999997</v>
      </c>
      <c r="AI406" s="6">
        <v>0</v>
      </c>
      <c r="AJ406" s="2">
        <v>0</v>
      </c>
      <c r="AK406" s="298">
        <v>1.0118</v>
      </c>
      <c r="AL406" s="3">
        <v>0</v>
      </c>
      <c r="AM406" s="325">
        <v>0</v>
      </c>
      <c r="AN406" s="300">
        <v>0</v>
      </c>
      <c r="AO406" s="300">
        <v>0</v>
      </c>
      <c r="AP406" s="301">
        <v>0</v>
      </c>
      <c r="AQ406" s="29">
        <v>0</v>
      </c>
      <c r="AR406" s="283">
        <v>0</v>
      </c>
      <c r="AS406" s="283">
        <v>0</v>
      </c>
      <c r="AT406" s="4">
        <v>0</v>
      </c>
      <c r="AU406" s="4">
        <v>0</v>
      </c>
      <c r="AV406" s="5">
        <v>0</v>
      </c>
      <c r="AW406" s="448">
        <v>0</v>
      </c>
      <c r="AX406" s="449">
        <v>0</v>
      </c>
      <c r="AY406" s="6">
        <v>0</v>
      </c>
      <c r="AZ406" s="29">
        <v>0</v>
      </c>
      <c r="BA406" s="5">
        <v>0</v>
      </c>
      <c r="BB406" s="341">
        <v>0</v>
      </c>
      <c r="BC406" s="716">
        <v>0</v>
      </c>
      <c r="BD406" s="716">
        <v>1.5900000000000001E-2</v>
      </c>
      <c r="BE406" s="303">
        <v>0</v>
      </c>
      <c r="BF406" s="303">
        <v>0</v>
      </c>
      <c r="BG406" s="326">
        <v>0</v>
      </c>
      <c r="BH406" s="327"/>
      <c r="BJ406" s="529"/>
    </row>
    <row r="407" spans="1:62" x14ac:dyDescent="0.2">
      <c r="A407" s="33" t="s">
        <v>915</v>
      </c>
      <c r="B407" s="328" t="s">
        <v>916</v>
      </c>
      <c r="C407" s="329" t="s">
        <v>935</v>
      </c>
      <c r="D407" s="330" t="s">
        <v>941</v>
      </c>
      <c r="E407" s="331" t="s">
        <v>937</v>
      </c>
      <c r="F407" s="332" t="s">
        <v>259</v>
      </c>
      <c r="G407" s="333">
        <v>46</v>
      </c>
      <c r="H407" s="334"/>
      <c r="I407" s="335">
        <v>0</v>
      </c>
      <c r="J407" s="335">
        <v>0</v>
      </c>
      <c r="K407" s="335">
        <v>0</v>
      </c>
      <c r="L407" s="335">
        <v>0</v>
      </c>
      <c r="M407" s="335">
        <v>0</v>
      </c>
      <c r="N407" s="335">
        <v>0</v>
      </c>
      <c r="O407" s="714">
        <v>0</v>
      </c>
      <c r="P407" s="714">
        <v>0</v>
      </c>
      <c r="Q407" s="715">
        <v>0</v>
      </c>
      <c r="R407" s="715">
        <v>0</v>
      </c>
      <c r="S407" s="337">
        <v>0</v>
      </c>
      <c r="T407" s="336">
        <v>0</v>
      </c>
      <c r="U407" s="338">
        <v>0</v>
      </c>
      <c r="V407" s="339">
        <v>0</v>
      </c>
      <c r="W407" s="289">
        <v>0</v>
      </c>
      <c r="X407" s="290">
        <v>0</v>
      </c>
      <c r="Y407" s="291">
        <v>0</v>
      </c>
      <c r="Z407" s="324">
        <v>0</v>
      </c>
      <c r="AA407" s="292">
        <v>0</v>
      </c>
      <c r="AB407" s="293">
        <v>0</v>
      </c>
      <c r="AC407" s="340">
        <v>0</v>
      </c>
      <c r="AD407" s="341">
        <v>0</v>
      </c>
      <c r="AE407" s="295">
        <v>0</v>
      </c>
      <c r="AF407" s="342">
        <v>0</v>
      </c>
      <c r="AG407" s="343">
        <v>0.46300000000000002</v>
      </c>
      <c r="AH407" s="6">
        <v>0.90310000000000001</v>
      </c>
      <c r="AI407" s="6">
        <v>0</v>
      </c>
      <c r="AJ407" s="2">
        <v>0</v>
      </c>
      <c r="AK407" s="298">
        <v>0.89380000000000004</v>
      </c>
      <c r="AL407" s="3">
        <v>0</v>
      </c>
      <c r="AM407" s="325">
        <v>0</v>
      </c>
      <c r="AN407" s="300">
        <v>0</v>
      </c>
      <c r="AO407" s="300">
        <v>0</v>
      </c>
      <c r="AP407" s="301">
        <v>0</v>
      </c>
      <c r="AQ407" s="29">
        <v>0</v>
      </c>
      <c r="AR407" s="283">
        <v>0</v>
      </c>
      <c r="AS407" s="283">
        <v>0</v>
      </c>
      <c r="AT407" s="4">
        <v>0</v>
      </c>
      <c r="AU407" s="4">
        <v>0</v>
      </c>
      <c r="AV407" s="5">
        <v>0</v>
      </c>
      <c r="AW407" s="448">
        <v>0</v>
      </c>
      <c r="AX407" s="449">
        <v>0</v>
      </c>
      <c r="AY407" s="6">
        <v>0</v>
      </c>
      <c r="AZ407" s="29">
        <v>0</v>
      </c>
      <c r="BA407" s="5">
        <v>0</v>
      </c>
      <c r="BB407" s="341">
        <v>0</v>
      </c>
      <c r="BC407" s="716">
        <v>0</v>
      </c>
      <c r="BD407" s="716">
        <v>1.49E-2</v>
      </c>
      <c r="BE407" s="303">
        <v>0</v>
      </c>
      <c r="BF407" s="303">
        <v>0</v>
      </c>
      <c r="BG407" s="326">
        <v>0</v>
      </c>
      <c r="BH407" s="327"/>
      <c r="BJ407" s="529"/>
    </row>
    <row r="408" spans="1:62" x14ac:dyDescent="0.2">
      <c r="A408" s="33" t="s">
        <v>921</v>
      </c>
      <c r="B408" s="328" t="s">
        <v>922</v>
      </c>
      <c r="C408" s="329" t="s">
        <v>935</v>
      </c>
      <c r="D408" s="330" t="s">
        <v>941</v>
      </c>
      <c r="E408" s="331" t="s">
        <v>938</v>
      </c>
      <c r="F408" s="332" t="s">
        <v>259</v>
      </c>
      <c r="G408" s="333">
        <v>46</v>
      </c>
      <c r="H408" s="334"/>
      <c r="I408" s="335">
        <v>0</v>
      </c>
      <c r="J408" s="335">
        <v>0</v>
      </c>
      <c r="K408" s="335">
        <v>0</v>
      </c>
      <c r="L408" s="335">
        <v>0</v>
      </c>
      <c r="M408" s="335">
        <v>0</v>
      </c>
      <c r="N408" s="335">
        <v>0</v>
      </c>
      <c r="O408" s="714">
        <v>0</v>
      </c>
      <c r="P408" s="714">
        <v>0</v>
      </c>
      <c r="Q408" s="715">
        <v>0</v>
      </c>
      <c r="R408" s="715">
        <v>0</v>
      </c>
      <c r="S408" s="337">
        <v>0</v>
      </c>
      <c r="T408" s="336">
        <v>0</v>
      </c>
      <c r="U408" s="338">
        <v>0</v>
      </c>
      <c r="V408" s="339">
        <v>0</v>
      </c>
      <c r="W408" s="289">
        <v>0</v>
      </c>
      <c r="X408" s="290">
        <v>0</v>
      </c>
      <c r="Y408" s="291">
        <v>0</v>
      </c>
      <c r="Z408" s="324">
        <v>0</v>
      </c>
      <c r="AA408" s="292">
        <v>0</v>
      </c>
      <c r="AB408" s="293">
        <v>0</v>
      </c>
      <c r="AC408" s="340">
        <v>0</v>
      </c>
      <c r="AD408" s="341">
        <v>0</v>
      </c>
      <c r="AE408" s="295">
        <v>0</v>
      </c>
      <c r="AF408" s="342">
        <v>0</v>
      </c>
      <c r="AG408" s="343">
        <v>0.4965</v>
      </c>
      <c r="AH408" s="6">
        <v>0.96840000000000004</v>
      </c>
      <c r="AI408" s="6">
        <v>0</v>
      </c>
      <c r="AJ408" s="2">
        <v>0</v>
      </c>
      <c r="AK408" s="298">
        <v>0.99099999999999999</v>
      </c>
      <c r="AL408" s="3">
        <v>0</v>
      </c>
      <c r="AM408" s="325">
        <v>0</v>
      </c>
      <c r="AN408" s="300">
        <v>0</v>
      </c>
      <c r="AO408" s="300">
        <v>0</v>
      </c>
      <c r="AP408" s="301">
        <v>0</v>
      </c>
      <c r="AQ408" s="29">
        <v>0</v>
      </c>
      <c r="AR408" s="283">
        <v>0</v>
      </c>
      <c r="AS408" s="283">
        <v>0</v>
      </c>
      <c r="AT408" s="4">
        <v>0</v>
      </c>
      <c r="AU408" s="4">
        <v>0</v>
      </c>
      <c r="AV408" s="5">
        <v>0</v>
      </c>
      <c r="AW408" s="448">
        <v>0</v>
      </c>
      <c r="AX408" s="449">
        <v>0</v>
      </c>
      <c r="AY408" s="6">
        <v>0</v>
      </c>
      <c r="AZ408" s="29">
        <v>0</v>
      </c>
      <c r="BA408" s="5">
        <v>0</v>
      </c>
      <c r="BB408" s="341">
        <v>0</v>
      </c>
      <c r="BC408" s="716">
        <v>0</v>
      </c>
      <c r="BD408" s="716">
        <v>1.6E-2</v>
      </c>
      <c r="BE408" s="303">
        <v>0</v>
      </c>
      <c r="BF408" s="303">
        <v>0</v>
      </c>
      <c r="BG408" s="326">
        <v>0</v>
      </c>
      <c r="BH408" s="327"/>
      <c r="BJ408" s="529"/>
    </row>
    <row r="409" spans="1:62" x14ac:dyDescent="0.2">
      <c r="A409" s="33" t="s">
        <v>927</v>
      </c>
      <c r="B409" s="328" t="s">
        <v>928</v>
      </c>
      <c r="C409" s="329" t="s">
        <v>935</v>
      </c>
      <c r="D409" s="330" t="s">
        <v>941</v>
      </c>
      <c r="E409" s="331" t="s">
        <v>939</v>
      </c>
      <c r="F409" s="332" t="s">
        <v>259</v>
      </c>
      <c r="G409" s="333">
        <v>46</v>
      </c>
      <c r="H409" s="334"/>
      <c r="I409" s="335">
        <v>0</v>
      </c>
      <c r="J409" s="335">
        <v>0</v>
      </c>
      <c r="K409" s="335">
        <v>0</v>
      </c>
      <c r="L409" s="335">
        <v>0</v>
      </c>
      <c r="M409" s="335">
        <v>0</v>
      </c>
      <c r="N409" s="335">
        <v>0</v>
      </c>
      <c r="O409" s="714">
        <v>0</v>
      </c>
      <c r="P409" s="714">
        <v>0</v>
      </c>
      <c r="Q409" s="715">
        <v>0</v>
      </c>
      <c r="R409" s="715">
        <v>0</v>
      </c>
      <c r="S409" s="337">
        <v>0</v>
      </c>
      <c r="T409" s="336">
        <v>0</v>
      </c>
      <c r="U409" s="338">
        <v>0</v>
      </c>
      <c r="V409" s="339">
        <v>0</v>
      </c>
      <c r="W409" s="289">
        <v>0</v>
      </c>
      <c r="X409" s="290">
        <v>0</v>
      </c>
      <c r="Y409" s="291">
        <v>0</v>
      </c>
      <c r="Z409" s="324">
        <v>0</v>
      </c>
      <c r="AA409" s="292">
        <v>0</v>
      </c>
      <c r="AB409" s="293">
        <v>0</v>
      </c>
      <c r="AC409" s="340">
        <v>0</v>
      </c>
      <c r="AD409" s="341">
        <v>0</v>
      </c>
      <c r="AE409" s="295">
        <v>0</v>
      </c>
      <c r="AF409" s="342">
        <v>0</v>
      </c>
      <c r="AG409" s="343">
        <v>0.52049999999999996</v>
      </c>
      <c r="AH409" s="6">
        <v>1.0152000000000001</v>
      </c>
      <c r="AI409" s="6">
        <v>0</v>
      </c>
      <c r="AJ409" s="2">
        <v>0</v>
      </c>
      <c r="AK409" s="298">
        <v>0.93589999999999995</v>
      </c>
      <c r="AL409" s="3">
        <v>0</v>
      </c>
      <c r="AM409" s="325">
        <v>0</v>
      </c>
      <c r="AN409" s="300">
        <v>0</v>
      </c>
      <c r="AO409" s="300">
        <v>0</v>
      </c>
      <c r="AP409" s="301">
        <v>0</v>
      </c>
      <c r="AQ409" s="29">
        <v>0</v>
      </c>
      <c r="AR409" s="283">
        <v>0</v>
      </c>
      <c r="AS409" s="283">
        <v>0</v>
      </c>
      <c r="AT409" s="4">
        <v>0</v>
      </c>
      <c r="AU409" s="4">
        <v>0</v>
      </c>
      <c r="AV409" s="5">
        <v>0</v>
      </c>
      <c r="AW409" s="448">
        <v>0</v>
      </c>
      <c r="AX409" s="449">
        <v>0</v>
      </c>
      <c r="AY409" s="6">
        <v>0</v>
      </c>
      <c r="AZ409" s="29">
        <v>0</v>
      </c>
      <c r="BA409" s="5">
        <v>0</v>
      </c>
      <c r="BB409" s="341">
        <v>0</v>
      </c>
      <c r="BC409" s="716">
        <v>0</v>
      </c>
      <c r="BD409" s="716">
        <v>1.6799999999999999E-2</v>
      </c>
      <c r="BE409" s="303">
        <v>0</v>
      </c>
      <c r="BF409" s="303">
        <v>0</v>
      </c>
      <c r="BG409" s="326">
        <v>0</v>
      </c>
      <c r="BH409" s="327"/>
      <c r="BJ409" s="529"/>
    </row>
    <row r="410" spans="1:62" x14ac:dyDescent="0.2">
      <c r="A410" s="33" t="s">
        <v>933</v>
      </c>
      <c r="B410" s="328" t="s">
        <v>259</v>
      </c>
      <c r="C410" s="329" t="s">
        <v>935</v>
      </c>
      <c r="D410" s="330" t="s">
        <v>941</v>
      </c>
      <c r="E410" s="331" t="s">
        <v>940</v>
      </c>
      <c r="F410" s="332" t="s">
        <v>259</v>
      </c>
      <c r="G410" s="333">
        <v>46</v>
      </c>
      <c r="H410" s="334"/>
      <c r="I410" s="335">
        <v>0</v>
      </c>
      <c r="J410" s="335">
        <v>0</v>
      </c>
      <c r="K410" s="335">
        <v>0</v>
      </c>
      <c r="L410" s="335">
        <v>0</v>
      </c>
      <c r="M410" s="335">
        <v>0</v>
      </c>
      <c r="N410" s="335">
        <v>0</v>
      </c>
      <c r="O410" s="714">
        <v>0</v>
      </c>
      <c r="P410" s="714">
        <v>0</v>
      </c>
      <c r="Q410" s="715">
        <v>0</v>
      </c>
      <c r="R410" s="715">
        <v>0</v>
      </c>
      <c r="S410" s="337">
        <v>0</v>
      </c>
      <c r="T410" s="336">
        <v>0</v>
      </c>
      <c r="U410" s="338">
        <v>0</v>
      </c>
      <c r="V410" s="339">
        <v>0</v>
      </c>
      <c r="W410" s="289">
        <v>0</v>
      </c>
      <c r="X410" s="290">
        <v>0</v>
      </c>
      <c r="Y410" s="291">
        <v>0</v>
      </c>
      <c r="Z410" s="324">
        <v>0</v>
      </c>
      <c r="AA410" s="292">
        <v>0</v>
      </c>
      <c r="AB410" s="293">
        <v>0</v>
      </c>
      <c r="AC410" s="340">
        <v>0</v>
      </c>
      <c r="AD410" s="341">
        <v>0</v>
      </c>
      <c r="AE410" s="295">
        <v>0</v>
      </c>
      <c r="AF410" s="342">
        <v>0</v>
      </c>
      <c r="AG410" s="343">
        <v>0.37319999999999998</v>
      </c>
      <c r="AH410" s="6">
        <v>0.72789999999999999</v>
      </c>
      <c r="AI410" s="6">
        <v>0</v>
      </c>
      <c r="AJ410" s="2">
        <v>0</v>
      </c>
      <c r="AK410" s="298">
        <v>0.7127</v>
      </c>
      <c r="AL410" s="3">
        <v>0</v>
      </c>
      <c r="AM410" s="325">
        <v>0</v>
      </c>
      <c r="AN410" s="300">
        <v>0</v>
      </c>
      <c r="AO410" s="300">
        <v>0</v>
      </c>
      <c r="AP410" s="301">
        <v>0</v>
      </c>
      <c r="AQ410" s="29">
        <v>0</v>
      </c>
      <c r="AR410" s="283">
        <v>0</v>
      </c>
      <c r="AS410" s="283">
        <v>0</v>
      </c>
      <c r="AT410" s="4">
        <v>0</v>
      </c>
      <c r="AU410" s="4">
        <v>0</v>
      </c>
      <c r="AV410" s="5">
        <v>0</v>
      </c>
      <c r="AW410" s="448">
        <v>0</v>
      </c>
      <c r="AX410" s="449">
        <v>0</v>
      </c>
      <c r="AY410" s="6">
        <v>0</v>
      </c>
      <c r="AZ410" s="29">
        <v>0</v>
      </c>
      <c r="BA410" s="5">
        <v>0</v>
      </c>
      <c r="BB410" s="341">
        <v>0</v>
      </c>
      <c r="BC410" s="716">
        <v>0</v>
      </c>
      <c r="BD410" s="716">
        <v>1.2E-2</v>
      </c>
      <c r="BE410" s="303">
        <v>0</v>
      </c>
      <c r="BF410" s="303">
        <v>0</v>
      </c>
      <c r="BG410" s="326">
        <v>0</v>
      </c>
      <c r="BH410" s="327"/>
      <c r="BJ410" s="529"/>
    </row>
    <row r="411" spans="1:62" x14ac:dyDescent="0.2">
      <c r="A411" s="344" t="s">
        <v>935</v>
      </c>
      <c r="B411" s="345" t="s">
        <v>941</v>
      </c>
      <c r="C411" s="346" t="s">
        <v>935</v>
      </c>
      <c r="D411" s="347" t="s">
        <v>941</v>
      </c>
      <c r="E411" s="348" t="s">
        <v>942</v>
      </c>
      <c r="F411" s="349" t="s">
        <v>259</v>
      </c>
      <c r="G411" s="350">
        <v>46</v>
      </c>
      <c r="H411" s="334"/>
      <c r="I411" s="351">
        <v>6268782</v>
      </c>
      <c r="J411" s="351">
        <v>1117272</v>
      </c>
      <c r="K411" s="351">
        <v>0</v>
      </c>
      <c r="L411" s="351">
        <v>0</v>
      </c>
      <c r="M411" s="351">
        <v>0</v>
      </c>
      <c r="N411" s="351">
        <v>6268782</v>
      </c>
      <c r="O411" s="727">
        <v>1117272</v>
      </c>
      <c r="P411" s="727">
        <v>5151510</v>
      </c>
      <c r="Q411" s="728">
        <v>267.40999999999997</v>
      </c>
      <c r="R411" s="728">
        <v>6.32</v>
      </c>
      <c r="S411" s="353">
        <v>54143</v>
      </c>
      <c r="T411" s="352">
        <v>0</v>
      </c>
      <c r="U411" s="354">
        <v>5151510</v>
      </c>
      <c r="V411" s="355">
        <v>19264.46</v>
      </c>
      <c r="W411" s="289">
        <v>208186</v>
      </c>
      <c r="X411" s="290">
        <v>778.53</v>
      </c>
      <c r="Y411" s="291">
        <v>18485.93</v>
      </c>
      <c r="Z411" s="324">
        <v>669.93000000000029</v>
      </c>
      <c r="AA411" s="292">
        <v>179146</v>
      </c>
      <c r="AB411" s="293">
        <v>5330656</v>
      </c>
      <c r="AC411" s="356">
        <v>19934.39</v>
      </c>
      <c r="AD411" s="357">
        <v>1.9505300000000001</v>
      </c>
      <c r="AE411" s="358">
        <v>1.9504999999999999</v>
      </c>
      <c r="AF411" s="359">
        <v>1.9504999999999999</v>
      </c>
      <c r="AG411" s="360">
        <v>0</v>
      </c>
      <c r="AH411" s="361">
        <v>0</v>
      </c>
      <c r="AI411" s="361">
        <v>0</v>
      </c>
      <c r="AJ411" s="2">
        <v>0</v>
      </c>
      <c r="AK411" s="298">
        <v>0</v>
      </c>
      <c r="AL411" s="3">
        <v>0</v>
      </c>
      <c r="AM411" s="325">
        <v>0</v>
      </c>
      <c r="AN411" s="300">
        <v>0</v>
      </c>
      <c r="AO411" s="300">
        <v>0</v>
      </c>
      <c r="AP411" s="301">
        <v>0</v>
      </c>
      <c r="AQ411" s="29">
        <v>0</v>
      </c>
      <c r="AR411" s="283">
        <v>0</v>
      </c>
      <c r="AS411" s="283">
        <v>0</v>
      </c>
      <c r="AT411" s="4">
        <v>0</v>
      </c>
      <c r="AU411" s="4">
        <v>0</v>
      </c>
      <c r="AV411" s="5">
        <v>0</v>
      </c>
      <c r="AW411" s="448">
        <v>0</v>
      </c>
      <c r="AX411" s="449">
        <v>0</v>
      </c>
      <c r="AY411" s="361">
        <v>0</v>
      </c>
      <c r="AZ411" s="29">
        <v>0</v>
      </c>
      <c r="BA411" s="5">
        <v>0</v>
      </c>
      <c r="BB411" s="357">
        <v>1.6102099999999999</v>
      </c>
      <c r="BC411" s="729">
        <v>3.2199999999999999E-2</v>
      </c>
      <c r="BD411" s="729">
        <v>0</v>
      </c>
      <c r="BE411" s="303">
        <v>0</v>
      </c>
      <c r="BF411" s="303">
        <v>0</v>
      </c>
      <c r="BG411" s="326">
        <v>0</v>
      </c>
      <c r="BH411" s="327"/>
      <c r="BJ411" s="529"/>
    </row>
    <row r="412" spans="1:62" x14ac:dyDescent="0.2">
      <c r="A412" s="314" t="s">
        <v>943</v>
      </c>
      <c r="B412" s="315" t="s">
        <v>944</v>
      </c>
      <c r="C412" s="316" t="s">
        <v>943</v>
      </c>
      <c r="D412" s="317" t="s">
        <v>944</v>
      </c>
      <c r="E412" s="318" t="s">
        <v>945</v>
      </c>
      <c r="F412" s="319" t="s">
        <v>259</v>
      </c>
      <c r="G412" s="320">
        <v>47</v>
      </c>
      <c r="H412" s="246"/>
      <c r="I412" s="321">
        <v>1067223</v>
      </c>
      <c r="J412" s="321">
        <v>59686</v>
      </c>
      <c r="K412" s="321">
        <v>0</v>
      </c>
      <c r="L412" s="321">
        <v>0</v>
      </c>
      <c r="M412" s="321">
        <v>0</v>
      </c>
      <c r="N412" s="321">
        <v>1067223</v>
      </c>
      <c r="O412" s="711">
        <v>59686</v>
      </c>
      <c r="P412" s="711">
        <v>1007537</v>
      </c>
      <c r="Q412" s="712">
        <v>61.57</v>
      </c>
      <c r="R412" s="712">
        <v>0</v>
      </c>
      <c r="S412" s="282">
        <v>0</v>
      </c>
      <c r="T412" s="281">
        <v>0</v>
      </c>
      <c r="U412" s="322">
        <v>1007537</v>
      </c>
      <c r="V412" s="323">
        <v>16364.09</v>
      </c>
      <c r="W412" s="289">
        <v>1324</v>
      </c>
      <c r="X412" s="290">
        <v>21.5</v>
      </c>
      <c r="Y412" s="291">
        <v>16342.59</v>
      </c>
      <c r="Z412" s="324">
        <v>0</v>
      </c>
      <c r="AA412" s="292">
        <v>0</v>
      </c>
      <c r="AB412" s="293">
        <v>1007537</v>
      </c>
      <c r="AC412" s="261">
        <v>16364.09</v>
      </c>
      <c r="AD412" s="294">
        <v>1.60118</v>
      </c>
      <c r="AE412" s="295">
        <v>1.6012</v>
      </c>
      <c r="AF412" s="296">
        <v>1.6012</v>
      </c>
      <c r="AG412" s="297">
        <v>0.80069999999999997</v>
      </c>
      <c r="AH412" s="1">
        <v>1.2821</v>
      </c>
      <c r="AI412" s="1">
        <v>1.6173999999999999</v>
      </c>
      <c r="AJ412" s="2">
        <v>1.0924</v>
      </c>
      <c r="AK412" s="298">
        <v>1.1737</v>
      </c>
      <c r="AL412" s="3">
        <v>1.4805999999999999</v>
      </c>
      <c r="AM412" s="325">
        <v>1.4463999999999999</v>
      </c>
      <c r="AN412" s="300">
        <v>1.0924</v>
      </c>
      <c r="AO412" s="300">
        <v>0</v>
      </c>
      <c r="AP412" s="301">
        <v>1.4805999999999999</v>
      </c>
      <c r="AQ412" s="29">
        <v>1.4463999999999999</v>
      </c>
      <c r="AR412" s="283">
        <v>1</v>
      </c>
      <c r="AS412" s="283">
        <v>1</v>
      </c>
      <c r="AT412" s="4">
        <v>1.0924</v>
      </c>
      <c r="AU412" s="4">
        <v>0</v>
      </c>
      <c r="AV412" s="5">
        <v>1.4805999999999999</v>
      </c>
      <c r="AW412" s="448">
        <v>0</v>
      </c>
      <c r="AX412" s="449">
        <v>0</v>
      </c>
      <c r="AY412" s="1">
        <v>1.6173999999999999</v>
      </c>
      <c r="AZ412" s="29">
        <v>0</v>
      </c>
      <c r="BA412" s="5">
        <v>0</v>
      </c>
      <c r="BB412" s="294">
        <v>1.32182</v>
      </c>
      <c r="BC412" s="707">
        <v>2.64E-2</v>
      </c>
      <c r="BD412" s="707">
        <v>2.1100000000000001E-2</v>
      </c>
      <c r="BE412" s="303">
        <v>2.6599999999999999E-2</v>
      </c>
      <c r="BF412" s="303">
        <v>2.6599999999999999E-2</v>
      </c>
      <c r="BG412" s="326">
        <v>0</v>
      </c>
      <c r="BH412" s="327"/>
      <c r="BJ412" s="529"/>
    </row>
    <row r="413" spans="1:62" x14ac:dyDescent="0.2">
      <c r="A413" s="314" t="s">
        <v>946</v>
      </c>
      <c r="B413" s="315" t="s">
        <v>947</v>
      </c>
      <c r="C413" s="316" t="s">
        <v>946</v>
      </c>
      <c r="D413" s="317" t="s">
        <v>947</v>
      </c>
      <c r="E413" s="318" t="s">
        <v>948</v>
      </c>
      <c r="F413" s="319" t="s">
        <v>259</v>
      </c>
      <c r="G413" s="320">
        <v>47</v>
      </c>
      <c r="H413" s="246"/>
      <c r="I413" s="321">
        <v>1011351</v>
      </c>
      <c r="J413" s="321">
        <v>57407</v>
      </c>
      <c r="K413" s="321">
        <v>0</v>
      </c>
      <c r="L413" s="321">
        <v>0</v>
      </c>
      <c r="M413" s="321">
        <v>0</v>
      </c>
      <c r="N413" s="321">
        <v>1011351</v>
      </c>
      <c r="O413" s="711">
        <v>57407</v>
      </c>
      <c r="P413" s="711">
        <v>953944</v>
      </c>
      <c r="Q413" s="712">
        <v>59.54</v>
      </c>
      <c r="R413" s="712">
        <v>0</v>
      </c>
      <c r="S413" s="282">
        <v>0</v>
      </c>
      <c r="T413" s="281">
        <v>0</v>
      </c>
      <c r="U413" s="322">
        <v>953944</v>
      </c>
      <c r="V413" s="323">
        <v>16021.9</v>
      </c>
      <c r="W413" s="289">
        <v>5712</v>
      </c>
      <c r="X413" s="290">
        <v>95.94</v>
      </c>
      <c r="Y413" s="291">
        <v>15925.96</v>
      </c>
      <c r="Z413" s="324">
        <v>0</v>
      </c>
      <c r="AA413" s="292">
        <v>0</v>
      </c>
      <c r="AB413" s="293">
        <v>953944</v>
      </c>
      <c r="AC413" s="261">
        <v>16021.9</v>
      </c>
      <c r="AD413" s="294">
        <v>1.5677000000000001</v>
      </c>
      <c r="AE413" s="295">
        <v>1.5677000000000001</v>
      </c>
      <c r="AF413" s="296">
        <v>1.5677000000000001</v>
      </c>
      <c r="AG413" s="297">
        <v>0.66159999999999997</v>
      </c>
      <c r="AH413" s="1">
        <v>1.0371999999999999</v>
      </c>
      <c r="AI413" s="1">
        <v>1.6065</v>
      </c>
      <c r="AJ413" s="2">
        <v>1.1597999999999999</v>
      </c>
      <c r="AK413" s="298">
        <v>0.89429999999999998</v>
      </c>
      <c r="AL413" s="3">
        <v>1.3852</v>
      </c>
      <c r="AM413" s="325">
        <v>1.3623000000000001</v>
      </c>
      <c r="AN413" s="300">
        <v>1.1597999999999999</v>
      </c>
      <c r="AO413" s="300">
        <v>0</v>
      </c>
      <c r="AP413" s="301">
        <v>1.3852</v>
      </c>
      <c r="AQ413" s="29">
        <v>1.3623000000000001</v>
      </c>
      <c r="AR413" s="283">
        <v>1</v>
      </c>
      <c r="AS413" s="283">
        <v>1</v>
      </c>
      <c r="AT413" s="4">
        <v>1.1597999999999999</v>
      </c>
      <c r="AU413" s="4">
        <v>0</v>
      </c>
      <c r="AV413" s="5">
        <v>1.3852</v>
      </c>
      <c r="AW413" s="448">
        <v>0</v>
      </c>
      <c r="AX413" s="449">
        <v>0</v>
      </c>
      <c r="AY413" s="1">
        <v>1.6065</v>
      </c>
      <c r="AZ413" s="29">
        <v>0</v>
      </c>
      <c r="BA413" s="5">
        <v>0</v>
      </c>
      <c r="BB413" s="294">
        <v>1.2941800000000001</v>
      </c>
      <c r="BC413" s="707">
        <v>2.5899999999999999E-2</v>
      </c>
      <c r="BD413" s="707">
        <v>1.7100000000000001E-2</v>
      </c>
      <c r="BE413" s="303">
        <v>2.6500000000000003E-2</v>
      </c>
      <c r="BF413" s="303">
        <v>2.6500000000000003E-2</v>
      </c>
      <c r="BG413" s="326">
        <v>0</v>
      </c>
      <c r="BH413" s="327"/>
      <c r="BJ413" s="529"/>
    </row>
    <row r="414" spans="1:62" x14ac:dyDescent="0.2">
      <c r="A414" s="314" t="s">
        <v>949</v>
      </c>
      <c r="B414" s="315" t="s">
        <v>950</v>
      </c>
      <c r="C414" s="316" t="s">
        <v>949</v>
      </c>
      <c r="D414" s="317" t="s">
        <v>950</v>
      </c>
      <c r="E414" s="318" t="s">
        <v>951</v>
      </c>
      <c r="F414" s="319" t="s">
        <v>259</v>
      </c>
      <c r="G414" s="320">
        <v>47</v>
      </c>
      <c r="H414" s="246"/>
      <c r="I414" s="321">
        <v>10032522</v>
      </c>
      <c r="J414" s="321">
        <v>1026672</v>
      </c>
      <c r="K414" s="321">
        <v>0</v>
      </c>
      <c r="L414" s="321">
        <v>0</v>
      </c>
      <c r="M414" s="321">
        <v>0</v>
      </c>
      <c r="N414" s="321">
        <v>10032522</v>
      </c>
      <c r="O414" s="711">
        <v>1026672</v>
      </c>
      <c r="P414" s="711">
        <v>9005850</v>
      </c>
      <c r="Q414" s="712">
        <v>536.66</v>
      </c>
      <c r="R414" s="712">
        <v>0</v>
      </c>
      <c r="S414" s="282">
        <v>0</v>
      </c>
      <c r="T414" s="281">
        <v>0</v>
      </c>
      <c r="U414" s="322">
        <v>9005850</v>
      </c>
      <c r="V414" s="323">
        <v>16781.3</v>
      </c>
      <c r="W414" s="289">
        <v>892791</v>
      </c>
      <c r="X414" s="290">
        <v>1663.61</v>
      </c>
      <c r="Y414" s="291">
        <v>15117.689999999999</v>
      </c>
      <c r="Z414" s="324">
        <v>0</v>
      </c>
      <c r="AA414" s="292">
        <v>0</v>
      </c>
      <c r="AB414" s="293">
        <v>9005850</v>
      </c>
      <c r="AC414" s="261">
        <v>16781.3</v>
      </c>
      <c r="AD414" s="294">
        <v>1.64201</v>
      </c>
      <c r="AE414" s="295">
        <v>1.6419999999999999</v>
      </c>
      <c r="AF414" s="296">
        <v>1.6419999999999999</v>
      </c>
      <c r="AG414" s="297">
        <v>0.66120000000000001</v>
      </c>
      <c r="AH414" s="1">
        <v>1.0857000000000001</v>
      </c>
      <c r="AI414" s="1">
        <v>1.6556999999999999</v>
      </c>
      <c r="AJ414" s="2">
        <v>0.98510000000000009</v>
      </c>
      <c r="AK414" s="298">
        <v>1.1021000000000001</v>
      </c>
      <c r="AL414" s="3">
        <v>1.6807000000000001</v>
      </c>
      <c r="AM414" s="325">
        <v>1.6039000000000001</v>
      </c>
      <c r="AN414" s="300">
        <v>0.98510000000000009</v>
      </c>
      <c r="AO414" s="300">
        <v>0</v>
      </c>
      <c r="AP414" s="301">
        <v>1.6807000000000001</v>
      </c>
      <c r="AQ414" s="29">
        <v>1.6039000000000001</v>
      </c>
      <c r="AR414" s="283">
        <v>1</v>
      </c>
      <c r="AS414" s="283">
        <v>1</v>
      </c>
      <c r="AT414" s="4">
        <v>0.98510000000000009</v>
      </c>
      <c r="AU414" s="4">
        <v>0</v>
      </c>
      <c r="AV414" s="5">
        <v>1.6807000000000001</v>
      </c>
      <c r="AW414" s="448">
        <v>0</v>
      </c>
      <c r="AX414" s="449">
        <v>0</v>
      </c>
      <c r="AY414" s="1">
        <v>1.6556999999999999</v>
      </c>
      <c r="AZ414" s="29">
        <v>0</v>
      </c>
      <c r="BA414" s="5">
        <v>0</v>
      </c>
      <c r="BB414" s="294">
        <v>1.3555200000000001</v>
      </c>
      <c r="BC414" s="707">
        <v>2.7099999999999999E-2</v>
      </c>
      <c r="BD414" s="707">
        <v>1.7899999999999999E-2</v>
      </c>
      <c r="BE414" s="303">
        <v>2.7299999999999998E-2</v>
      </c>
      <c r="BF414" s="303">
        <v>2.7299999999999998E-2</v>
      </c>
      <c r="BG414" s="326">
        <v>0</v>
      </c>
      <c r="BH414" s="327"/>
      <c r="BJ414" s="529"/>
    </row>
    <row r="415" spans="1:62" x14ac:dyDescent="0.2">
      <c r="A415" s="314" t="s">
        <v>952</v>
      </c>
      <c r="B415" s="315" t="s">
        <v>953</v>
      </c>
      <c r="C415" s="316" t="s">
        <v>952</v>
      </c>
      <c r="D415" s="317" t="s">
        <v>953</v>
      </c>
      <c r="E415" s="318" t="s">
        <v>954</v>
      </c>
      <c r="F415" s="319" t="s">
        <v>259</v>
      </c>
      <c r="G415" s="320">
        <v>47</v>
      </c>
      <c r="H415" s="246"/>
      <c r="I415" s="321">
        <v>4734011</v>
      </c>
      <c r="J415" s="321">
        <v>228143</v>
      </c>
      <c r="K415" s="321">
        <v>0</v>
      </c>
      <c r="L415" s="321">
        <v>0</v>
      </c>
      <c r="M415" s="321">
        <v>0</v>
      </c>
      <c r="N415" s="321">
        <v>4734011</v>
      </c>
      <c r="O415" s="711">
        <v>228143</v>
      </c>
      <c r="P415" s="711">
        <v>4505868</v>
      </c>
      <c r="Q415" s="712">
        <v>266.23</v>
      </c>
      <c r="R415" s="712">
        <v>0</v>
      </c>
      <c r="S415" s="282">
        <v>0</v>
      </c>
      <c r="T415" s="281">
        <v>0</v>
      </c>
      <c r="U415" s="322">
        <v>4505868</v>
      </c>
      <c r="V415" s="323">
        <v>16924.72</v>
      </c>
      <c r="W415" s="289">
        <v>132145</v>
      </c>
      <c r="X415" s="290">
        <v>496.36</v>
      </c>
      <c r="Y415" s="291">
        <v>16428.36</v>
      </c>
      <c r="Z415" s="324">
        <v>0</v>
      </c>
      <c r="AA415" s="292">
        <v>0</v>
      </c>
      <c r="AB415" s="293">
        <v>4505868</v>
      </c>
      <c r="AC415" s="261">
        <v>16924.72</v>
      </c>
      <c r="AD415" s="294">
        <v>1.65604</v>
      </c>
      <c r="AE415" s="295">
        <v>1.6559999999999999</v>
      </c>
      <c r="AF415" s="296">
        <v>1.6559999999999999</v>
      </c>
      <c r="AG415" s="297">
        <v>0.76090000000000002</v>
      </c>
      <c r="AH415" s="1">
        <v>1.2601</v>
      </c>
      <c r="AI415" s="1">
        <v>1.6623999999999999</v>
      </c>
      <c r="AJ415" s="2">
        <v>1.0144</v>
      </c>
      <c r="AK415" s="298">
        <v>1.2422</v>
      </c>
      <c r="AL415" s="3">
        <v>1.6388</v>
      </c>
      <c r="AM415" s="325">
        <v>1.5576000000000001</v>
      </c>
      <c r="AN415" s="300">
        <v>1.0144</v>
      </c>
      <c r="AO415" s="300">
        <v>0</v>
      </c>
      <c r="AP415" s="301">
        <v>1.6388</v>
      </c>
      <c r="AQ415" s="29">
        <v>1.5576000000000001</v>
      </c>
      <c r="AR415" s="283">
        <v>1</v>
      </c>
      <c r="AS415" s="283">
        <v>1</v>
      </c>
      <c r="AT415" s="4">
        <v>1.0144</v>
      </c>
      <c r="AU415" s="4">
        <v>0</v>
      </c>
      <c r="AV415" s="5">
        <v>1.6388</v>
      </c>
      <c r="AW415" s="448">
        <v>0</v>
      </c>
      <c r="AX415" s="449">
        <v>0</v>
      </c>
      <c r="AY415" s="1">
        <v>1.6623999999999999</v>
      </c>
      <c r="AZ415" s="29">
        <v>0</v>
      </c>
      <c r="BA415" s="5">
        <v>0</v>
      </c>
      <c r="BB415" s="294">
        <v>1.3671</v>
      </c>
      <c r="BC415" s="707">
        <v>2.7300000000000001E-2</v>
      </c>
      <c r="BD415" s="707">
        <v>2.0799999999999999E-2</v>
      </c>
      <c r="BE415" s="303">
        <v>2.7400000000000001E-2</v>
      </c>
      <c r="BF415" s="303">
        <v>2.7400000000000001E-2</v>
      </c>
      <c r="BG415" s="326">
        <v>0</v>
      </c>
      <c r="BH415" s="327"/>
      <c r="BJ415" s="529"/>
    </row>
    <row r="416" spans="1:62" x14ac:dyDescent="0.2">
      <c r="A416" s="33" t="s">
        <v>943</v>
      </c>
      <c r="B416" s="328" t="s">
        <v>944</v>
      </c>
      <c r="C416" s="329" t="s">
        <v>955</v>
      </c>
      <c r="D416" s="330" t="s">
        <v>956</v>
      </c>
      <c r="E416" s="331" t="s">
        <v>957</v>
      </c>
      <c r="F416" s="332" t="s">
        <v>259</v>
      </c>
      <c r="G416" s="333">
        <v>47</v>
      </c>
      <c r="H416" s="334"/>
      <c r="I416" s="335">
        <v>0</v>
      </c>
      <c r="J416" s="335">
        <v>0</v>
      </c>
      <c r="K416" s="335">
        <v>0</v>
      </c>
      <c r="L416" s="335">
        <v>0</v>
      </c>
      <c r="M416" s="335">
        <v>0</v>
      </c>
      <c r="N416" s="335">
        <v>0</v>
      </c>
      <c r="O416" s="714">
        <v>0</v>
      </c>
      <c r="P416" s="714">
        <v>0</v>
      </c>
      <c r="Q416" s="715">
        <v>0</v>
      </c>
      <c r="R416" s="715">
        <v>0</v>
      </c>
      <c r="S416" s="337">
        <v>0</v>
      </c>
      <c r="T416" s="336">
        <v>0</v>
      </c>
      <c r="U416" s="338">
        <v>0</v>
      </c>
      <c r="V416" s="339">
        <v>0</v>
      </c>
      <c r="W416" s="289">
        <v>0</v>
      </c>
      <c r="X416" s="290">
        <v>0</v>
      </c>
      <c r="Y416" s="291">
        <v>0</v>
      </c>
      <c r="Z416" s="324">
        <v>0</v>
      </c>
      <c r="AA416" s="292">
        <v>0</v>
      </c>
      <c r="AB416" s="293">
        <v>0</v>
      </c>
      <c r="AC416" s="340">
        <v>0</v>
      </c>
      <c r="AD416" s="341">
        <v>0</v>
      </c>
      <c r="AE416" s="295">
        <v>0</v>
      </c>
      <c r="AF416" s="342">
        <v>0</v>
      </c>
      <c r="AG416" s="343">
        <v>0.1993</v>
      </c>
      <c r="AH416" s="6">
        <v>0.33529999999999999</v>
      </c>
      <c r="AI416" s="6">
        <v>0</v>
      </c>
      <c r="AJ416" s="2">
        <v>0</v>
      </c>
      <c r="AK416" s="298">
        <v>0.30690000000000001</v>
      </c>
      <c r="AL416" s="3">
        <v>0</v>
      </c>
      <c r="AM416" s="325">
        <v>0</v>
      </c>
      <c r="AN416" s="300">
        <v>0</v>
      </c>
      <c r="AO416" s="300">
        <v>0</v>
      </c>
      <c r="AP416" s="301">
        <v>0</v>
      </c>
      <c r="AQ416" s="29">
        <v>0</v>
      </c>
      <c r="AR416" s="283">
        <v>0</v>
      </c>
      <c r="AS416" s="283">
        <v>0</v>
      </c>
      <c r="AT416" s="4">
        <v>0</v>
      </c>
      <c r="AU416" s="4">
        <v>0</v>
      </c>
      <c r="AV416" s="5">
        <v>0</v>
      </c>
      <c r="AW416" s="448">
        <v>0</v>
      </c>
      <c r="AX416" s="449">
        <v>0</v>
      </c>
      <c r="AY416" s="6">
        <v>0</v>
      </c>
      <c r="AZ416" s="29">
        <v>0</v>
      </c>
      <c r="BA416" s="5">
        <v>0</v>
      </c>
      <c r="BB416" s="341">
        <v>0</v>
      </c>
      <c r="BC416" s="716">
        <v>0</v>
      </c>
      <c r="BD416" s="716">
        <v>5.4999999999999997E-3</v>
      </c>
      <c r="BE416" s="303">
        <v>0</v>
      </c>
      <c r="BF416" s="303">
        <v>0</v>
      </c>
      <c r="BG416" s="326">
        <v>0</v>
      </c>
      <c r="BH416" s="327"/>
      <c r="BJ416" s="529"/>
    </row>
    <row r="417" spans="1:62" x14ac:dyDescent="0.2">
      <c r="A417" s="33" t="s">
        <v>946</v>
      </c>
      <c r="B417" s="328" t="s">
        <v>947</v>
      </c>
      <c r="C417" s="329" t="s">
        <v>955</v>
      </c>
      <c r="D417" s="330" t="s">
        <v>956</v>
      </c>
      <c r="E417" s="331" t="s">
        <v>958</v>
      </c>
      <c r="F417" s="332" t="s">
        <v>259</v>
      </c>
      <c r="G417" s="333">
        <v>47</v>
      </c>
      <c r="H417" s="334"/>
      <c r="I417" s="335">
        <v>0</v>
      </c>
      <c r="J417" s="335">
        <v>0</v>
      </c>
      <c r="K417" s="335">
        <v>0</v>
      </c>
      <c r="L417" s="335">
        <v>0</v>
      </c>
      <c r="M417" s="335">
        <v>0</v>
      </c>
      <c r="N417" s="335">
        <v>0</v>
      </c>
      <c r="O417" s="714">
        <v>0</v>
      </c>
      <c r="P417" s="714">
        <v>0</v>
      </c>
      <c r="Q417" s="715">
        <v>0</v>
      </c>
      <c r="R417" s="715">
        <v>0</v>
      </c>
      <c r="S417" s="337">
        <v>0</v>
      </c>
      <c r="T417" s="336">
        <v>0</v>
      </c>
      <c r="U417" s="338">
        <v>0</v>
      </c>
      <c r="V417" s="339">
        <v>0</v>
      </c>
      <c r="W417" s="289">
        <v>0</v>
      </c>
      <c r="X417" s="290">
        <v>0</v>
      </c>
      <c r="Y417" s="291">
        <v>0</v>
      </c>
      <c r="Z417" s="324">
        <v>0</v>
      </c>
      <c r="AA417" s="292">
        <v>0</v>
      </c>
      <c r="AB417" s="293">
        <v>0</v>
      </c>
      <c r="AC417" s="340">
        <v>0</v>
      </c>
      <c r="AD417" s="341">
        <v>0</v>
      </c>
      <c r="AE417" s="295">
        <v>0</v>
      </c>
      <c r="AF417" s="342">
        <v>0</v>
      </c>
      <c r="AG417" s="343">
        <v>0.33839999999999998</v>
      </c>
      <c r="AH417" s="6">
        <v>0.56930000000000003</v>
      </c>
      <c r="AI417" s="6">
        <v>0</v>
      </c>
      <c r="AJ417" s="2">
        <v>0</v>
      </c>
      <c r="AK417" s="298">
        <v>0.4909</v>
      </c>
      <c r="AL417" s="3">
        <v>0</v>
      </c>
      <c r="AM417" s="325">
        <v>0</v>
      </c>
      <c r="AN417" s="300">
        <v>0</v>
      </c>
      <c r="AO417" s="300">
        <v>0</v>
      </c>
      <c r="AP417" s="301">
        <v>0</v>
      </c>
      <c r="AQ417" s="29">
        <v>0</v>
      </c>
      <c r="AR417" s="283">
        <v>0</v>
      </c>
      <c r="AS417" s="283">
        <v>0</v>
      </c>
      <c r="AT417" s="4">
        <v>0</v>
      </c>
      <c r="AU417" s="4">
        <v>0</v>
      </c>
      <c r="AV417" s="5">
        <v>0</v>
      </c>
      <c r="AW417" s="448">
        <v>0</v>
      </c>
      <c r="AX417" s="449">
        <v>0</v>
      </c>
      <c r="AY417" s="6">
        <v>0</v>
      </c>
      <c r="AZ417" s="29">
        <v>0</v>
      </c>
      <c r="BA417" s="5">
        <v>0</v>
      </c>
      <c r="BB417" s="341">
        <v>0</v>
      </c>
      <c r="BC417" s="716">
        <v>0</v>
      </c>
      <c r="BD417" s="716">
        <v>9.4000000000000004E-3</v>
      </c>
      <c r="BE417" s="303">
        <v>0</v>
      </c>
      <c r="BF417" s="303">
        <v>0</v>
      </c>
      <c r="BG417" s="326">
        <v>0</v>
      </c>
      <c r="BH417" s="327"/>
      <c r="BJ417" s="529"/>
    </row>
    <row r="418" spans="1:62" x14ac:dyDescent="0.2">
      <c r="A418" s="33" t="s">
        <v>949</v>
      </c>
      <c r="B418" s="328" t="s">
        <v>950</v>
      </c>
      <c r="C418" s="329" t="s">
        <v>955</v>
      </c>
      <c r="D418" s="330" t="s">
        <v>956</v>
      </c>
      <c r="E418" s="331" t="s">
        <v>959</v>
      </c>
      <c r="F418" s="332" t="s">
        <v>259</v>
      </c>
      <c r="G418" s="333">
        <v>47</v>
      </c>
      <c r="H418" s="334"/>
      <c r="I418" s="335">
        <v>0</v>
      </c>
      <c r="J418" s="335">
        <v>0</v>
      </c>
      <c r="K418" s="335">
        <v>0</v>
      </c>
      <c r="L418" s="335">
        <v>0</v>
      </c>
      <c r="M418" s="335">
        <v>0</v>
      </c>
      <c r="N418" s="335">
        <v>0</v>
      </c>
      <c r="O418" s="714">
        <v>0</v>
      </c>
      <c r="P418" s="714">
        <v>0</v>
      </c>
      <c r="Q418" s="715">
        <v>0</v>
      </c>
      <c r="R418" s="715">
        <v>0</v>
      </c>
      <c r="S418" s="337">
        <v>0</v>
      </c>
      <c r="T418" s="336">
        <v>0</v>
      </c>
      <c r="U418" s="338">
        <v>0</v>
      </c>
      <c r="V418" s="339">
        <v>0</v>
      </c>
      <c r="W418" s="289">
        <v>0</v>
      </c>
      <c r="X418" s="290">
        <v>0</v>
      </c>
      <c r="Y418" s="291">
        <v>0</v>
      </c>
      <c r="Z418" s="324">
        <v>0</v>
      </c>
      <c r="AA418" s="292">
        <v>0</v>
      </c>
      <c r="AB418" s="293">
        <v>0</v>
      </c>
      <c r="AC418" s="340">
        <v>0</v>
      </c>
      <c r="AD418" s="341">
        <v>0</v>
      </c>
      <c r="AE418" s="295">
        <v>0</v>
      </c>
      <c r="AF418" s="342">
        <v>0</v>
      </c>
      <c r="AG418" s="343">
        <v>0.33879999999999999</v>
      </c>
      <c r="AH418" s="6">
        <v>0.56999999999999995</v>
      </c>
      <c r="AI418" s="6">
        <v>0</v>
      </c>
      <c r="AJ418" s="2">
        <v>0</v>
      </c>
      <c r="AK418" s="298">
        <v>0.5786</v>
      </c>
      <c r="AL418" s="3">
        <v>0</v>
      </c>
      <c r="AM418" s="325">
        <v>0</v>
      </c>
      <c r="AN418" s="300">
        <v>0</v>
      </c>
      <c r="AO418" s="300">
        <v>0</v>
      </c>
      <c r="AP418" s="301">
        <v>0</v>
      </c>
      <c r="AQ418" s="29">
        <v>0</v>
      </c>
      <c r="AR418" s="283">
        <v>0</v>
      </c>
      <c r="AS418" s="283">
        <v>0</v>
      </c>
      <c r="AT418" s="4">
        <v>0</v>
      </c>
      <c r="AU418" s="4">
        <v>0</v>
      </c>
      <c r="AV418" s="5">
        <v>0</v>
      </c>
      <c r="AW418" s="448">
        <v>0</v>
      </c>
      <c r="AX418" s="449">
        <v>0</v>
      </c>
      <c r="AY418" s="6">
        <v>0</v>
      </c>
      <c r="AZ418" s="29">
        <v>0</v>
      </c>
      <c r="BA418" s="5">
        <v>0</v>
      </c>
      <c r="BB418" s="341">
        <v>0</v>
      </c>
      <c r="BC418" s="716">
        <v>0</v>
      </c>
      <c r="BD418" s="716">
        <v>9.4000000000000004E-3</v>
      </c>
      <c r="BE418" s="303">
        <v>0</v>
      </c>
      <c r="BF418" s="303">
        <v>0</v>
      </c>
      <c r="BG418" s="326">
        <v>0</v>
      </c>
      <c r="BH418" s="327"/>
      <c r="BJ418" s="529"/>
    </row>
    <row r="419" spans="1:62" x14ac:dyDescent="0.2">
      <c r="A419" s="33" t="s">
        <v>952</v>
      </c>
      <c r="B419" s="328" t="s">
        <v>953</v>
      </c>
      <c r="C419" s="329" t="s">
        <v>955</v>
      </c>
      <c r="D419" s="330" t="s">
        <v>956</v>
      </c>
      <c r="E419" s="331" t="s">
        <v>960</v>
      </c>
      <c r="F419" s="332" t="s">
        <v>259</v>
      </c>
      <c r="G419" s="333">
        <v>47</v>
      </c>
      <c r="H419" s="334"/>
      <c r="I419" s="335">
        <v>0</v>
      </c>
      <c r="J419" s="335">
        <v>0</v>
      </c>
      <c r="K419" s="335">
        <v>0</v>
      </c>
      <c r="L419" s="335">
        <v>0</v>
      </c>
      <c r="M419" s="335">
        <v>0</v>
      </c>
      <c r="N419" s="335">
        <v>0</v>
      </c>
      <c r="O419" s="714">
        <v>0</v>
      </c>
      <c r="P419" s="714">
        <v>0</v>
      </c>
      <c r="Q419" s="715">
        <v>0</v>
      </c>
      <c r="R419" s="715">
        <v>0</v>
      </c>
      <c r="S419" s="337">
        <v>0</v>
      </c>
      <c r="T419" s="336">
        <v>0</v>
      </c>
      <c r="U419" s="338">
        <v>0</v>
      </c>
      <c r="V419" s="339">
        <v>0</v>
      </c>
      <c r="W419" s="289">
        <v>0</v>
      </c>
      <c r="X419" s="290">
        <v>0</v>
      </c>
      <c r="Y419" s="291">
        <v>0</v>
      </c>
      <c r="Z419" s="324">
        <v>0</v>
      </c>
      <c r="AA419" s="292">
        <v>0</v>
      </c>
      <c r="AB419" s="293">
        <v>0</v>
      </c>
      <c r="AC419" s="340">
        <v>0</v>
      </c>
      <c r="AD419" s="341">
        <v>0</v>
      </c>
      <c r="AE419" s="295">
        <v>0</v>
      </c>
      <c r="AF419" s="342">
        <v>0</v>
      </c>
      <c r="AG419" s="343">
        <v>0.23910000000000001</v>
      </c>
      <c r="AH419" s="6">
        <v>0.40229999999999999</v>
      </c>
      <c r="AI419" s="6">
        <v>0</v>
      </c>
      <c r="AJ419" s="2">
        <v>0</v>
      </c>
      <c r="AK419" s="298">
        <v>0.39660000000000001</v>
      </c>
      <c r="AL419" s="3">
        <v>0</v>
      </c>
      <c r="AM419" s="325">
        <v>0</v>
      </c>
      <c r="AN419" s="300">
        <v>0</v>
      </c>
      <c r="AO419" s="300">
        <v>0</v>
      </c>
      <c r="AP419" s="301">
        <v>0</v>
      </c>
      <c r="AQ419" s="29">
        <v>0</v>
      </c>
      <c r="AR419" s="283">
        <v>0</v>
      </c>
      <c r="AS419" s="283">
        <v>0</v>
      </c>
      <c r="AT419" s="4">
        <v>0</v>
      </c>
      <c r="AU419" s="4">
        <v>0</v>
      </c>
      <c r="AV419" s="5">
        <v>0</v>
      </c>
      <c r="AW419" s="448">
        <v>0</v>
      </c>
      <c r="AX419" s="449">
        <v>0</v>
      </c>
      <c r="AY419" s="6">
        <v>0</v>
      </c>
      <c r="AZ419" s="29">
        <v>0</v>
      </c>
      <c r="BA419" s="5">
        <v>0</v>
      </c>
      <c r="BB419" s="341">
        <v>0</v>
      </c>
      <c r="BC419" s="716">
        <v>0</v>
      </c>
      <c r="BD419" s="716">
        <v>6.6E-3</v>
      </c>
      <c r="BE419" s="303">
        <v>0</v>
      </c>
      <c r="BF419" s="303">
        <v>0</v>
      </c>
      <c r="BG419" s="326">
        <v>0</v>
      </c>
      <c r="BH419" s="327"/>
      <c r="BJ419" s="529"/>
    </row>
    <row r="420" spans="1:62" x14ac:dyDescent="0.2">
      <c r="A420" s="344" t="s">
        <v>955</v>
      </c>
      <c r="B420" s="345" t="s">
        <v>961</v>
      </c>
      <c r="C420" s="346" t="s">
        <v>955</v>
      </c>
      <c r="D420" s="347" t="s">
        <v>961</v>
      </c>
      <c r="E420" s="348" t="s">
        <v>962</v>
      </c>
      <c r="F420" s="349" t="s">
        <v>259</v>
      </c>
      <c r="G420" s="350">
        <v>47</v>
      </c>
      <c r="H420" s="334"/>
      <c r="I420" s="351">
        <v>7024147</v>
      </c>
      <c r="J420" s="351">
        <v>70974</v>
      </c>
      <c r="K420" s="351">
        <v>0</v>
      </c>
      <c r="L420" s="351">
        <v>0</v>
      </c>
      <c r="M420" s="351">
        <v>0</v>
      </c>
      <c r="N420" s="351">
        <v>7024147</v>
      </c>
      <c r="O420" s="727">
        <v>70974</v>
      </c>
      <c r="P420" s="727">
        <v>6953173</v>
      </c>
      <c r="Q420" s="728">
        <v>404.4</v>
      </c>
      <c r="R420" s="728">
        <v>27.689999999999998</v>
      </c>
      <c r="S420" s="353">
        <v>237220</v>
      </c>
      <c r="T420" s="352">
        <v>0</v>
      </c>
      <c r="U420" s="354">
        <v>6953173</v>
      </c>
      <c r="V420" s="355">
        <v>17193.8</v>
      </c>
      <c r="W420" s="289">
        <v>2600</v>
      </c>
      <c r="X420" s="290">
        <v>6.43</v>
      </c>
      <c r="Y420" s="291">
        <v>17187.37</v>
      </c>
      <c r="Z420" s="324">
        <v>0</v>
      </c>
      <c r="AA420" s="292">
        <v>0</v>
      </c>
      <c r="AB420" s="293">
        <v>6953173</v>
      </c>
      <c r="AC420" s="356">
        <v>17193.8</v>
      </c>
      <c r="AD420" s="357">
        <v>1.6823699999999999</v>
      </c>
      <c r="AE420" s="358">
        <v>1.6823999999999999</v>
      </c>
      <c r="AF420" s="359">
        <v>1.6823999999999999</v>
      </c>
      <c r="AG420" s="360">
        <v>0</v>
      </c>
      <c r="AH420" s="361">
        <v>0</v>
      </c>
      <c r="AI420" s="361">
        <v>0</v>
      </c>
      <c r="AJ420" s="2">
        <v>0</v>
      </c>
      <c r="AK420" s="298">
        <v>0</v>
      </c>
      <c r="AL420" s="3">
        <v>0</v>
      </c>
      <c r="AM420" s="325">
        <v>0</v>
      </c>
      <c r="AN420" s="300">
        <v>0</v>
      </c>
      <c r="AO420" s="300">
        <v>0</v>
      </c>
      <c r="AP420" s="301">
        <v>0</v>
      </c>
      <c r="AQ420" s="29">
        <v>0</v>
      </c>
      <c r="AR420" s="283">
        <v>0</v>
      </c>
      <c r="AS420" s="283">
        <v>0</v>
      </c>
      <c r="AT420" s="4">
        <v>0</v>
      </c>
      <c r="AU420" s="4">
        <v>0</v>
      </c>
      <c r="AV420" s="5">
        <v>0</v>
      </c>
      <c r="AW420" s="448">
        <v>0</v>
      </c>
      <c r="AX420" s="449">
        <v>0</v>
      </c>
      <c r="AY420" s="361">
        <v>0</v>
      </c>
      <c r="AZ420" s="29">
        <v>0</v>
      </c>
      <c r="BA420" s="5">
        <v>0</v>
      </c>
      <c r="BB420" s="357">
        <v>1.3888400000000001</v>
      </c>
      <c r="BC420" s="729">
        <v>2.7799999999999998E-2</v>
      </c>
      <c r="BD420" s="729">
        <v>0</v>
      </c>
      <c r="BE420" s="303">
        <v>0</v>
      </c>
      <c r="BF420" s="303">
        <v>0</v>
      </c>
      <c r="BG420" s="326">
        <v>0</v>
      </c>
      <c r="BH420" s="327"/>
      <c r="BJ420" s="529"/>
    </row>
    <row r="421" spans="1:62" x14ac:dyDescent="0.2">
      <c r="A421" s="314" t="s">
        <v>963</v>
      </c>
      <c r="B421" s="315" t="s">
        <v>964</v>
      </c>
      <c r="C421" s="316" t="s">
        <v>963</v>
      </c>
      <c r="D421" s="317" t="s">
        <v>964</v>
      </c>
      <c r="E421" s="318" t="s">
        <v>965</v>
      </c>
      <c r="F421" s="319" t="s">
        <v>259</v>
      </c>
      <c r="G421" s="320">
        <v>48</v>
      </c>
      <c r="H421" s="246"/>
      <c r="I421" s="321">
        <v>14659600</v>
      </c>
      <c r="J421" s="321">
        <v>1330600</v>
      </c>
      <c r="K421" s="321">
        <v>0</v>
      </c>
      <c r="L421" s="321">
        <v>0</v>
      </c>
      <c r="M421" s="321">
        <v>0</v>
      </c>
      <c r="N421" s="321">
        <v>14659600</v>
      </c>
      <c r="O421" s="711">
        <v>1330600</v>
      </c>
      <c r="P421" s="711">
        <v>13329000</v>
      </c>
      <c r="Q421" s="712">
        <v>814.73</v>
      </c>
      <c r="R421" s="712">
        <v>0</v>
      </c>
      <c r="S421" s="282">
        <v>0</v>
      </c>
      <c r="T421" s="281">
        <v>0</v>
      </c>
      <c r="U421" s="322">
        <v>13329000</v>
      </c>
      <c r="V421" s="323">
        <v>16360.02</v>
      </c>
      <c r="W421" s="289">
        <v>36808</v>
      </c>
      <c r="X421" s="290">
        <v>45.18</v>
      </c>
      <c r="Y421" s="291">
        <v>16314.84</v>
      </c>
      <c r="Z421" s="324">
        <v>0</v>
      </c>
      <c r="AA421" s="292">
        <v>0</v>
      </c>
      <c r="AB421" s="293">
        <v>13329000</v>
      </c>
      <c r="AC421" s="261">
        <v>16360.02</v>
      </c>
      <c r="AD421" s="294">
        <v>1.6007800000000001</v>
      </c>
      <c r="AE421" s="295">
        <v>1.6008</v>
      </c>
      <c r="AF421" s="296">
        <v>1.6008</v>
      </c>
      <c r="AG421" s="297">
        <v>0.52549999999999997</v>
      </c>
      <c r="AH421" s="1">
        <v>0.84119999999999995</v>
      </c>
      <c r="AI421" s="1">
        <v>1.6509999999999998</v>
      </c>
      <c r="AJ421" s="2">
        <v>1.0432999999999999</v>
      </c>
      <c r="AK421" s="298">
        <v>0.80630000000000002</v>
      </c>
      <c r="AL421" s="3">
        <v>1.5825</v>
      </c>
      <c r="AM421" s="325">
        <v>1.5144</v>
      </c>
      <c r="AN421" s="300">
        <v>1.0432999999999999</v>
      </c>
      <c r="AO421" s="300">
        <v>0</v>
      </c>
      <c r="AP421" s="301">
        <v>1.5825</v>
      </c>
      <c r="AQ421" s="29">
        <v>1.5144</v>
      </c>
      <c r="AR421" s="283">
        <v>1</v>
      </c>
      <c r="AS421" s="283">
        <v>1</v>
      </c>
      <c r="AT421" s="4">
        <v>1.0432999999999999</v>
      </c>
      <c r="AU421" s="4">
        <v>0</v>
      </c>
      <c r="AV421" s="5">
        <v>1.5825</v>
      </c>
      <c r="AW421" s="448">
        <v>0</v>
      </c>
      <c r="AX421" s="449">
        <v>0</v>
      </c>
      <c r="AY421" s="1">
        <v>1.6509999999999998</v>
      </c>
      <c r="AZ421" s="29">
        <v>0</v>
      </c>
      <c r="BA421" s="5">
        <v>0</v>
      </c>
      <c r="BB421" s="294">
        <v>1.3214900000000001</v>
      </c>
      <c r="BC421" s="707">
        <v>2.64E-2</v>
      </c>
      <c r="BD421" s="707">
        <v>1.3899999999999999E-2</v>
      </c>
      <c r="BE421" s="303">
        <v>2.7299999999999998E-2</v>
      </c>
      <c r="BF421" s="303">
        <v>2.7299999999999998E-2</v>
      </c>
      <c r="BG421" s="326">
        <v>0</v>
      </c>
      <c r="BH421" s="327"/>
      <c r="BJ421" s="529"/>
    </row>
    <row r="422" spans="1:62" x14ac:dyDescent="0.2">
      <c r="A422" s="314" t="s">
        <v>966</v>
      </c>
      <c r="B422" s="315" t="s">
        <v>967</v>
      </c>
      <c r="C422" s="316" t="s">
        <v>966</v>
      </c>
      <c r="D422" s="317" t="s">
        <v>967</v>
      </c>
      <c r="E422" s="318" t="s">
        <v>968</v>
      </c>
      <c r="F422" s="319" t="s">
        <v>259</v>
      </c>
      <c r="G422" s="320">
        <v>48</v>
      </c>
      <c r="H422" s="246"/>
      <c r="I422" s="321">
        <v>2945600</v>
      </c>
      <c r="J422" s="321">
        <v>222842</v>
      </c>
      <c r="K422" s="321">
        <v>0</v>
      </c>
      <c r="L422" s="321">
        <v>0</v>
      </c>
      <c r="M422" s="321">
        <v>0</v>
      </c>
      <c r="N422" s="321">
        <v>2945600</v>
      </c>
      <c r="O422" s="711">
        <v>222842</v>
      </c>
      <c r="P422" s="711">
        <v>2722758</v>
      </c>
      <c r="Q422" s="712">
        <v>152.94999999999999</v>
      </c>
      <c r="R422" s="712">
        <v>0</v>
      </c>
      <c r="S422" s="282">
        <v>0</v>
      </c>
      <c r="T422" s="281">
        <v>0</v>
      </c>
      <c r="U422" s="322">
        <v>2722758</v>
      </c>
      <c r="V422" s="323">
        <v>17801.62</v>
      </c>
      <c r="W422" s="289">
        <v>9168</v>
      </c>
      <c r="X422" s="290">
        <v>59.94</v>
      </c>
      <c r="Y422" s="291">
        <v>17741.68</v>
      </c>
      <c r="Z422" s="324">
        <v>0</v>
      </c>
      <c r="AA422" s="292">
        <v>0</v>
      </c>
      <c r="AB422" s="293">
        <v>2722758</v>
      </c>
      <c r="AC422" s="261">
        <v>17801.62</v>
      </c>
      <c r="AD422" s="294">
        <v>1.7418400000000001</v>
      </c>
      <c r="AE422" s="295">
        <v>1.7418</v>
      </c>
      <c r="AF422" s="296">
        <v>1.7418</v>
      </c>
      <c r="AG422" s="297">
        <v>0.69540000000000002</v>
      </c>
      <c r="AH422" s="1">
        <v>1.2112000000000001</v>
      </c>
      <c r="AI422" s="1">
        <v>1.7311000000000001</v>
      </c>
      <c r="AJ422" s="2">
        <v>1.0404</v>
      </c>
      <c r="AK422" s="298">
        <v>1.1641999999999999</v>
      </c>
      <c r="AL422" s="3">
        <v>1.6638999999999999</v>
      </c>
      <c r="AM422" s="325">
        <v>1.5185999999999999</v>
      </c>
      <c r="AN422" s="300">
        <v>1.0404</v>
      </c>
      <c r="AO422" s="300">
        <v>0</v>
      </c>
      <c r="AP422" s="301">
        <v>1.6638999999999999</v>
      </c>
      <c r="AQ422" s="29">
        <v>1.5185999999999999</v>
      </c>
      <c r="AR422" s="283">
        <v>1</v>
      </c>
      <c r="AS422" s="283">
        <v>1</v>
      </c>
      <c r="AT422" s="4">
        <v>1.0404</v>
      </c>
      <c r="AU422" s="4">
        <v>0</v>
      </c>
      <c r="AV422" s="5">
        <v>1.6638999999999999</v>
      </c>
      <c r="AW422" s="448">
        <v>0</v>
      </c>
      <c r="AX422" s="449">
        <v>0</v>
      </c>
      <c r="AY422" s="1">
        <v>1.7311000000000001</v>
      </c>
      <c r="AZ422" s="29">
        <v>0</v>
      </c>
      <c r="BA422" s="5">
        <v>0</v>
      </c>
      <c r="BB422" s="294">
        <v>1.4379299999999999</v>
      </c>
      <c r="BC422" s="707">
        <v>2.8799999999999999E-2</v>
      </c>
      <c r="BD422" s="707">
        <v>0.02</v>
      </c>
      <c r="BE422" s="303">
        <v>2.86E-2</v>
      </c>
      <c r="BF422" s="303">
        <v>2.86E-2</v>
      </c>
      <c r="BG422" s="326">
        <v>0</v>
      </c>
      <c r="BH422" s="327"/>
      <c r="BJ422" s="529"/>
    </row>
    <row r="423" spans="1:62" x14ac:dyDescent="0.2">
      <c r="A423" s="314" t="s">
        <v>969</v>
      </c>
      <c r="B423" s="315" t="s">
        <v>970</v>
      </c>
      <c r="C423" s="316" t="s">
        <v>969</v>
      </c>
      <c r="D423" s="317" t="s">
        <v>970</v>
      </c>
      <c r="E423" s="318" t="s">
        <v>971</v>
      </c>
      <c r="F423" s="319" t="s">
        <v>259</v>
      </c>
      <c r="G423" s="320">
        <v>48</v>
      </c>
      <c r="H423" s="246"/>
      <c r="I423" s="321">
        <v>2922000</v>
      </c>
      <c r="J423" s="321">
        <v>290949</v>
      </c>
      <c r="K423" s="321">
        <v>0</v>
      </c>
      <c r="L423" s="321">
        <v>0</v>
      </c>
      <c r="M423" s="321">
        <v>0</v>
      </c>
      <c r="N423" s="321">
        <v>2922000</v>
      </c>
      <c r="O423" s="711">
        <v>290949</v>
      </c>
      <c r="P423" s="711">
        <v>2631051</v>
      </c>
      <c r="Q423" s="712">
        <v>149.65</v>
      </c>
      <c r="R423" s="712">
        <v>0</v>
      </c>
      <c r="S423" s="282">
        <v>0</v>
      </c>
      <c r="T423" s="281">
        <v>0</v>
      </c>
      <c r="U423" s="322">
        <v>2631051</v>
      </c>
      <c r="V423" s="323">
        <v>17581.36</v>
      </c>
      <c r="W423" s="289">
        <v>9300</v>
      </c>
      <c r="X423" s="290">
        <v>62.15</v>
      </c>
      <c r="Y423" s="291">
        <v>17519.21</v>
      </c>
      <c r="Z423" s="324">
        <v>0</v>
      </c>
      <c r="AA423" s="292">
        <v>0</v>
      </c>
      <c r="AB423" s="293">
        <v>2631051</v>
      </c>
      <c r="AC423" s="261">
        <v>17581.36</v>
      </c>
      <c r="AD423" s="294">
        <v>1.7202900000000001</v>
      </c>
      <c r="AE423" s="295">
        <v>1.7202999999999999</v>
      </c>
      <c r="AF423" s="296">
        <v>1.7202999999999999</v>
      </c>
      <c r="AG423" s="297">
        <v>0.62660000000000005</v>
      </c>
      <c r="AH423" s="1">
        <v>1.0779000000000001</v>
      </c>
      <c r="AI423" s="1">
        <v>1.7152000000000001</v>
      </c>
      <c r="AJ423" s="2">
        <v>1.0081</v>
      </c>
      <c r="AK423" s="298">
        <v>1.0691999999999999</v>
      </c>
      <c r="AL423" s="3">
        <v>1.7014</v>
      </c>
      <c r="AM423" s="325">
        <v>1.5672999999999999</v>
      </c>
      <c r="AN423" s="300">
        <v>1.0081</v>
      </c>
      <c r="AO423" s="300">
        <v>0</v>
      </c>
      <c r="AP423" s="301">
        <v>1.7014</v>
      </c>
      <c r="AQ423" s="29">
        <v>1.5672999999999999</v>
      </c>
      <c r="AR423" s="283">
        <v>1</v>
      </c>
      <c r="AS423" s="283">
        <v>1</v>
      </c>
      <c r="AT423" s="4">
        <v>1.0081</v>
      </c>
      <c r="AU423" s="4">
        <v>0</v>
      </c>
      <c r="AV423" s="5">
        <v>1.7014</v>
      </c>
      <c r="AW423" s="448">
        <v>0</v>
      </c>
      <c r="AX423" s="449">
        <v>0</v>
      </c>
      <c r="AY423" s="1">
        <v>1.7152000000000001</v>
      </c>
      <c r="AZ423" s="29">
        <v>0</v>
      </c>
      <c r="BA423" s="5">
        <v>0</v>
      </c>
      <c r="BB423" s="294">
        <v>1.42014</v>
      </c>
      <c r="BC423" s="707">
        <v>2.8400000000000002E-2</v>
      </c>
      <c r="BD423" s="707">
        <v>1.78E-2</v>
      </c>
      <c r="BE423" s="303">
        <v>2.8299999999999999E-2</v>
      </c>
      <c r="BF423" s="303">
        <v>2.8299999999999999E-2</v>
      </c>
      <c r="BG423" s="326">
        <v>0</v>
      </c>
      <c r="BH423" s="327"/>
      <c r="BJ423" s="529"/>
    </row>
    <row r="424" spans="1:62" x14ac:dyDescent="0.2">
      <c r="A424" s="314" t="s">
        <v>972</v>
      </c>
      <c r="B424" s="315" t="s">
        <v>973</v>
      </c>
      <c r="C424" s="316" t="s">
        <v>972</v>
      </c>
      <c r="D424" s="317" t="s">
        <v>973</v>
      </c>
      <c r="E424" s="318" t="s">
        <v>974</v>
      </c>
      <c r="F424" s="319" t="s">
        <v>259</v>
      </c>
      <c r="G424" s="320">
        <v>48</v>
      </c>
      <c r="H424" s="246"/>
      <c r="I424" s="321">
        <v>3261078</v>
      </c>
      <c r="J424" s="321">
        <v>217500</v>
      </c>
      <c r="K424" s="321">
        <v>0</v>
      </c>
      <c r="L424" s="321">
        <v>0</v>
      </c>
      <c r="M424" s="321">
        <v>0</v>
      </c>
      <c r="N424" s="321">
        <v>3261078</v>
      </c>
      <c r="O424" s="711">
        <v>217500</v>
      </c>
      <c r="P424" s="711">
        <v>3043578</v>
      </c>
      <c r="Q424" s="712">
        <v>173.1</v>
      </c>
      <c r="R424" s="712">
        <v>0</v>
      </c>
      <c r="S424" s="282">
        <v>0</v>
      </c>
      <c r="T424" s="281">
        <v>0</v>
      </c>
      <c r="U424" s="322">
        <v>3043578</v>
      </c>
      <c r="V424" s="323">
        <v>17582.77</v>
      </c>
      <c r="W424" s="289">
        <v>117075</v>
      </c>
      <c r="X424" s="290">
        <v>676.34</v>
      </c>
      <c r="Y424" s="291">
        <v>16906.43</v>
      </c>
      <c r="Z424" s="324">
        <v>0</v>
      </c>
      <c r="AA424" s="292">
        <v>0</v>
      </c>
      <c r="AB424" s="293">
        <v>3043578</v>
      </c>
      <c r="AC424" s="261">
        <v>17582.77</v>
      </c>
      <c r="AD424" s="294">
        <v>1.7204299999999999</v>
      </c>
      <c r="AE424" s="295">
        <v>1.7203999999999999</v>
      </c>
      <c r="AF424" s="296">
        <v>1.7203999999999999</v>
      </c>
      <c r="AG424" s="297">
        <v>0.71630000000000005</v>
      </c>
      <c r="AH424" s="1">
        <v>1.2323</v>
      </c>
      <c r="AI424" s="1">
        <v>1.7164999999999999</v>
      </c>
      <c r="AJ424" s="2">
        <v>1.03</v>
      </c>
      <c r="AK424" s="298">
        <v>1.1963999999999999</v>
      </c>
      <c r="AL424" s="3">
        <v>1.6665000000000001</v>
      </c>
      <c r="AM424" s="325">
        <v>1.534</v>
      </c>
      <c r="AN424" s="300">
        <v>1.03</v>
      </c>
      <c r="AO424" s="300">
        <v>0</v>
      </c>
      <c r="AP424" s="301">
        <v>1.6665000000000001</v>
      </c>
      <c r="AQ424" s="29">
        <v>1.534</v>
      </c>
      <c r="AR424" s="283">
        <v>1</v>
      </c>
      <c r="AS424" s="283">
        <v>1</v>
      </c>
      <c r="AT424" s="4">
        <v>1.03</v>
      </c>
      <c r="AU424" s="4">
        <v>0</v>
      </c>
      <c r="AV424" s="5">
        <v>1.6665000000000001</v>
      </c>
      <c r="AW424" s="448">
        <v>0</v>
      </c>
      <c r="AX424" s="449">
        <v>0</v>
      </c>
      <c r="AY424" s="1">
        <v>1.7164999999999999</v>
      </c>
      <c r="AZ424" s="29">
        <v>0</v>
      </c>
      <c r="BA424" s="5">
        <v>0</v>
      </c>
      <c r="BB424" s="294">
        <v>1.4202600000000001</v>
      </c>
      <c r="BC424" s="707">
        <v>2.8400000000000002E-2</v>
      </c>
      <c r="BD424" s="707">
        <v>2.0299999999999999E-2</v>
      </c>
      <c r="BE424" s="303">
        <v>2.8299999999999999E-2</v>
      </c>
      <c r="BF424" s="303">
        <v>2.8299999999999999E-2</v>
      </c>
      <c r="BG424" s="326">
        <v>0</v>
      </c>
      <c r="BH424" s="327"/>
      <c r="BJ424" s="529"/>
    </row>
    <row r="425" spans="1:62" x14ac:dyDescent="0.2">
      <c r="A425" s="314" t="s">
        <v>975</v>
      </c>
      <c r="B425" s="315" t="s">
        <v>976</v>
      </c>
      <c r="C425" s="316" t="s">
        <v>975</v>
      </c>
      <c r="D425" s="317" t="s">
        <v>976</v>
      </c>
      <c r="E425" s="318" t="s">
        <v>977</v>
      </c>
      <c r="F425" s="319" t="s">
        <v>259</v>
      </c>
      <c r="G425" s="320">
        <v>48</v>
      </c>
      <c r="H425" s="246"/>
      <c r="I425" s="321">
        <v>5730650</v>
      </c>
      <c r="J425" s="321">
        <v>503636</v>
      </c>
      <c r="K425" s="321">
        <v>0</v>
      </c>
      <c r="L425" s="321">
        <v>0</v>
      </c>
      <c r="M425" s="321">
        <v>0</v>
      </c>
      <c r="N425" s="321">
        <v>5730650</v>
      </c>
      <c r="O425" s="711">
        <v>503636</v>
      </c>
      <c r="P425" s="711">
        <v>5227014</v>
      </c>
      <c r="Q425" s="712">
        <v>341.64</v>
      </c>
      <c r="R425" s="712">
        <v>11.83</v>
      </c>
      <c r="S425" s="282">
        <v>101348</v>
      </c>
      <c r="T425" s="281">
        <v>0</v>
      </c>
      <c r="U425" s="322">
        <v>5227014</v>
      </c>
      <c r="V425" s="323">
        <v>15299.77</v>
      </c>
      <c r="W425" s="289">
        <v>10000</v>
      </c>
      <c r="X425" s="290">
        <v>29.27</v>
      </c>
      <c r="Y425" s="291">
        <v>15270.5</v>
      </c>
      <c r="Z425" s="324">
        <v>0</v>
      </c>
      <c r="AA425" s="292">
        <v>0</v>
      </c>
      <c r="AB425" s="293">
        <v>5227014</v>
      </c>
      <c r="AC425" s="261">
        <v>15299.77</v>
      </c>
      <c r="AD425" s="294">
        <v>1.4970399999999999</v>
      </c>
      <c r="AE425" s="408">
        <v>1.4970000000000001</v>
      </c>
      <c r="AF425" s="296">
        <v>1.4970000000000001</v>
      </c>
      <c r="AG425" s="297">
        <v>1</v>
      </c>
      <c r="AH425" s="1">
        <v>1.4970000000000001</v>
      </c>
      <c r="AI425" s="1">
        <v>1.4970000000000001</v>
      </c>
      <c r="AJ425" s="2">
        <v>1.1244000000000001</v>
      </c>
      <c r="AK425" s="298">
        <v>1.3313999999999999</v>
      </c>
      <c r="AL425" s="3">
        <v>1.3313999999999999</v>
      </c>
      <c r="AM425" s="409">
        <v>1.4052</v>
      </c>
      <c r="AN425" s="300">
        <v>1.1244000000000001</v>
      </c>
      <c r="AO425" s="300">
        <v>0</v>
      </c>
      <c r="AP425" s="301">
        <v>1.3313999999999999</v>
      </c>
      <c r="AQ425" s="29">
        <v>1.4052</v>
      </c>
      <c r="AR425" s="283">
        <v>1</v>
      </c>
      <c r="AS425" s="283">
        <v>1</v>
      </c>
      <c r="AT425" s="4">
        <v>1.1244000000000001</v>
      </c>
      <c r="AU425" s="4">
        <v>0</v>
      </c>
      <c r="AV425" s="5">
        <v>1.3313999999999999</v>
      </c>
      <c r="AW425" s="448">
        <v>0</v>
      </c>
      <c r="AX425" s="449">
        <v>0</v>
      </c>
      <c r="AY425" s="1">
        <v>1.4970000000000001</v>
      </c>
      <c r="AZ425" s="29">
        <v>0</v>
      </c>
      <c r="BA425" s="5">
        <v>0</v>
      </c>
      <c r="BB425" s="294">
        <v>1.2358499999999999</v>
      </c>
      <c r="BC425" s="707">
        <v>2.47E-2</v>
      </c>
      <c r="BD425" s="707">
        <v>2.47E-2</v>
      </c>
      <c r="BE425" s="303">
        <v>2.47E-2</v>
      </c>
      <c r="BF425" s="303">
        <v>2.47E-2</v>
      </c>
      <c r="BG425" s="326">
        <v>0</v>
      </c>
      <c r="BH425" s="327"/>
      <c r="BJ425" s="529"/>
    </row>
    <row r="426" spans="1:62" x14ac:dyDescent="0.2">
      <c r="A426" s="33" t="s">
        <v>963</v>
      </c>
      <c r="B426" s="328" t="s">
        <v>964</v>
      </c>
      <c r="C426" s="329" t="s">
        <v>978</v>
      </c>
      <c r="D426" s="330" t="s">
        <v>979</v>
      </c>
      <c r="E426" s="331" t="s">
        <v>980</v>
      </c>
      <c r="F426" s="332" t="s">
        <v>259</v>
      </c>
      <c r="G426" s="333">
        <v>48</v>
      </c>
      <c r="H426" s="334"/>
      <c r="I426" s="335">
        <v>0</v>
      </c>
      <c r="J426" s="335">
        <v>0</v>
      </c>
      <c r="K426" s="335">
        <v>0</v>
      </c>
      <c r="L426" s="335">
        <v>0</v>
      </c>
      <c r="M426" s="335">
        <v>0</v>
      </c>
      <c r="N426" s="335">
        <v>0</v>
      </c>
      <c r="O426" s="714">
        <v>0</v>
      </c>
      <c r="P426" s="714">
        <v>0</v>
      </c>
      <c r="Q426" s="715">
        <v>0</v>
      </c>
      <c r="R426" s="715">
        <v>0</v>
      </c>
      <c r="S426" s="337">
        <v>0</v>
      </c>
      <c r="T426" s="336">
        <v>0</v>
      </c>
      <c r="U426" s="338">
        <v>0</v>
      </c>
      <c r="V426" s="339">
        <v>0</v>
      </c>
      <c r="W426" s="289">
        <v>0</v>
      </c>
      <c r="X426" s="290">
        <v>0</v>
      </c>
      <c r="Y426" s="291">
        <v>0</v>
      </c>
      <c r="Z426" s="324">
        <v>0</v>
      </c>
      <c r="AA426" s="292">
        <v>0</v>
      </c>
      <c r="AB426" s="293">
        <v>0</v>
      </c>
      <c r="AC426" s="340">
        <v>0</v>
      </c>
      <c r="AD426" s="341">
        <v>0</v>
      </c>
      <c r="AE426" s="295">
        <v>0</v>
      </c>
      <c r="AF426" s="342">
        <v>0</v>
      </c>
      <c r="AG426" s="343">
        <v>0.47449999999999998</v>
      </c>
      <c r="AH426" s="6">
        <v>0.80979999999999996</v>
      </c>
      <c r="AI426" s="6">
        <v>0</v>
      </c>
      <c r="AJ426" s="2">
        <v>0</v>
      </c>
      <c r="AK426" s="298">
        <v>0.7762</v>
      </c>
      <c r="AL426" s="3">
        <v>0</v>
      </c>
      <c r="AM426" s="325">
        <v>0</v>
      </c>
      <c r="AN426" s="300">
        <v>0</v>
      </c>
      <c r="AO426" s="300">
        <v>0</v>
      </c>
      <c r="AP426" s="301">
        <v>0</v>
      </c>
      <c r="AQ426" s="29">
        <v>0</v>
      </c>
      <c r="AR426" s="283">
        <v>0</v>
      </c>
      <c r="AS426" s="283">
        <v>0</v>
      </c>
      <c r="AT426" s="4">
        <v>0</v>
      </c>
      <c r="AU426" s="4">
        <v>0</v>
      </c>
      <c r="AV426" s="5">
        <v>0</v>
      </c>
      <c r="AW426" s="448">
        <v>0</v>
      </c>
      <c r="AX426" s="449">
        <v>0</v>
      </c>
      <c r="AY426" s="6">
        <v>0</v>
      </c>
      <c r="AZ426" s="29">
        <v>0</v>
      </c>
      <c r="BA426" s="5">
        <v>0</v>
      </c>
      <c r="BB426" s="341">
        <v>0</v>
      </c>
      <c r="BC426" s="716">
        <v>0</v>
      </c>
      <c r="BD426" s="716">
        <v>1.34E-2</v>
      </c>
      <c r="BE426" s="303">
        <v>0</v>
      </c>
      <c r="BF426" s="303">
        <v>0</v>
      </c>
      <c r="BG426" s="326">
        <v>0</v>
      </c>
      <c r="BH426" s="327"/>
      <c r="BJ426" s="529"/>
    </row>
    <row r="427" spans="1:62" x14ac:dyDescent="0.2">
      <c r="A427" s="33" t="s">
        <v>966</v>
      </c>
      <c r="B427" s="328" t="s">
        <v>967</v>
      </c>
      <c r="C427" s="329" t="s">
        <v>978</v>
      </c>
      <c r="D427" s="330" t="s">
        <v>979</v>
      </c>
      <c r="E427" s="331" t="s">
        <v>981</v>
      </c>
      <c r="F427" s="332" t="s">
        <v>259</v>
      </c>
      <c r="G427" s="333">
        <v>48</v>
      </c>
      <c r="H427" s="334"/>
      <c r="I427" s="335">
        <v>0</v>
      </c>
      <c r="J427" s="335">
        <v>0</v>
      </c>
      <c r="K427" s="335">
        <v>0</v>
      </c>
      <c r="L427" s="335">
        <v>0</v>
      </c>
      <c r="M427" s="335">
        <v>0</v>
      </c>
      <c r="N427" s="335">
        <v>0</v>
      </c>
      <c r="O427" s="714">
        <v>0</v>
      </c>
      <c r="P427" s="714">
        <v>0</v>
      </c>
      <c r="Q427" s="715">
        <v>0</v>
      </c>
      <c r="R427" s="715">
        <v>0</v>
      </c>
      <c r="S427" s="337">
        <v>0</v>
      </c>
      <c r="T427" s="336">
        <v>0</v>
      </c>
      <c r="U427" s="338">
        <v>0</v>
      </c>
      <c r="V427" s="339">
        <v>0</v>
      </c>
      <c r="W427" s="289">
        <v>0</v>
      </c>
      <c r="X427" s="290">
        <v>0</v>
      </c>
      <c r="Y427" s="291">
        <v>0</v>
      </c>
      <c r="Z427" s="324">
        <v>0</v>
      </c>
      <c r="AA427" s="292">
        <v>0</v>
      </c>
      <c r="AB427" s="293">
        <v>0</v>
      </c>
      <c r="AC427" s="340">
        <v>0</v>
      </c>
      <c r="AD427" s="341">
        <v>0</v>
      </c>
      <c r="AE427" s="295">
        <v>0</v>
      </c>
      <c r="AF427" s="342">
        <v>0</v>
      </c>
      <c r="AG427" s="343">
        <v>0.30459999999999998</v>
      </c>
      <c r="AH427" s="6">
        <v>0.51990000000000003</v>
      </c>
      <c r="AI427" s="6">
        <v>0</v>
      </c>
      <c r="AJ427" s="2">
        <v>0</v>
      </c>
      <c r="AK427" s="298">
        <v>0.49969999999999998</v>
      </c>
      <c r="AL427" s="3">
        <v>0</v>
      </c>
      <c r="AM427" s="325">
        <v>0</v>
      </c>
      <c r="AN427" s="300">
        <v>0</v>
      </c>
      <c r="AO427" s="300">
        <v>0</v>
      </c>
      <c r="AP427" s="301">
        <v>0</v>
      </c>
      <c r="AQ427" s="29">
        <v>0</v>
      </c>
      <c r="AR427" s="283">
        <v>0</v>
      </c>
      <c r="AS427" s="283">
        <v>0</v>
      </c>
      <c r="AT427" s="4">
        <v>0</v>
      </c>
      <c r="AU427" s="4">
        <v>0</v>
      </c>
      <c r="AV427" s="5">
        <v>0</v>
      </c>
      <c r="AW427" s="448">
        <v>0</v>
      </c>
      <c r="AX427" s="449">
        <v>0</v>
      </c>
      <c r="AY427" s="6">
        <v>0</v>
      </c>
      <c r="AZ427" s="29">
        <v>0</v>
      </c>
      <c r="BA427" s="5">
        <v>0</v>
      </c>
      <c r="BB427" s="341">
        <v>0</v>
      </c>
      <c r="BC427" s="716">
        <v>0</v>
      </c>
      <c r="BD427" s="716">
        <v>8.6E-3</v>
      </c>
      <c r="BE427" s="303">
        <v>0</v>
      </c>
      <c r="BF427" s="303">
        <v>0</v>
      </c>
      <c r="BG427" s="326">
        <v>0</v>
      </c>
      <c r="BH427" s="327"/>
      <c r="BJ427" s="529"/>
    </row>
    <row r="428" spans="1:62" x14ac:dyDescent="0.2">
      <c r="A428" s="33" t="s">
        <v>969</v>
      </c>
      <c r="B428" s="328" t="s">
        <v>970</v>
      </c>
      <c r="C428" s="329" t="s">
        <v>978</v>
      </c>
      <c r="D428" s="330" t="s">
        <v>979</v>
      </c>
      <c r="E428" s="331" t="s">
        <v>982</v>
      </c>
      <c r="F428" s="332" t="s">
        <v>259</v>
      </c>
      <c r="G428" s="333">
        <v>48</v>
      </c>
      <c r="H428" s="334"/>
      <c r="I428" s="335">
        <v>0</v>
      </c>
      <c r="J428" s="335">
        <v>0</v>
      </c>
      <c r="K428" s="335">
        <v>0</v>
      </c>
      <c r="L428" s="335">
        <v>0</v>
      </c>
      <c r="M428" s="335">
        <v>0</v>
      </c>
      <c r="N428" s="335">
        <v>0</v>
      </c>
      <c r="O428" s="714">
        <v>0</v>
      </c>
      <c r="P428" s="714">
        <v>0</v>
      </c>
      <c r="Q428" s="715">
        <v>0</v>
      </c>
      <c r="R428" s="715">
        <v>0</v>
      </c>
      <c r="S428" s="337">
        <v>0</v>
      </c>
      <c r="T428" s="336">
        <v>0</v>
      </c>
      <c r="U428" s="338">
        <v>0</v>
      </c>
      <c r="V428" s="339">
        <v>0</v>
      </c>
      <c r="W428" s="289">
        <v>0</v>
      </c>
      <c r="X428" s="290">
        <v>0</v>
      </c>
      <c r="Y428" s="291">
        <v>0</v>
      </c>
      <c r="Z428" s="324">
        <v>0</v>
      </c>
      <c r="AA428" s="292">
        <v>0</v>
      </c>
      <c r="AB428" s="293">
        <v>0</v>
      </c>
      <c r="AC428" s="340">
        <v>0</v>
      </c>
      <c r="AD428" s="341">
        <v>0</v>
      </c>
      <c r="AE428" s="295">
        <v>0</v>
      </c>
      <c r="AF428" s="342">
        <v>0</v>
      </c>
      <c r="AG428" s="343">
        <v>0.37340000000000001</v>
      </c>
      <c r="AH428" s="6">
        <v>0.63729999999999998</v>
      </c>
      <c r="AI428" s="6">
        <v>0</v>
      </c>
      <c r="AJ428" s="2">
        <v>0</v>
      </c>
      <c r="AK428" s="298">
        <v>0.63219999999999998</v>
      </c>
      <c r="AL428" s="3">
        <v>0</v>
      </c>
      <c r="AM428" s="325">
        <v>0</v>
      </c>
      <c r="AN428" s="300">
        <v>0</v>
      </c>
      <c r="AO428" s="300">
        <v>0</v>
      </c>
      <c r="AP428" s="301">
        <v>0</v>
      </c>
      <c r="AQ428" s="29">
        <v>0</v>
      </c>
      <c r="AR428" s="283">
        <v>0</v>
      </c>
      <c r="AS428" s="283">
        <v>0</v>
      </c>
      <c r="AT428" s="4">
        <v>0</v>
      </c>
      <c r="AU428" s="4">
        <v>0</v>
      </c>
      <c r="AV428" s="5">
        <v>0</v>
      </c>
      <c r="AW428" s="448">
        <v>0</v>
      </c>
      <c r="AX428" s="449">
        <v>0</v>
      </c>
      <c r="AY428" s="6">
        <v>0</v>
      </c>
      <c r="AZ428" s="29">
        <v>0</v>
      </c>
      <c r="BA428" s="5">
        <v>0</v>
      </c>
      <c r="BB428" s="341">
        <v>0</v>
      </c>
      <c r="BC428" s="716">
        <v>0</v>
      </c>
      <c r="BD428" s="716">
        <v>1.0500000000000001E-2</v>
      </c>
      <c r="BE428" s="303">
        <v>0</v>
      </c>
      <c r="BF428" s="303">
        <v>0</v>
      </c>
      <c r="BG428" s="326">
        <v>0</v>
      </c>
      <c r="BH428" s="327"/>
      <c r="BJ428" s="529"/>
    </row>
    <row r="429" spans="1:62" x14ac:dyDescent="0.2">
      <c r="A429" s="33" t="s">
        <v>972</v>
      </c>
      <c r="B429" s="328" t="s">
        <v>973</v>
      </c>
      <c r="C429" s="329" t="s">
        <v>978</v>
      </c>
      <c r="D429" s="330" t="s">
        <v>979</v>
      </c>
      <c r="E429" s="331" t="s">
        <v>983</v>
      </c>
      <c r="F429" s="332" t="s">
        <v>259</v>
      </c>
      <c r="G429" s="333">
        <v>48</v>
      </c>
      <c r="H429" s="334"/>
      <c r="I429" s="335">
        <v>0</v>
      </c>
      <c r="J429" s="335">
        <v>0</v>
      </c>
      <c r="K429" s="335">
        <v>0</v>
      </c>
      <c r="L429" s="335">
        <v>0</v>
      </c>
      <c r="M429" s="335">
        <v>0</v>
      </c>
      <c r="N429" s="335">
        <v>0</v>
      </c>
      <c r="O429" s="714">
        <v>0</v>
      </c>
      <c r="P429" s="714">
        <v>0</v>
      </c>
      <c r="Q429" s="715">
        <v>0</v>
      </c>
      <c r="R429" s="715">
        <v>0</v>
      </c>
      <c r="S429" s="337">
        <v>0</v>
      </c>
      <c r="T429" s="336">
        <v>0</v>
      </c>
      <c r="U429" s="338">
        <v>0</v>
      </c>
      <c r="V429" s="339">
        <v>0</v>
      </c>
      <c r="W429" s="289">
        <v>0</v>
      </c>
      <c r="X429" s="290">
        <v>0</v>
      </c>
      <c r="Y429" s="291">
        <v>0</v>
      </c>
      <c r="Z429" s="324">
        <v>0</v>
      </c>
      <c r="AA429" s="292">
        <v>0</v>
      </c>
      <c r="AB429" s="293">
        <v>0</v>
      </c>
      <c r="AC429" s="340">
        <v>0</v>
      </c>
      <c r="AD429" s="341">
        <v>0</v>
      </c>
      <c r="AE429" s="295">
        <v>0</v>
      </c>
      <c r="AF429" s="342">
        <v>0</v>
      </c>
      <c r="AG429" s="343">
        <v>0.28370000000000001</v>
      </c>
      <c r="AH429" s="6">
        <v>0.48420000000000002</v>
      </c>
      <c r="AI429" s="6">
        <v>0</v>
      </c>
      <c r="AJ429" s="2">
        <v>0</v>
      </c>
      <c r="AK429" s="298">
        <v>0.47010000000000002</v>
      </c>
      <c r="AL429" s="3">
        <v>0</v>
      </c>
      <c r="AM429" s="325">
        <v>0</v>
      </c>
      <c r="AN429" s="300">
        <v>0</v>
      </c>
      <c r="AO429" s="300">
        <v>0</v>
      </c>
      <c r="AP429" s="301">
        <v>0</v>
      </c>
      <c r="AQ429" s="29">
        <v>0</v>
      </c>
      <c r="AR429" s="283">
        <v>0</v>
      </c>
      <c r="AS429" s="283">
        <v>0</v>
      </c>
      <c r="AT429" s="4">
        <v>0</v>
      </c>
      <c r="AU429" s="4">
        <v>0</v>
      </c>
      <c r="AV429" s="5">
        <v>0</v>
      </c>
      <c r="AW429" s="448">
        <v>0</v>
      </c>
      <c r="AX429" s="449">
        <v>0</v>
      </c>
      <c r="AY429" s="6">
        <v>0</v>
      </c>
      <c r="AZ429" s="29">
        <v>0</v>
      </c>
      <c r="BA429" s="5">
        <v>0</v>
      </c>
      <c r="BB429" s="341">
        <v>0</v>
      </c>
      <c r="BC429" s="716">
        <v>0</v>
      </c>
      <c r="BD429" s="716">
        <v>8.0000000000000002E-3</v>
      </c>
      <c r="BE429" s="303">
        <v>0</v>
      </c>
      <c r="BF429" s="303">
        <v>0</v>
      </c>
      <c r="BG429" s="326">
        <v>0</v>
      </c>
      <c r="BH429" s="327"/>
      <c r="BI429" s="9"/>
      <c r="BJ429" s="529"/>
    </row>
    <row r="430" spans="1:62" x14ac:dyDescent="0.2">
      <c r="A430" s="344" t="s">
        <v>978</v>
      </c>
      <c r="B430" s="345" t="s">
        <v>984</v>
      </c>
      <c r="C430" s="346" t="s">
        <v>978</v>
      </c>
      <c r="D430" s="347" t="s">
        <v>984</v>
      </c>
      <c r="E430" s="348" t="s">
        <v>985</v>
      </c>
      <c r="F430" s="349" t="s">
        <v>259</v>
      </c>
      <c r="G430" s="350">
        <v>48</v>
      </c>
      <c r="H430" s="334"/>
      <c r="I430" s="351">
        <v>24591000</v>
      </c>
      <c r="J430" s="351">
        <v>7841231</v>
      </c>
      <c r="K430" s="351">
        <v>0</v>
      </c>
      <c r="L430" s="351">
        <v>0</v>
      </c>
      <c r="M430" s="351">
        <v>0</v>
      </c>
      <c r="N430" s="351">
        <v>24591000</v>
      </c>
      <c r="O430" s="727">
        <v>7841231</v>
      </c>
      <c r="P430" s="727">
        <v>16749769</v>
      </c>
      <c r="Q430" s="728">
        <v>960.27</v>
      </c>
      <c r="R430" s="728">
        <v>92.259999999999991</v>
      </c>
      <c r="S430" s="353">
        <v>790391</v>
      </c>
      <c r="T430" s="352">
        <v>0</v>
      </c>
      <c r="U430" s="354">
        <v>16749769</v>
      </c>
      <c r="V430" s="355">
        <v>17442.77</v>
      </c>
      <c r="W430" s="289">
        <v>1393244</v>
      </c>
      <c r="X430" s="290">
        <v>1450.89</v>
      </c>
      <c r="Y430" s="291">
        <v>15991.880000000001</v>
      </c>
      <c r="Z430" s="324">
        <v>0</v>
      </c>
      <c r="AA430" s="292">
        <v>0</v>
      </c>
      <c r="AB430" s="293">
        <v>16749769</v>
      </c>
      <c r="AC430" s="356">
        <v>17442.77</v>
      </c>
      <c r="AD430" s="357">
        <v>1.7067300000000001</v>
      </c>
      <c r="AE430" s="358">
        <v>1.7067000000000001</v>
      </c>
      <c r="AF430" s="359">
        <v>1.7067000000000001</v>
      </c>
      <c r="AG430" s="360">
        <v>0</v>
      </c>
      <c r="AH430" s="361">
        <v>0</v>
      </c>
      <c r="AI430" s="361">
        <v>0</v>
      </c>
      <c r="AJ430" s="2">
        <v>0</v>
      </c>
      <c r="AK430" s="298">
        <v>0</v>
      </c>
      <c r="AL430" s="3">
        <v>0</v>
      </c>
      <c r="AM430" s="325">
        <v>0</v>
      </c>
      <c r="AN430" s="300">
        <v>0</v>
      </c>
      <c r="AO430" s="300">
        <v>0</v>
      </c>
      <c r="AP430" s="301">
        <v>0</v>
      </c>
      <c r="AQ430" s="29">
        <v>0</v>
      </c>
      <c r="AR430" s="283">
        <v>0</v>
      </c>
      <c r="AS430" s="283">
        <v>0</v>
      </c>
      <c r="AT430" s="4">
        <v>0</v>
      </c>
      <c r="AU430" s="4">
        <v>0</v>
      </c>
      <c r="AV430" s="5">
        <v>0</v>
      </c>
      <c r="AW430" s="448">
        <v>0</v>
      </c>
      <c r="AX430" s="449">
        <v>0</v>
      </c>
      <c r="AY430" s="361">
        <v>0</v>
      </c>
      <c r="AZ430" s="29">
        <v>0</v>
      </c>
      <c r="BA430" s="5">
        <v>0</v>
      </c>
      <c r="BB430" s="357">
        <v>1.4089499999999999</v>
      </c>
      <c r="BC430" s="729">
        <v>2.8199999999999999E-2</v>
      </c>
      <c r="BD430" s="729">
        <v>0</v>
      </c>
      <c r="BE430" s="303">
        <v>0</v>
      </c>
      <c r="BF430" s="303">
        <v>0</v>
      </c>
      <c r="BG430" s="326">
        <v>0</v>
      </c>
      <c r="BH430" s="327"/>
      <c r="BJ430" s="529"/>
    </row>
    <row r="431" spans="1:62" x14ac:dyDescent="0.2">
      <c r="A431" s="314" t="s">
        <v>986</v>
      </c>
      <c r="B431" s="315" t="s">
        <v>987</v>
      </c>
      <c r="C431" s="316" t="s">
        <v>986</v>
      </c>
      <c r="D431" s="317" t="s">
        <v>987</v>
      </c>
      <c r="E431" s="318" t="s">
        <v>988</v>
      </c>
      <c r="F431" s="319" t="s">
        <v>259</v>
      </c>
      <c r="G431" s="320">
        <v>49</v>
      </c>
      <c r="H431" s="246"/>
      <c r="I431" s="321">
        <v>0</v>
      </c>
      <c r="J431" s="321">
        <v>0</v>
      </c>
      <c r="K431" s="321">
        <v>0</v>
      </c>
      <c r="L431" s="321">
        <v>0</v>
      </c>
      <c r="M431" s="321">
        <v>0</v>
      </c>
      <c r="N431" s="321">
        <v>0</v>
      </c>
      <c r="O431" s="711">
        <v>0</v>
      </c>
      <c r="P431" s="711">
        <v>0</v>
      </c>
      <c r="Q431" s="712">
        <v>0</v>
      </c>
      <c r="R431" s="712">
        <v>0</v>
      </c>
      <c r="S431" s="282">
        <v>0</v>
      </c>
      <c r="T431" s="281">
        <v>0</v>
      </c>
      <c r="U431" s="322">
        <v>0</v>
      </c>
      <c r="V431" s="323">
        <v>0</v>
      </c>
      <c r="W431" s="289">
        <v>0</v>
      </c>
      <c r="X431" s="290">
        <v>0</v>
      </c>
      <c r="Y431" s="291">
        <v>0</v>
      </c>
      <c r="Z431" s="324">
        <v>0</v>
      </c>
      <c r="AA431" s="292">
        <v>0</v>
      </c>
      <c r="AB431" s="293">
        <v>0</v>
      </c>
      <c r="AC431" s="261">
        <v>0</v>
      </c>
      <c r="AD431" s="294">
        <v>0</v>
      </c>
      <c r="AE431" s="295">
        <v>0</v>
      </c>
      <c r="AF431" s="296">
        <v>0</v>
      </c>
      <c r="AG431" s="297">
        <v>0</v>
      </c>
      <c r="AH431" s="1">
        <v>0</v>
      </c>
      <c r="AI431" s="1">
        <v>1.3444</v>
      </c>
      <c r="AJ431" s="2">
        <v>1.0939000000000001</v>
      </c>
      <c r="AK431" s="298">
        <v>0</v>
      </c>
      <c r="AL431" s="3">
        <v>1.2290000000000001</v>
      </c>
      <c r="AM431" s="325">
        <v>1.4443999999999999</v>
      </c>
      <c r="AN431" s="300">
        <v>1.0939000000000001</v>
      </c>
      <c r="AO431" s="300">
        <v>0</v>
      </c>
      <c r="AP431" s="301">
        <v>1.2290000000000001</v>
      </c>
      <c r="AQ431" s="29">
        <v>1.4443999999999999</v>
      </c>
      <c r="AR431" s="283">
        <v>1</v>
      </c>
      <c r="AS431" s="283">
        <v>1</v>
      </c>
      <c r="AT431" s="4">
        <v>1.0939000000000001</v>
      </c>
      <c r="AU431" s="4">
        <v>0</v>
      </c>
      <c r="AV431" s="5">
        <v>1.2290000000000001</v>
      </c>
      <c r="AW431" s="448">
        <v>0</v>
      </c>
      <c r="AX431" s="449">
        <v>1</v>
      </c>
      <c r="AY431" s="1">
        <v>1.3444</v>
      </c>
      <c r="AZ431" s="29">
        <v>0</v>
      </c>
      <c r="BA431" s="5">
        <v>0</v>
      </c>
      <c r="BB431" s="294">
        <v>0</v>
      </c>
      <c r="BC431" s="707">
        <v>0</v>
      </c>
      <c r="BD431" s="707">
        <v>0</v>
      </c>
      <c r="BE431" s="303">
        <v>2.2200000000000001E-2</v>
      </c>
      <c r="BF431" s="303">
        <v>2.2200000000000001E-2</v>
      </c>
      <c r="BG431" s="326">
        <v>1</v>
      </c>
      <c r="BH431" s="327"/>
      <c r="BJ431" s="529"/>
    </row>
    <row r="432" spans="1:62" x14ac:dyDescent="0.2">
      <c r="A432" s="314" t="s">
        <v>989</v>
      </c>
      <c r="B432" s="315" t="s">
        <v>990</v>
      </c>
      <c r="C432" s="316" t="s">
        <v>989</v>
      </c>
      <c r="D432" s="317" t="s">
        <v>990</v>
      </c>
      <c r="E432" s="318" t="s">
        <v>991</v>
      </c>
      <c r="F432" s="319" t="s">
        <v>222</v>
      </c>
      <c r="G432" s="320">
        <v>49</v>
      </c>
      <c r="H432" s="246"/>
      <c r="I432" s="321">
        <v>0</v>
      </c>
      <c r="J432" s="321">
        <v>0</v>
      </c>
      <c r="K432" s="321">
        <v>0</v>
      </c>
      <c r="L432" s="321">
        <v>0</v>
      </c>
      <c r="M432" s="321">
        <v>0</v>
      </c>
      <c r="N432" s="321">
        <v>0</v>
      </c>
      <c r="O432" s="711">
        <v>0</v>
      </c>
      <c r="P432" s="711">
        <v>0</v>
      </c>
      <c r="Q432" s="712">
        <v>0</v>
      </c>
      <c r="R432" s="712">
        <v>0</v>
      </c>
      <c r="S432" s="282">
        <v>0</v>
      </c>
      <c r="T432" s="281">
        <v>0</v>
      </c>
      <c r="U432" s="322">
        <v>0</v>
      </c>
      <c r="V432" s="323">
        <v>0</v>
      </c>
      <c r="W432" s="289">
        <v>0</v>
      </c>
      <c r="X432" s="290">
        <v>0</v>
      </c>
      <c r="Y432" s="291">
        <v>0</v>
      </c>
      <c r="Z432" s="324">
        <v>0</v>
      </c>
      <c r="AA432" s="292">
        <v>0</v>
      </c>
      <c r="AB432" s="293">
        <v>0</v>
      </c>
      <c r="AC432" s="261">
        <v>0</v>
      </c>
      <c r="AD432" s="294">
        <v>0</v>
      </c>
      <c r="AE432" s="295">
        <v>0</v>
      </c>
      <c r="AF432" s="296">
        <v>0</v>
      </c>
      <c r="AG432" s="297">
        <v>0</v>
      </c>
      <c r="AH432" s="1">
        <v>0</v>
      </c>
      <c r="AI432" s="1">
        <v>1.3444</v>
      </c>
      <c r="AJ432" s="2">
        <v>1.1007</v>
      </c>
      <c r="AK432" s="298">
        <v>0</v>
      </c>
      <c r="AL432" s="3">
        <v>1.2214</v>
      </c>
      <c r="AM432" s="325">
        <v>1.4355</v>
      </c>
      <c r="AN432" s="300">
        <v>1.1007</v>
      </c>
      <c r="AO432" s="300">
        <v>0</v>
      </c>
      <c r="AP432" s="301">
        <v>1.2214</v>
      </c>
      <c r="AQ432" s="29">
        <v>1.4355</v>
      </c>
      <c r="AR432" s="283">
        <v>1</v>
      </c>
      <c r="AS432" s="283">
        <v>1</v>
      </c>
      <c r="AT432" s="4">
        <v>1.1007</v>
      </c>
      <c r="AU432" s="4">
        <v>0</v>
      </c>
      <c r="AV432" s="5">
        <v>1.2214</v>
      </c>
      <c r="AW432" s="448">
        <v>0</v>
      </c>
      <c r="AX432" s="449">
        <v>1</v>
      </c>
      <c r="AY432" s="1">
        <v>1.3444</v>
      </c>
      <c r="AZ432" s="29">
        <v>0</v>
      </c>
      <c r="BA432" s="5">
        <v>0</v>
      </c>
      <c r="BB432" s="294">
        <v>0</v>
      </c>
      <c r="BC432" s="707">
        <v>0</v>
      </c>
      <c r="BD432" s="707">
        <v>0</v>
      </c>
      <c r="BE432" s="303">
        <v>2.2200000000000001E-2</v>
      </c>
      <c r="BF432" s="303">
        <v>2.2599999999999999E-2</v>
      </c>
      <c r="BG432" s="326">
        <v>1</v>
      </c>
      <c r="BH432" s="327"/>
      <c r="BJ432" s="529"/>
    </row>
    <row r="433" spans="1:62" x14ac:dyDescent="0.2">
      <c r="A433" s="314" t="s">
        <v>992</v>
      </c>
      <c r="B433" s="315" t="s">
        <v>993</v>
      </c>
      <c r="C433" s="316" t="s">
        <v>992</v>
      </c>
      <c r="D433" s="317" t="s">
        <v>993</v>
      </c>
      <c r="E433" s="318" t="s">
        <v>994</v>
      </c>
      <c r="F433" s="319" t="s">
        <v>222</v>
      </c>
      <c r="G433" s="320">
        <v>49</v>
      </c>
      <c r="H433" s="246"/>
      <c r="I433" s="321">
        <v>397858</v>
      </c>
      <c r="J433" s="321">
        <v>23383</v>
      </c>
      <c r="K433" s="321">
        <v>0</v>
      </c>
      <c r="L433" s="321">
        <v>0</v>
      </c>
      <c r="M433" s="321">
        <v>0</v>
      </c>
      <c r="N433" s="321">
        <v>397858</v>
      </c>
      <c r="O433" s="711">
        <v>23383</v>
      </c>
      <c r="P433" s="711">
        <v>374475</v>
      </c>
      <c r="Q433" s="712">
        <v>23.02</v>
      </c>
      <c r="R433" s="712">
        <v>0.38</v>
      </c>
      <c r="S433" s="282">
        <v>3255</v>
      </c>
      <c r="T433" s="281">
        <v>0</v>
      </c>
      <c r="U433" s="322">
        <v>374475</v>
      </c>
      <c r="V433" s="323">
        <v>16267.38</v>
      </c>
      <c r="W433" s="289">
        <v>0</v>
      </c>
      <c r="X433" s="290">
        <v>0</v>
      </c>
      <c r="Y433" s="291">
        <v>16267.38</v>
      </c>
      <c r="Z433" s="324">
        <v>0</v>
      </c>
      <c r="AA433" s="292">
        <v>0</v>
      </c>
      <c r="AB433" s="293">
        <v>374475</v>
      </c>
      <c r="AC433" s="261">
        <v>16267.38</v>
      </c>
      <c r="AD433" s="294">
        <v>1.59172</v>
      </c>
      <c r="AE433" s="295">
        <v>1.5916999999999999</v>
      </c>
      <c r="AF433" s="296">
        <v>1.5916999999999999</v>
      </c>
      <c r="AG433" s="297">
        <v>1</v>
      </c>
      <c r="AH433" s="1">
        <v>1.5916999999999999</v>
      </c>
      <c r="AI433" s="1">
        <v>1.5916999999999999</v>
      </c>
      <c r="AJ433" s="2">
        <v>1.0188999999999999</v>
      </c>
      <c r="AK433" s="298">
        <v>1.5622</v>
      </c>
      <c r="AL433" s="3">
        <v>1.5622</v>
      </c>
      <c r="AM433" s="325">
        <v>1.5507</v>
      </c>
      <c r="AN433" s="300">
        <v>1.0188999999999999</v>
      </c>
      <c r="AO433" s="300">
        <v>0</v>
      </c>
      <c r="AP433" s="301">
        <v>1.5622</v>
      </c>
      <c r="AQ433" s="29">
        <v>1.5507</v>
      </c>
      <c r="AR433" s="283">
        <v>1</v>
      </c>
      <c r="AS433" s="283">
        <v>1</v>
      </c>
      <c r="AT433" s="4">
        <v>1.0188999999999999</v>
      </c>
      <c r="AU433" s="4">
        <v>0</v>
      </c>
      <c r="AV433" s="5">
        <v>1.5622</v>
      </c>
      <c r="AW433" s="448">
        <v>0</v>
      </c>
      <c r="AX433" s="449">
        <v>0</v>
      </c>
      <c r="AY433" s="1">
        <v>1.5916999999999999</v>
      </c>
      <c r="AZ433" s="29">
        <v>0</v>
      </c>
      <c r="BA433" s="5">
        <v>0</v>
      </c>
      <c r="BB433" s="294">
        <v>1.3140000000000001</v>
      </c>
      <c r="BC433" s="707">
        <v>2.63E-2</v>
      </c>
      <c r="BD433" s="707">
        <v>2.63E-2</v>
      </c>
      <c r="BE433" s="303">
        <v>2.63E-2</v>
      </c>
      <c r="BF433" s="303">
        <v>2.63E-2</v>
      </c>
      <c r="BG433" s="326">
        <v>0</v>
      </c>
      <c r="BH433" s="327"/>
      <c r="BJ433" s="529"/>
    </row>
    <row r="434" spans="1:62" x14ac:dyDescent="0.2">
      <c r="A434" s="314" t="s">
        <v>995</v>
      </c>
      <c r="B434" s="315" t="s">
        <v>996</v>
      </c>
      <c r="C434" s="316" t="s">
        <v>995</v>
      </c>
      <c r="D434" s="317" t="s">
        <v>996</v>
      </c>
      <c r="E434" s="318" t="s">
        <v>997</v>
      </c>
      <c r="F434" s="319" t="s">
        <v>222</v>
      </c>
      <c r="G434" s="320">
        <v>49</v>
      </c>
      <c r="H434" s="246"/>
      <c r="I434" s="321">
        <v>1782435</v>
      </c>
      <c r="J434" s="321">
        <v>293082</v>
      </c>
      <c r="K434" s="321">
        <v>0</v>
      </c>
      <c r="L434" s="321">
        <v>0</v>
      </c>
      <c r="M434" s="321">
        <v>0</v>
      </c>
      <c r="N434" s="321">
        <v>1782435</v>
      </c>
      <c r="O434" s="711">
        <v>293082</v>
      </c>
      <c r="P434" s="711">
        <v>1489353</v>
      </c>
      <c r="Q434" s="712">
        <v>105.27</v>
      </c>
      <c r="R434" s="712">
        <v>0</v>
      </c>
      <c r="S434" s="282">
        <v>0</v>
      </c>
      <c r="T434" s="281">
        <v>0</v>
      </c>
      <c r="U434" s="322">
        <v>1489353</v>
      </c>
      <c r="V434" s="323">
        <v>14147.93</v>
      </c>
      <c r="W434" s="289">
        <v>34353</v>
      </c>
      <c r="X434" s="290">
        <v>326.33</v>
      </c>
      <c r="Y434" s="291">
        <v>13821.6</v>
      </c>
      <c r="Z434" s="324">
        <v>0</v>
      </c>
      <c r="AA434" s="292">
        <v>0</v>
      </c>
      <c r="AB434" s="293">
        <v>1489353</v>
      </c>
      <c r="AC434" s="261">
        <v>14147.93</v>
      </c>
      <c r="AD434" s="294">
        <v>1.3843399999999999</v>
      </c>
      <c r="AE434" s="295">
        <v>1.3843000000000001</v>
      </c>
      <c r="AF434" s="296">
        <v>1.3843000000000001</v>
      </c>
      <c r="AG434" s="297">
        <v>1</v>
      </c>
      <c r="AH434" s="1">
        <v>1.3843000000000001</v>
      </c>
      <c r="AI434" s="1">
        <v>1.3843000000000001</v>
      </c>
      <c r="AJ434" s="2">
        <v>1.0623</v>
      </c>
      <c r="AK434" s="298">
        <v>1.3030999999999999</v>
      </c>
      <c r="AL434" s="3">
        <v>1.3030999999999999</v>
      </c>
      <c r="AM434" s="325">
        <v>1.4873000000000001</v>
      </c>
      <c r="AN434" s="300">
        <v>1.0623</v>
      </c>
      <c r="AO434" s="300">
        <v>0</v>
      </c>
      <c r="AP434" s="301">
        <v>1.3030999999999999</v>
      </c>
      <c r="AQ434" s="29">
        <v>1.4873000000000001</v>
      </c>
      <c r="AR434" s="283">
        <v>1</v>
      </c>
      <c r="AS434" s="283">
        <v>1</v>
      </c>
      <c r="AT434" s="4">
        <v>1.0623</v>
      </c>
      <c r="AU434" s="4">
        <v>0</v>
      </c>
      <c r="AV434" s="5">
        <v>1.3030999999999999</v>
      </c>
      <c r="AW434" s="448">
        <v>0</v>
      </c>
      <c r="AX434" s="449">
        <v>0</v>
      </c>
      <c r="AY434" s="1">
        <v>1.3843000000000001</v>
      </c>
      <c r="AZ434" s="29">
        <v>0</v>
      </c>
      <c r="BA434" s="5">
        <v>0</v>
      </c>
      <c r="BB434" s="294">
        <v>1.1428100000000001</v>
      </c>
      <c r="BC434" s="707">
        <v>2.29E-2</v>
      </c>
      <c r="BD434" s="707">
        <v>2.29E-2</v>
      </c>
      <c r="BE434" s="303">
        <v>2.29E-2</v>
      </c>
      <c r="BF434" s="303">
        <v>2.29E-2</v>
      </c>
      <c r="BG434" s="326">
        <v>0</v>
      </c>
      <c r="BH434" s="327"/>
      <c r="BJ434" s="529"/>
    </row>
    <row r="435" spans="1:62" x14ac:dyDescent="0.2">
      <c r="A435" s="314" t="s">
        <v>998</v>
      </c>
      <c r="B435" s="315" t="s">
        <v>999</v>
      </c>
      <c r="C435" s="316" t="s">
        <v>998</v>
      </c>
      <c r="D435" s="317" t="s">
        <v>999</v>
      </c>
      <c r="E435" s="318" t="s">
        <v>1000</v>
      </c>
      <c r="F435" s="319" t="s">
        <v>259</v>
      </c>
      <c r="G435" s="320">
        <v>49</v>
      </c>
      <c r="H435" s="246"/>
      <c r="I435" s="321">
        <v>0</v>
      </c>
      <c r="J435" s="321">
        <v>0</v>
      </c>
      <c r="K435" s="321">
        <v>0</v>
      </c>
      <c r="L435" s="321">
        <v>0</v>
      </c>
      <c r="M435" s="321">
        <v>0</v>
      </c>
      <c r="N435" s="321">
        <v>0</v>
      </c>
      <c r="O435" s="711">
        <v>0</v>
      </c>
      <c r="P435" s="711">
        <v>0</v>
      </c>
      <c r="Q435" s="712">
        <v>0</v>
      </c>
      <c r="R435" s="712">
        <v>0</v>
      </c>
      <c r="S435" s="282">
        <v>0</v>
      </c>
      <c r="T435" s="281">
        <v>0</v>
      </c>
      <c r="U435" s="322">
        <v>0</v>
      </c>
      <c r="V435" s="323">
        <v>0</v>
      </c>
      <c r="W435" s="289">
        <v>0</v>
      </c>
      <c r="X435" s="290">
        <v>0</v>
      </c>
      <c r="Y435" s="291">
        <v>0</v>
      </c>
      <c r="Z435" s="324">
        <v>0</v>
      </c>
      <c r="AA435" s="292">
        <v>0</v>
      </c>
      <c r="AB435" s="293">
        <v>0</v>
      </c>
      <c r="AC435" s="261">
        <v>0</v>
      </c>
      <c r="AD435" s="294">
        <v>0</v>
      </c>
      <c r="AE435" s="295">
        <v>0</v>
      </c>
      <c r="AF435" s="296">
        <v>0</v>
      </c>
      <c r="AG435" s="297">
        <v>0</v>
      </c>
      <c r="AH435" s="1">
        <v>0</v>
      </c>
      <c r="AI435" s="1">
        <v>1.9999</v>
      </c>
      <c r="AJ435" s="2">
        <v>1.0154000000000001</v>
      </c>
      <c r="AK435" s="298">
        <v>0</v>
      </c>
      <c r="AL435" s="3">
        <v>1.9696</v>
      </c>
      <c r="AM435" s="325">
        <v>1.556</v>
      </c>
      <c r="AN435" s="300">
        <v>1.0154000000000001</v>
      </c>
      <c r="AO435" s="300">
        <v>0</v>
      </c>
      <c r="AP435" s="301">
        <v>1.9696</v>
      </c>
      <c r="AQ435" s="29">
        <v>1.556</v>
      </c>
      <c r="AR435" s="283">
        <v>1</v>
      </c>
      <c r="AS435" s="283">
        <v>1</v>
      </c>
      <c r="AT435" s="4">
        <v>1.0154000000000001</v>
      </c>
      <c r="AU435" s="4">
        <v>0</v>
      </c>
      <c r="AV435" s="5">
        <v>1.9696</v>
      </c>
      <c r="AW435" s="448">
        <v>0</v>
      </c>
      <c r="AX435" s="449">
        <v>1</v>
      </c>
      <c r="AY435" s="1">
        <v>1.9999</v>
      </c>
      <c r="AZ435" s="29">
        <v>0</v>
      </c>
      <c r="BA435" s="5">
        <v>0</v>
      </c>
      <c r="BB435" s="294">
        <v>0</v>
      </c>
      <c r="BC435" s="707">
        <v>0</v>
      </c>
      <c r="BD435" s="707">
        <v>0</v>
      </c>
      <c r="BE435" s="303">
        <v>3.3000000000000002E-2</v>
      </c>
      <c r="BF435" s="303">
        <v>3.3700000000000001E-2</v>
      </c>
      <c r="BG435" s="326">
        <v>1</v>
      </c>
      <c r="BH435" s="327"/>
      <c r="BJ435" s="529"/>
    </row>
    <row r="436" spans="1:62" x14ac:dyDescent="0.2">
      <c r="A436" s="314" t="s">
        <v>1001</v>
      </c>
      <c r="B436" s="315" t="s">
        <v>1002</v>
      </c>
      <c r="C436" s="316" t="s">
        <v>1001</v>
      </c>
      <c r="D436" s="317" t="s">
        <v>1002</v>
      </c>
      <c r="E436" s="318" t="s">
        <v>1003</v>
      </c>
      <c r="F436" s="319" t="s">
        <v>259</v>
      </c>
      <c r="G436" s="320">
        <v>49</v>
      </c>
      <c r="H436" s="246"/>
      <c r="I436" s="321">
        <v>0</v>
      </c>
      <c r="J436" s="321">
        <v>0</v>
      </c>
      <c r="K436" s="321">
        <v>0</v>
      </c>
      <c r="L436" s="321">
        <v>0</v>
      </c>
      <c r="M436" s="321">
        <v>0</v>
      </c>
      <c r="N436" s="321">
        <v>0</v>
      </c>
      <c r="O436" s="711">
        <v>0</v>
      </c>
      <c r="P436" s="711">
        <v>0</v>
      </c>
      <c r="Q436" s="712">
        <v>0</v>
      </c>
      <c r="R436" s="712">
        <v>0</v>
      </c>
      <c r="S436" s="282">
        <v>0</v>
      </c>
      <c r="T436" s="281">
        <v>0</v>
      </c>
      <c r="U436" s="322">
        <v>0</v>
      </c>
      <c r="V436" s="323">
        <v>0</v>
      </c>
      <c r="W436" s="289">
        <v>0</v>
      </c>
      <c r="X436" s="290">
        <v>0</v>
      </c>
      <c r="Y436" s="291">
        <v>0</v>
      </c>
      <c r="Z436" s="324">
        <v>0</v>
      </c>
      <c r="AA436" s="292">
        <v>0</v>
      </c>
      <c r="AB436" s="293">
        <v>0</v>
      </c>
      <c r="AC436" s="261">
        <v>0</v>
      </c>
      <c r="AD436" s="294">
        <v>0</v>
      </c>
      <c r="AE436" s="295">
        <v>0</v>
      </c>
      <c r="AF436" s="296">
        <v>0</v>
      </c>
      <c r="AG436" s="297">
        <v>0</v>
      </c>
      <c r="AH436" s="1">
        <v>0</v>
      </c>
      <c r="AI436" s="1">
        <v>1.9730000000000001</v>
      </c>
      <c r="AJ436" s="2">
        <v>0.92920000000000003</v>
      </c>
      <c r="AK436" s="298">
        <v>0</v>
      </c>
      <c r="AL436" s="3">
        <v>2.1233</v>
      </c>
      <c r="AM436" s="325">
        <v>1.7003999999999999</v>
      </c>
      <c r="AN436" s="300">
        <v>0.92920000000000003</v>
      </c>
      <c r="AO436" s="300">
        <v>0</v>
      </c>
      <c r="AP436" s="301">
        <v>2.1233</v>
      </c>
      <c r="AQ436" s="29">
        <v>1.7003999999999999</v>
      </c>
      <c r="AR436" s="283">
        <v>1</v>
      </c>
      <c r="AS436" s="283">
        <v>1</v>
      </c>
      <c r="AT436" s="4">
        <v>0.92920000000000003</v>
      </c>
      <c r="AU436" s="4">
        <v>0</v>
      </c>
      <c r="AV436" s="5">
        <v>2.1233</v>
      </c>
      <c r="AW436" s="448">
        <v>0</v>
      </c>
      <c r="AX436" s="449">
        <v>1</v>
      </c>
      <c r="AY436" s="1">
        <v>1.9730000000000001</v>
      </c>
      <c r="AZ436" s="29">
        <v>0</v>
      </c>
      <c r="BA436" s="5">
        <v>0</v>
      </c>
      <c r="BB436" s="294">
        <v>0</v>
      </c>
      <c r="BC436" s="707">
        <v>0</v>
      </c>
      <c r="BD436" s="707">
        <v>0</v>
      </c>
      <c r="BE436" s="303">
        <v>3.3000000000000002E-2</v>
      </c>
      <c r="BF436" s="303">
        <v>3.2599999999999997E-2</v>
      </c>
      <c r="BG436" s="326">
        <v>1</v>
      </c>
      <c r="BH436" s="327"/>
      <c r="BJ436" s="529"/>
    </row>
    <row r="437" spans="1:62" x14ac:dyDescent="0.2">
      <c r="A437" s="314" t="s">
        <v>1004</v>
      </c>
      <c r="B437" s="315" t="s">
        <v>1005</v>
      </c>
      <c r="C437" s="316" t="s">
        <v>1004</v>
      </c>
      <c r="D437" s="317" t="s">
        <v>1005</v>
      </c>
      <c r="E437" s="318" t="s">
        <v>1006</v>
      </c>
      <c r="F437" s="319" t="s">
        <v>259</v>
      </c>
      <c r="G437" s="320">
        <v>49</v>
      </c>
      <c r="H437" s="246"/>
      <c r="I437" s="321">
        <v>0</v>
      </c>
      <c r="J437" s="321">
        <v>0</v>
      </c>
      <c r="K437" s="321">
        <v>0</v>
      </c>
      <c r="L437" s="321">
        <v>0</v>
      </c>
      <c r="M437" s="321">
        <v>0</v>
      </c>
      <c r="N437" s="321">
        <v>0</v>
      </c>
      <c r="O437" s="711">
        <v>0</v>
      </c>
      <c r="P437" s="711">
        <v>0</v>
      </c>
      <c r="Q437" s="712">
        <v>0</v>
      </c>
      <c r="R437" s="712">
        <v>0</v>
      </c>
      <c r="S437" s="282">
        <v>0</v>
      </c>
      <c r="T437" s="281">
        <v>0</v>
      </c>
      <c r="U437" s="322">
        <v>0</v>
      </c>
      <c r="V437" s="323">
        <v>0</v>
      </c>
      <c r="W437" s="289">
        <v>0</v>
      </c>
      <c r="X437" s="290">
        <v>0</v>
      </c>
      <c r="Y437" s="291">
        <v>0</v>
      </c>
      <c r="Z437" s="324">
        <v>0</v>
      </c>
      <c r="AA437" s="292">
        <v>0</v>
      </c>
      <c r="AB437" s="293">
        <v>0</v>
      </c>
      <c r="AC437" s="261">
        <v>0</v>
      </c>
      <c r="AD437" s="294">
        <v>1</v>
      </c>
      <c r="AE437" s="295">
        <v>1</v>
      </c>
      <c r="AF437" s="296">
        <v>1</v>
      </c>
      <c r="AG437" s="297">
        <v>0</v>
      </c>
      <c r="AH437" s="1">
        <v>0</v>
      </c>
      <c r="AI437" s="1">
        <v>1</v>
      </c>
      <c r="AJ437" s="2">
        <v>0.99719999999999998</v>
      </c>
      <c r="AK437" s="298">
        <v>1.0027999999999999</v>
      </c>
      <c r="AL437" s="3">
        <v>1.0027999999999999</v>
      </c>
      <c r="AM437" s="325">
        <v>1.5844</v>
      </c>
      <c r="AN437" s="300">
        <v>0.99719999999999998</v>
      </c>
      <c r="AO437" s="300">
        <v>0</v>
      </c>
      <c r="AP437" s="301">
        <v>1.0027999999999999</v>
      </c>
      <c r="AQ437" s="29">
        <v>1.5844</v>
      </c>
      <c r="AR437" s="283">
        <v>1</v>
      </c>
      <c r="AS437" s="283">
        <v>1</v>
      </c>
      <c r="AT437" s="4">
        <v>0.99719999999999998</v>
      </c>
      <c r="AU437" s="4">
        <v>0</v>
      </c>
      <c r="AV437" s="5">
        <v>1.0027999999999999</v>
      </c>
      <c r="AW437" s="448">
        <v>0</v>
      </c>
      <c r="AX437" s="449">
        <v>0</v>
      </c>
      <c r="AY437" s="1">
        <v>1</v>
      </c>
      <c r="AZ437" s="29">
        <v>0</v>
      </c>
      <c r="BA437" s="5">
        <v>0</v>
      </c>
      <c r="BB437" s="294">
        <v>1</v>
      </c>
      <c r="BC437" s="707">
        <v>0.02</v>
      </c>
      <c r="BD437" s="707">
        <v>0</v>
      </c>
      <c r="BE437" s="303">
        <v>0</v>
      </c>
      <c r="BF437" s="303">
        <v>0</v>
      </c>
      <c r="BG437" s="326">
        <v>1</v>
      </c>
      <c r="BH437" s="327"/>
      <c r="BJ437" s="529"/>
    </row>
    <row r="438" spans="1:62" x14ac:dyDescent="0.2">
      <c r="A438" s="33" t="s">
        <v>986</v>
      </c>
      <c r="B438" s="328" t="s">
        <v>987</v>
      </c>
      <c r="C438" s="329" t="s">
        <v>1461</v>
      </c>
      <c r="D438" s="330" t="s">
        <v>1462</v>
      </c>
      <c r="E438" s="331" t="s">
        <v>1608</v>
      </c>
      <c r="F438" s="332" t="s">
        <v>259</v>
      </c>
      <c r="G438" s="730">
        <v>49</v>
      </c>
      <c r="H438" s="334"/>
      <c r="I438" s="335">
        <v>0</v>
      </c>
      <c r="J438" s="335">
        <v>0</v>
      </c>
      <c r="K438" s="335">
        <v>0</v>
      </c>
      <c r="L438" s="335">
        <v>0</v>
      </c>
      <c r="M438" s="335">
        <v>0</v>
      </c>
      <c r="N438" s="335">
        <v>0</v>
      </c>
      <c r="O438" s="714">
        <v>0</v>
      </c>
      <c r="P438" s="714">
        <v>0</v>
      </c>
      <c r="Q438" s="715">
        <v>0</v>
      </c>
      <c r="R438" s="715">
        <v>0</v>
      </c>
      <c r="S438" s="337">
        <v>0</v>
      </c>
      <c r="T438" s="336">
        <v>0</v>
      </c>
      <c r="U438" s="338">
        <v>0</v>
      </c>
      <c r="V438" s="339">
        <v>0</v>
      </c>
      <c r="W438" s="289">
        <v>0</v>
      </c>
      <c r="X438" s="290">
        <v>0</v>
      </c>
      <c r="Y438" s="291">
        <v>0</v>
      </c>
      <c r="Z438" s="324">
        <v>0</v>
      </c>
      <c r="AA438" s="292">
        <v>0</v>
      </c>
      <c r="AB438" s="293">
        <v>0</v>
      </c>
      <c r="AC438" s="340">
        <v>0</v>
      </c>
      <c r="AD438" s="341">
        <v>0</v>
      </c>
      <c r="AE438" s="295">
        <v>0</v>
      </c>
      <c r="AF438" s="342">
        <v>0</v>
      </c>
      <c r="AG438" s="343">
        <v>1</v>
      </c>
      <c r="AH438" s="6">
        <v>1.3444</v>
      </c>
      <c r="AI438" s="6">
        <v>0</v>
      </c>
      <c r="AJ438" s="2">
        <v>0</v>
      </c>
      <c r="AK438" s="298">
        <v>1.2290000000000001</v>
      </c>
      <c r="AL438" s="3">
        <v>0</v>
      </c>
      <c r="AM438" s="325">
        <v>0</v>
      </c>
      <c r="AN438" s="300">
        <v>0</v>
      </c>
      <c r="AO438" s="300">
        <v>0</v>
      </c>
      <c r="AP438" s="301">
        <v>0</v>
      </c>
      <c r="AQ438" s="29">
        <v>0</v>
      </c>
      <c r="AR438" s="283">
        <v>0</v>
      </c>
      <c r="AS438" s="283">
        <v>0</v>
      </c>
      <c r="AT438" s="4">
        <v>0</v>
      </c>
      <c r="AU438" s="4">
        <v>0</v>
      </c>
      <c r="AV438" s="5">
        <v>0</v>
      </c>
      <c r="AW438" s="448">
        <v>0</v>
      </c>
      <c r="AX438" s="449">
        <v>0</v>
      </c>
      <c r="AY438" s="6">
        <v>0</v>
      </c>
      <c r="AZ438" s="29">
        <v>0</v>
      </c>
      <c r="BA438" s="5">
        <v>0</v>
      </c>
      <c r="BB438" s="341">
        <v>0</v>
      </c>
      <c r="BC438" s="716">
        <v>0</v>
      </c>
      <c r="BD438" s="716">
        <v>2.2200000000000001E-2</v>
      </c>
      <c r="BE438" s="303">
        <v>0</v>
      </c>
      <c r="BF438" s="303">
        <v>0</v>
      </c>
      <c r="BG438" s="326">
        <v>0</v>
      </c>
      <c r="BH438" s="327"/>
      <c r="BI438" s="9"/>
      <c r="BJ438" s="529"/>
    </row>
    <row r="439" spans="1:62" x14ac:dyDescent="0.2">
      <c r="A439" s="33" t="s">
        <v>989</v>
      </c>
      <c r="B439" s="328" t="s">
        <v>990</v>
      </c>
      <c r="C439" s="329" t="s">
        <v>1461</v>
      </c>
      <c r="D439" s="330" t="s">
        <v>1462</v>
      </c>
      <c r="E439" s="331" t="s">
        <v>1609</v>
      </c>
      <c r="F439" s="332" t="s">
        <v>222</v>
      </c>
      <c r="G439" s="730">
        <v>49</v>
      </c>
      <c r="H439" s="334"/>
      <c r="I439" s="335">
        <v>0</v>
      </c>
      <c r="J439" s="335">
        <v>0</v>
      </c>
      <c r="K439" s="335">
        <v>0</v>
      </c>
      <c r="L439" s="335">
        <v>0</v>
      </c>
      <c r="M439" s="335">
        <v>0</v>
      </c>
      <c r="N439" s="335">
        <v>0</v>
      </c>
      <c r="O439" s="714">
        <v>0</v>
      </c>
      <c r="P439" s="714">
        <v>0</v>
      </c>
      <c r="Q439" s="715">
        <v>0</v>
      </c>
      <c r="R439" s="715">
        <v>0</v>
      </c>
      <c r="S439" s="337">
        <v>0</v>
      </c>
      <c r="T439" s="336">
        <v>0</v>
      </c>
      <c r="U439" s="338">
        <v>0</v>
      </c>
      <c r="V439" s="339">
        <v>0</v>
      </c>
      <c r="W439" s="289">
        <v>0</v>
      </c>
      <c r="X439" s="290">
        <v>0</v>
      </c>
      <c r="Y439" s="291">
        <v>0</v>
      </c>
      <c r="Z439" s="324">
        <v>0</v>
      </c>
      <c r="AA439" s="292">
        <v>0</v>
      </c>
      <c r="AB439" s="293">
        <v>0</v>
      </c>
      <c r="AC439" s="340">
        <v>0</v>
      </c>
      <c r="AD439" s="341">
        <v>0</v>
      </c>
      <c r="AE439" s="295">
        <v>0</v>
      </c>
      <c r="AF439" s="342">
        <v>0</v>
      </c>
      <c r="AG439" s="343">
        <v>1</v>
      </c>
      <c r="AH439" s="6">
        <v>1.3444</v>
      </c>
      <c r="AI439" s="6">
        <v>0</v>
      </c>
      <c r="AJ439" s="2">
        <v>0</v>
      </c>
      <c r="AK439" s="298">
        <v>1.2214</v>
      </c>
      <c r="AL439" s="3">
        <v>0</v>
      </c>
      <c r="AM439" s="325">
        <v>0</v>
      </c>
      <c r="AN439" s="300">
        <v>0</v>
      </c>
      <c r="AO439" s="300">
        <v>0</v>
      </c>
      <c r="AP439" s="301">
        <v>0</v>
      </c>
      <c r="AQ439" s="29">
        <v>0</v>
      </c>
      <c r="AR439" s="283">
        <v>0</v>
      </c>
      <c r="AS439" s="283">
        <v>0</v>
      </c>
      <c r="AT439" s="4">
        <v>0</v>
      </c>
      <c r="AU439" s="4">
        <v>0</v>
      </c>
      <c r="AV439" s="5">
        <v>0</v>
      </c>
      <c r="AW439" s="448">
        <v>0</v>
      </c>
      <c r="AX439" s="449">
        <v>0</v>
      </c>
      <c r="AY439" s="6">
        <v>0</v>
      </c>
      <c r="AZ439" s="29">
        <v>0</v>
      </c>
      <c r="BA439" s="5">
        <v>0</v>
      </c>
      <c r="BB439" s="341">
        <v>0</v>
      </c>
      <c r="BC439" s="716">
        <v>0</v>
      </c>
      <c r="BD439" s="716">
        <v>2.2200000000000001E-2</v>
      </c>
      <c r="BE439" s="303">
        <v>0</v>
      </c>
      <c r="BF439" s="303">
        <v>0</v>
      </c>
      <c r="BG439" s="326">
        <v>0</v>
      </c>
      <c r="BH439" s="327"/>
      <c r="BI439" s="9"/>
      <c r="BJ439" s="529"/>
    </row>
    <row r="440" spans="1:62" x14ac:dyDescent="0.2">
      <c r="A440" s="383" t="s">
        <v>1461</v>
      </c>
      <c r="B440" s="384" t="s">
        <v>1462</v>
      </c>
      <c r="C440" s="404" t="s">
        <v>1461</v>
      </c>
      <c r="D440" s="405" t="s">
        <v>1610</v>
      </c>
      <c r="E440" s="387" t="s">
        <v>1611</v>
      </c>
      <c r="F440" s="388" t="s">
        <v>259</v>
      </c>
      <c r="G440" s="389">
        <v>49</v>
      </c>
      <c r="H440" s="334"/>
      <c r="I440" s="390">
        <v>2786241</v>
      </c>
      <c r="J440" s="390">
        <v>311427</v>
      </c>
      <c r="K440" s="390">
        <v>0</v>
      </c>
      <c r="L440" s="390">
        <v>0</v>
      </c>
      <c r="M440" s="390">
        <v>0</v>
      </c>
      <c r="N440" s="390">
        <v>2786241</v>
      </c>
      <c r="O440" s="717">
        <v>311427</v>
      </c>
      <c r="P440" s="717">
        <v>2474814</v>
      </c>
      <c r="Q440" s="718">
        <v>170.01</v>
      </c>
      <c r="R440" s="718">
        <v>2.1799999999999997</v>
      </c>
      <c r="S440" s="392">
        <v>18676</v>
      </c>
      <c r="T440" s="391">
        <v>0</v>
      </c>
      <c r="U440" s="393">
        <v>2474814</v>
      </c>
      <c r="V440" s="394">
        <v>14556.87</v>
      </c>
      <c r="W440" s="289">
        <v>9100</v>
      </c>
      <c r="X440" s="290">
        <v>53.53</v>
      </c>
      <c r="Y440" s="291">
        <v>14503.34</v>
      </c>
      <c r="Z440" s="324">
        <v>0</v>
      </c>
      <c r="AA440" s="292">
        <v>0</v>
      </c>
      <c r="AB440" s="293">
        <v>2474814</v>
      </c>
      <c r="AC440" s="395">
        <v>14556.87</v>
      </c>
      <c r="AD440" s="396">
        <v>1.42435</v>
      </c>
      <c r="AE440" s="397">
        <v>1.4244000000000001</v>
      </c>
      <c r="AF440" s="398">
        <v>1.3444</v>
      </c>
      <c r="AG440" s="399">
        <v>0</v>
      </c>
      <c r="AH440" s="400">
        <v>0</v>
      </c>
      <c r="AI440" s="400">
        <v>0</v>
      </c>
      <c r="AJ440" s="2">
        <v>0</v>
      </c>
      <c r="AK440" s="298">
        <v>0</v>
      </c>
      <c r="AL440" s="3">
        <v>0</v>
      </c>
      <c r="AM440" s="325">
        <v>0</v>
      </c>
      <c r="AN440" s="300">
        <v>0</v>
      </c>
      <c r="AO440" s="300">
        <v>0</v>
      </c>
      <c r="AP440" s="301">
        <v>0</v>
      </c>
      <c r="AQ440" s="29">
        <v>0</v>
      </c>
      <c r="AR440" s="283">
        <v>0</v>
      </c>
      <c r="AS440" s="283">
        <v>0</v>
      </c>
      <c r="AT440" s="4">
        <v>0</v>
      </c>
      <c r="AU440" s="4">
        <v>0</v>
      </c>
      <c r="AV440" s="5">
        <v>0</v>
      </c>
      <c r="AW440" s="448">
        <v>0</v>
      </c>
      <c r="AX440" s="449">
        <v>0</v>
      </c>
      <c r="AY440" s="400">
        <v>0</v>
      </c>
      <c r="AZ440" s="29">
        <v>0</v>
      </c>
      <c r="BA440" s="5">
        <v>0</v>
      </c>
      <c r="BB440" s="396">
        <v>1.17584</v>
      </c>
      <c r="BC440" s="719">
        <v>2.2200000000000001E-2</v>
      </c>
      <c r="BD440" s="719">
        <v>0</v>
      </c>
      <c r="BE440" s="303">
        <v>0</v>
      </c>
      <c r="BF440" s="303">
        <v>0</v>
      </c>
      <c r="BG440" s="326">
        <v>0</v>
      </c>
      <c r="BH440" s="327"/>
      <c r="BI440" s="9"/>
      <c r="BJ440" s="529"/>
    </row>
    <row r="441" spans="1:62" x14ac:dyDescent="0.2">
      <c r="A441" s="33" t="s">
        <v>998</v>
      </c>
      <c r="B441" s="328" t="s">
        <v>999</v>
      </c>
      <c r="C441" s="329" t="s">
        <v>1463</v>
      </c>
      <c r="D441" s="330" t="s">
        <v>1464</v>
      </c>
      <c r="E441" s="331" t="s">
        <v>1612</v>
      </c>
      <c r="F441" s="332" t="s">
        <v>259</v>
      </c>
      <c r="G441" s="730">
        <v>49</v>
      </c>
      <c r="H441" s="334"/>
      <c r="I441" s="335">
        <v>0</v>
      </c>
      <c r="J441" s="335">
        <v>0</v>
      </c>
      <c r="K441" s="335">
        <v>0</v>
      </c>
      <c r="L441" s="335">
        <v>0</v>
      </c>
      <c r="M441" s="335">
        <v>0</v>
      </c>
      <c r="N441" s="335">
        <v>0</v>
      </c>
      <c r="O441" s="714">
        <v>0</v>
      </c>
      <c r="P441" s="714">
        <v>0</v>
      </c>
      <c r="Q441" s="715">
        <v>0</v>
      </c>
      <c r="R441" s="715">
        <v>0</v>
      </c>
      <c r="S441" s="337">
        <v>0</v>
      </c>
      <c r="T441" s="336">
        <v>0</v>
      </c>
      <c r="U441" s="338">
        <v>0</v>
      </c>
      <c r="V441" s="339">
        <v>0</v>
      </c>
      <c r="W441" s="289">
        <v>0</v>
      </c>
      <c r="X441" s="290">
        <v>0</v>
      </c>
      <c r="Y441" s="291">
        <v>0</v>
      </c>
      <c r="Z441" s="324">
        <v>0</v>
      </c>
      <c r="AA441" s="292">
        <v>0</v>
      </c>
      <c r="AB441" s="293">
        <v>0</v>
      </c>
      <c r="AC441" s="340">
        <v>0</v>
      </c>
      <c r="AD441" s="341">
        <v>0</v>
      </c>
      <c r="AE441" s="295">
        <v>0</v>
      </c>
      <c r="AF441" s="342">
        <v>0</v>
      </c>
      <c r="AG441" s="343">
        <v>1</v>
      </c>
      <c r="AH441" s="6">
        <v>1.9999</v>
      </c>
      <c r="AI441" s="6">
        <v>0</v>
      </c>
      <c r="AJ441" s="2">
        <v>0</v>
      </c>
      <c r="AK441" s="298">
        <v>1.9696</v>
      </c>
      <c r="AL441" s="3">
        <v>0</v>
      </c>
      <c r="AM441" s="325">
        <v>0</v>
      </c>
      <c r="AN441" s="300">
        <v>0</v>
      </c>
      <c r="AO441" s="300">
        <v>0</v>
      </c>
      <c r="AP441" s="301">
        <v>0</v>
      </c>
      <c r="AQ441" s="29">
        <v>0</v>
      </c>
      <c r="AR441" s="283">
        <v>0</v>
      </c>
      <c r="AS441" s="283">
        <v>0</v>
      </c>
      <c r="AT441" s="4">
        <v>0</v>
      </c>
      <c r="AU441" s="4">
        <v>0</v>
      </c>
      <c r="AV441" s="5">
        <v>0</v>
      </c>
      <c r="AW441" s="448">
        <v>0</v>
      </c>
      <c r="AX441" s="449">
        <v>0</v>
      </c>
      <c r="AY441" s="6">
        <v>0</v>
      </c>
      <c r="AZ441" s="29">
        <v>0</v>
      </c>
      <c r="BA441" s="5">
        <v>0</v>
      </c>
      <c r="BB441" s="341">
        <v>0</v>
      </c>
      <c r="BC441" s="716">
        <v>0</v>
      </c>
      <c r="BD441" s="716">
        <v>3.3000000000000002E-2</v>
      </c>
      <c r="BE441" s="303">
        <v>0</v>
      </c>
      <c r="BF441" s="303">
        <v>0</v>
      </c>
      <c r="BG441" s="326">
        <v>0</v>
      </c>
      <c r="BH441" s="327"/>
      <c r="BI441" s="9"/>
      <c r="BJ441" s="529"/>
    </row>
    <row r="442" spans="1:62" x14ac:dyDescent="0.2">
      <c r="A442" s="33" t="s">
        <v>1001</v>
      </c>
      <c r="B442" s="328" t="s">
        <v>1002</v>
      </c>
      <c r="C442" s="329" t="s">
        <v>1463</v>
      </c>
      <c r="D442" s="330" t="s">
        <v>1464</v>
      </c>
      <c r="E442" s="331" t="s">
        <v>1613</v>
      </c>
      <c r="F442" s="332" t="s">
        <v>259</v>
      </c>
      <c r="G442" s="730">
        <v>49</v>
      </c>
      <c r="H442" s="334"/>
      <c r="I442" s="335">
        <v>0</v>
      </c>
      <c r="J442" s="335">
        <v>0</v>
      </c>
      <c r="K442" s="335">
        <v>0</v>
      </c>
      <c r="L442" s="335">
        <v>0</v>
      </c>
      <c r="M442" s="335">
        <v>0</v>
      </c>
      <c r="N442" s="335">
        <v>0</v>
      </c>
      <c r="O442" s="714">
        <v>0</v>
      </c>
      <c r="P442" s="714">
        <v>0</v>
      </c>
      <c r="Q442" s="715">
        <v>0</v>
      </c>
      <c r="R442" s="715">
        <v>0</v>
      </c>
      <c r="S442" s="337">
        <v>0</v>
      </c>
      <c r="T442" s="336">
        <v>0</v>
      </c>
      <c r="U442" s="338">
        <v>0</v>
      </c>
      <c r="V442" s="339">
        <v>0</v>
      </c>
      <c r="W442" s="289">
        <v>0</v>
      </c>
      <c r="X442" s="290">
        <v>0</v>
      </c>
      <c r="Y442" s="291">
        <v>0</v>
      </c>
      <c r="Z442" s="324">
        <v>0</v>
      </c>
      <c r="AA442" s="292">
        <v>0</v>
      </c>
      <c r="AB442" s="293">
        <v>0</v>
      </c>
      <c r="AC442" s="340">
        <v>0</v>
      </c>
      <c r="AD442" s="341">
        <v>0</v>
      </c>
      <c r="AE442" s="295">
        <v>0</v>
      </c>
      <c r="AF442" s="342">
        <v>0</v>
      </c>
      <c r="AG442" s="343">
        <v>1</v>
      </c>
      <c r="AH442" s="6">
        <v>1.9999</v>
      </c>
      <c r="AI442" s="6">
        <v>0</v>
      </c>
      <c r="AJ442" s="2">
        <v>0</v>
      </c>
      <c r="AK442" s="298">
        <v>2.1522999999999999</v>
      </c>
      <c r="AL442" s="3">
        <v>0</v>
      </c>
      <c r="AM442" s="325">
        <v>0</v>
      </c>
      <c r="AN442" s="300">
        <v>0</v>
      </c>
      <c r="AO442" s="300">
        <v>0</v>
      </c>
      <c r="AP442" s="301">
        <v>0</v>
      </c>
      <c r="AQ442" s="29">
        <v>0</v>
      </c>
      <c r="AR442" s="283">
        <v>0</v>
      </c>
      <c r="AS442" s="283">
        <v>0</v>
      </c>
      <c r="AT442" s="4">
        <v>0</v>
      </c>
      <c r="AU442" s="4">
        <v>0</v>
      </c>
      <c r="AV442" s="5">
        <v>0</v>
      </c>
      <c r="AW442" s="448">
        <v>0</v>
      </c>
      <c r="AX442" s="449">
        <v>0</v>
      </c>
      <c r="AY442" s="6">
        <v>0</v>
      </c>
      <c r="AZ442" s="29">
        <v>0</v>
      </c>
      <c r="BA442" s="5">
        <v>0</v>
      </c>
      <c r="BB442" s="341">
        <v>0</v>
      </c>
      <c r="BC442" s="716">
        <v>0</v>
      </c>
      <c r="BD442" s="716">
        <v>3.3000000000000002E-2</v>
      </c>
      <c r="BE442" s="303">
        <v>0</v>
      </c>
      <c r="BF442" s="303">
        <v>0</v>
      </c>
      <c r="BG442" s="326">
        <v>0</v>
      </c>
      <c r="BH442" s="327"/>
      <c r="BI442" s="9"/>
      <c r="BJ442" s="529"/>
    </row>
    <row r="443" spans="1:62" x14ac:dyDescent="0.2">
      <c r="A443" s="383" t="s">
        <v>1463</v>
      </c>
      <c r="B443" s="384" t="s">
        <v>1464</v>
      </c>
      <c r="C443" s="404" t="s">
        <v>1463</v>
      </c>
      <c r="D443" s="405" t="s">
        <v>1614</v>
      </c>
      <c r="E443" s="387" t="s">
        <v>1615</v>
      </c>
      <c r="F443" s="388" t="s">
        <v>259</v>
      </c>
      <c r="G443" s="389">
        <v>49</v>
      </c>
      <c r="H443" s="334"/>
      <c r="I443" s="390">
        <v>9252452</v>
      </c>
      <c r="J443" s="390">
        <v>874827</v>
      </c>
      <c r="K443" s="390">
        <v>0</v>
      </c>
      <c r="L443" s="390">
        <v>0</v>
      </c>
      <c r="M443" s="390">
        <v>0</v>
      </c>
      <c r="N443" s="390">
        <v>9252452</v>
      </c>
      <c r="O443" s="717">
        <v>874827</v>
      </c>
      <c r="P443" s="717">
        <v>8377625</v>
      </c>
      <c r="Q443" s="718">
        <v>415.69</v>
      </c>
      <c r="R443" s="718">
        <v>8.66</v>
      </c>
      <c r="S443" s="392">
        <v>74190</v>
      </c>
      <c r="T443" s="391">
        <v>0</v>
      </c>
      <c r="U443" s="393">
        <v>8377625</v>
      </c>
      <c r="V443" s="394">
        <v>20153.54</v>
      </c>
      <c r="W443" s="289">
        <v>513238</v>
      </c>
      <c r="X443" s="290">
        <v>1234.67</v>
      </c>
      <c r="Y443" s="291">
        <v>18918.870000000003</v>
      </c>
      <c r="Z443" s="324">
        <v>1102.8700000000026</v>
      </c>
      <c r="AA443" s="292">
        <v>458452</v>
      </c>
      <c r="AB443" s="293">
        <v>8836077</v>
      </c>
      <c r="AC443" s="395">
        <v>21256.41</v>
      </c>
      <c r="AD443" s="396">
        <v>2.0798800000000002</v>
      </c>
      <c r="AE443" s="397">
        <v>2.0798999999999999</v>
      </c>
      <c r="AF443" s="398">
        <v>1.9998999999999998</v>
      </c>
      <c r="AG443" s="399">
        <v>0</v>
      </c>
      <c r="AH443" s="400">
        <v>0</v>
      </c>
      <c r="AI443" s="400">
        <v>0</v>
      </c>
      <c r="AJ443" s="2">
        <v>0</v>
      </c>
      <c r="AK443" s="298">
        <v>0</v>
      </c>
      <c r="AL443" s="3">
        <v>0</v>
      </c>
      <c r="AM443" s="325">
        <v>0</v>
      </c>
      <c r="AN443" s="300">
        <v>0</v>
      </c>
      <c r="AO443" s="300">
        <v>0</v>
      </c>
      <c r="AP443" s="301">
        <v>0</v>
      </c>
      <c r="AQ443" s="29">
        <v>0</v>
      </c>
      <c r="AR443" s="283">
        <v>0</v>
      </c>
      <c r="AS443" s="283">
        <v>0</v>
      </c>
      <c r="AT443" s="4">
        <v>0</v>
      </c>
      <c r="AU443" s="4">
        <v>0</v>
      </c>
      <c r="AV443" s="5">
        <v>0</v>
      </c>
      <c r="AW443" s="448">
        <v>0</v>
      </c>
      <c r="AX443" s="449">
        <v>0</v>
      </c>
      <c r="AY443" s="400">
        <v>0</v>
      </c>
      <c r="AZ443" s="29">
        <v>0</v>
      </c>
      <c r="BA443" s="5">
        <v>0</v>
      </c>
      <c r="BB443" s="396">
        <v>1.7170000000000001</v>
      </c>
      <c r="BC443" s="719">
        <v>3.3000000000000002E-2</v>
      </c>
      <c r="BD443" s="719">
        <v>0</v>
      </c>
      <c r="BE443" s="303">
        <v>0</v>
      </c>
      <c r="BF443" s="303">
        <v>0</v>
      </c>
      <c r="BG443" s="326">
        <v>0</v>
      </c>
      <c r="BH443" s="327"/>
      <c r="BI443" s="9"/>
      <c r="BJ443" s="529"/>
    </row>
    <row r="444" spans="1:62" x14ac:dyDescent="0.2">
      <c r="A444" s="314" t="s">
        <v>1007</v>
      </c>
      <c r="B444" s="315" t="s">
        <v>1008</v>
      </c>
      <c r="C444" s="316" t="s">
        <v>1007</v>
      </c>
      <c r="D444" s="317" t="s">
        <v>1008</v>
      </c>
      <c r="E444" s="318" t="s">
        <v>1009</v>
      </c>
      <c r="F444" s="319" t="s">
        <v>281</v>
      </c>
      <c r="G444" s="320">
        <v>51</v>
      </c>
      <c r="H444" s="246"/>
      <c r="I444" s="321">
        <v>1303133</v>
      </c>
      <c r="J444" s="321">
        <v>324844</v>
      </c>
      <c r="K444" s="321">
        <v>0</v>
      </c>
      <c r="L444" s="321">
        <v>0</v>
      </c>
      <c r="M444" s="321">
        <v>0</v>
      </c>
      <c r="N444" s="321">
        <v>1303133</v>
      </c>
      <c r="O444" s="711">
        <v>324844</v>
      </c>
      <c r="P444" s="711">
        <v>978289</v>
      </c>
      <c r="Q444" s="712">
        <v>62.96</v>
      </c>
      <c r="R444" s="712">
        <v>0</v>
      </c>
      <c r="S444" s="282">
        <v>0</v>
      </c>
      <c r="T444" s="281">
        <v>0</v>
      </c>
      <c r="U444" s="322">
        <v>978289</v>
      </c>
      <c r="V444" s="323">
        <v>15538.26</v>
      </c>
      <c r="W444" s="289">
        <v>0</v>
      </c>
      <c r="X444" s="290">
        <v>0</v>
      </c>
      <c r="Y444" s="291">
        <v>15538.26</v>
      </c>
      <c r="Z444" s="324">
        <v>0</v>
      </c>
      <c r="AA444" s="292">
        <v>0</v>
      </c>
      <c r="AB444" s="293">
        <v>978289</v>
      </c>
      <c r="AC444" s="261">
        <v>15538.26</v>
      </c>
      <c r="AD444" s="294">
        <v>1.5203800000000001</v>
      </c>
      <c r="AE444" s="295">
        <v>1.5204</v>
      </c>
      <c r="AF444" s="296">
        <v>1.5204</v>
      </c>
      <c r="AG444" s="297">
        <v>0.55569999999999997</v>
      </c>
      <c r="AH444" s="1">
        <v>0.84489999999999998</v>
      </c>
      <c r="AI444" s="1">
        <v>1.6913</v>
      </c>
      <c r="AJ444" s="2">
        <v>1.1374</v>
      </c>
      <c r="AK444" s="298">
        <v>0.74280000000000002</v>
      </c>
      <c r="AL444" s="3">
        <v>1.4870000000000001</v>
      </c>
      <c r="AM444" s="325">
        <v>1.3891</v>
      </c>
      <c r="AN444" s="300">
        <v>1.1374</v>
      </c>
      <c r="AO444" s="300">
        <v>0</v>
      </c>
      <c r="AP444" s="301">
        <v>1.4870000000000001</v>
      </c>
      <c r="AQ444" s="29">
        <v>1.3891</v>
      </c>
      <c r="AR444" s="283">
        <v>1</v>
      </c>
      <c r="AS444" s="283">
        <v>1</v>
      </c>
      <c r="AT444" s="4">
        <v>1.1374</v>
      </c>
      <c r="AU444" s="4">
        <v>0</v>
      </c>
      <c r="AV444" s="5">
        <v>1.4870000000000001</v>
      </c>
      <c r="AW444" s="448">
        <v>0</v>
      </c>
      <c r="AX444" s="449">
        <v>0</v>
      </c>
      <c r="AY444" s="1">
        <v>1.6913</v>
      </c>
      <c r="AZ444" s="29">
        <v>0</v>
      </c>
      <c r="BA444" s="5">
        <v>0</v>
      </c>
      <c r="BB444" s="294">
        <v>1.2551099999999999</v>
      </c>
      <c r="BC444" s="707">
        <v>2.5100000000000001E-2</v>
      </c>
      <c r="BD444" s="707">
        <v>1.3899999999999999E-2</v>
      </c>
      <c r="BE444" s="303">
        <v>2.7900000000000001E-2</v>
      </c>
      <c r="BF444" s="303">
        <v>2.7900000000000001E-2</v>
      </c>
      <c r="BG444" s="326">
        <v>0</v>
      </c>
      <c r="BH444" s="327"/>
      <c r="BJ444" s="529"/>
    </row>
    <row r="445" spans="1:62" x14ac:dyDescent="0.2">
      <c r="A445" s="314" t="s">
        <v>1010</v>
      </c>
      <c r="B445" s="315" t="s">
        <v>1011</v>
      </c>
      <c r="C445" s="316" t="s">
        <v>1010</v>
      </c>
      <c r="D445" s="317" t="s">
        <v>1011</v>
      </c>
      <c r="E445" s="318" t="s">
        <v>1012</v>
      </c>
      <c r="F445" s="319" t="s">
        <v>281</v>
      </c>
      <c r="G445" s="320">
        <v>51</v>
      </c>
      <c r="H445" s="246"/>
      <c r="I445" s="321">
        <v>0</v>
      </c>
      <c r="J445" s="321">
        <v>0</v>
      </c>
      <c r="K445" s="321">
        <v>0</v>
      </c>
      <c r="L445" s="321">
        <v>0</v>
      </c>
      <c r="M445" s="321">
        <v>0</v>
      </c>
      <c r="N445" s="321">
        <v>0</v>
      </c>
      <c r="O445" s="711">
        <v>0</v>
      </c>
      <c r="P445" s="711">
        <v>0</v>
      </c>
      <c r="Q445" s="712">
        <v>0</v>
      </c>
      <c r="R445" s="712">
        <v>0</v>
      </c>
      <c r="S445" s="282">
        <v>0</v>
      </c>
      <c r="T445" s="281">
        <v>0</v>
      </c>
      <c r="U445" s="322">
        <v>0</v>
      </c>
      <c r="V445" s="323">
        <v>0</v>
      </c>
      <c r="W445" s="289">
        <v>0</v>
      </c>
      <c r="X445" s="290">
        <v>0</v>
      </c>
      <c r="Y445" s="291">
        <v>0</v>
      </c>
      <c r="Z445" s="324">
        <v>0</v>
      </c>
      <c r="AA445" s="292">
        <v>0</v>
      </c>
      <c r="AB445" s="293">
        <v>0</v>
      </c>
      <c r="AC445" s="261">
        <v>0</v>
      </c>
      <c r="AD445" s="294">
        <v>0</v>
      </c>
      <c r="AE445" s="295">
        <v>0</v>
      </c>
      <c r="AF445" s="296">
        <v>0</v>
      </c>
      <c r="AG445" s="297">
        <v>0</v>
      </c>
      <c r="AH445" s="1">
        <v>0</v>
      </c>
      <c r="AI445" s="1">
        <v>1.6515</v>
      </c>
      <c r="AJ445" s="2">
        <v>0.92930000000000001</v>
      </c>
      <c r="AK445" s="298">
        <v>0</v>
      </c>
      <c r="AL445" s="3">
        <v>1.7770999999999999</v>
      </c>
      <c r="AM445" s="325">
        <v>1.7001999999999999</v>
      </c>
      <c r="AN445" s="300">
        <v>0.92930000000000001</v>
      </c>
      <c r="AO445" s="300">
        <v>0</v>
      </c>
      <c r="AP445" s="301">
        <v>1.7770999999999999</v>
      </c>
      <c r="AQ445" s="29">
        <v>1.7001999999999999</v>
      </c>
      <c r="AR445" s="283">
        <v>1</v>
      </c>
      <c r="AS445" s="283">
        <v>1</v>
      </c>
      <c r="AT445" s="4">
        <v>0.92930000000000001</v>
      </c>
      <c r="AU445" s="4">
        <v>0</v>
      </c>
      <c r="AV445" s="5">
        <v>1.7770999999999999</v>
      </c>
      <c r="AW445" s="448">
        <v>0</v>
      </c>
      <c r="AX445" s="449">
        <v>1</v>
      </c>
      <c r="AY445" s="1">
        <v>1.6515</v>
      </c>
      <c r="AZ445" s="29">
        <v>0</v>
      </c>
      <c r="BA445" s="5">
        <v>0</v>
      </c>
      <c r="BB445" s="294">
        <v>0</v>
      </c>
      <c r="BC445" s="707">
        <v>0</v>
      </c>
      <c r="BD445" s="707">
        <v>0</v>
      </c>
      <c r="BE445" s="303">
        <v>2.7400000000000001E-2</v>
      </c>
      <c r="BF445" s="303">
        <v>2.7300000000000001E-2</v>
      </c>
      <c r="BG445" s="326">
        <v>1</v>
      </c>
      <c r="BH445" s="327"/>
      <c r="BJ445" s="529"/>
    </row>
    <row r="446" spans="1:62" x14ac:dyDescent="0.2">
      <c r="A446" s="314" t="s">
        <v>1013</v>
      </c>
      <c r="B446" s="315" t="s">
        <v>1014</v>
      </c>
      <c r="C446" s="316" t="s">
        <v>1013</v>
      </c>
      <c r="D446" s="317" t="s">
        <v>1014</v>
      </c>
      <c r="E446" s="318" t="s">
        <v>1015</v>
      </c>
      <c r="F446" s="319" t="s">
        <v>202</v>
      </c>
      <c r="G446" s="320">
        <v>51</v>
      </c>
      <c r="H446" s="246"/>
      <c r="I446" s="321">
        <v>1290559</v>
      </c>
      <c r="J446" s="321">
        <v>304325</v>
      </c>
      <c r="K446" s="321">
        <v>0</v>
      </c>
      <c r="L446" s="321">
        <v>0</v>
      </c>
      <c r="M446" s="321">
        <v>0</v>
      </c>
      <c r="N446" s="321">
        <v>1290559</v>
      </c>
      <c r="O446" s="711">
        <v>304325</v>
      </c>
      <c r="P446" s="711">
        <v>986234</v>
      </c>
      <c r="Q446" s="712">
        <v>67.709999999999994</v>
      </c>
      <c r="R446" s="712">
        <v>0.89</v>
      </c>
      <c r="S446" s="282">
        <v>7625</v>
      </c>
      <c r="T446" s="281">
        <v>0</v>
      </c>
      <c r="U446" s="322">
        <v>986234</v>
      </c>
      <c r="V446" s="323">
        <v>14565.56</v>
      </c>
      <c r="W446" s="289">
        <v>0</v>
      </c>
      <c r="X446" s="290">
        <v>0</v>
      </c>
      <c r="Y446" s="291">
        <v>14565.56</v>
      </c>
      <c r="Z446" s="324" t="s">
        <v>15</v>
      </c>
      <c r="AA446" s="292" t="s">
        <v>15</v>
      </c>
      <c r="AB446" s="293">
        <v>986234</v>
      </c>
      <c r="AC446" s="261">
        <v>14565.56</v>
      </c>
      <c r="AD446" s="294">
        <v>1.4252</v>
      </c>
      <c r="AE446" s="295">
        <v>1.4252</v>
      </c>
      <c r="AF446" s="296">
        <v>1.4252</v>
      </c>
      <c r="AG446" s="297">
        <v>1</v>
      </c>
      <c r="AH446" s="1">
        <v>1.4252</v>
      </c>
      <c r="AI446" s="1">
        <v>1.4252</v>
      </c>
      <c r="AJ446" s="2">
        <v>1.1262000000000001</v>
      </c>
      <c r="AK446" s="298">
        <v>1.2655000000000001</v>
      </c>
      <c r="AL446" s="3">
        <v>1.2655000000000001</v>
      </c>
      <c r="AM446" s="325">
        <v>1.4029</v>
      </c>
      <c r="AN446" s="300">
        <v>1.1262000000000001</v>
      </c>
      <c r="AO446" s="300">
        <v>0</v>
      </c>
      <c r="AP446" s="301">
        <v>1.2655000000000001</v>
      </c>
      <c r="AQ446" s="29">
        <v>1.4029</v>
      </c>
      <c r="AR446" s="283">
        <v>1</v>
      </c>
      <c r="AS446" s="283">
        <v>1</v>
      </c>
      <c r="AT446" s="4">
        <v>1.1262000000000001</v>
      </c>
      <c r="AU446" s="4">
        <v>0</v>
      </c>
      <c r="AV446" s="5">
        <v>1.2655000000000001</v>
      </c>
      <c r="AW446" s="448">
        <v>0</v>
      </c>
      <c r="AX446" s="449">
        <v>0</v>
      </c>
      <c r="AY446" s="1">
        <v>1.4252</v>
      </c>
      <c r="AZ446" s="29">
        <v>0</v>
      </c>
      <c r="BA446" s="5">
        <v>0</v>
      </c>
      <c r="BB446" s="294">
        <v>1.1765399999999999</v>
      </c>
      <c r="BC446" s="707">
        <v>2.35E-2</v>
      </c>
      <c r="BD446" s="707">
        <v>2.35E-2</v>
      </c>
      <c r="BE446" s="303">
        <v>2.35E-2</v>
      </c>
      <c r="BF446" s="303">
        <v>2.35E-2</v>
      </c>
      <c r="BG446" s="326">
        <v>0</v>
      </c>
      <c r="BH446" s="327"/>
      <c r="BJ446" s="529"/>
    </row>
    <row r="447" spans="1:62" x14ac:dyDescent="0.2">
      <c r="A447" s="314" t="s">
        <v>1103</v>
      </c>
      <c r="B447" s="315" t="s">
        <v>1104</v>
      </c>
      <c r="C447" s="316" t="s">
        <v>1103</v>
      </c>
      <c r="D447" s="317" t="s">
        <v>1104</v>
      </c>
      <c r="E447" s="318" t="s">
        <v>1105</v>
      </c>
      <c r="F447" s="319" t="s">
        <v>281</v>
      </c>
      <c r="G447" s="510">
        <v>51</v>
      </c>
      <c r="H447" s="246"/>
      <c r="I447" s="321">
        <v>0</v>
      </c>
      <c r="J447" s="321">
        <v>0</v>
      </c>
      <c r="K447" s="321">
        <v>0</v>
      </c>
      <c r="L447" s="321">
        <v>0</v>
      </c>
      <c r="M447" s="321">
        <v>0</v>
      </c>
      <c r="N447" s="321">
        <v>0</v>
      </c>
      <c r="O447" s="711">
        <v>0</v>
      </c>
      <c r="P447" s="711">
        <v>0</v>
      </c>
      <c r="Q447" s="712">
        <v>0</v>
      </c>
      <c r="R447" s="712">
        <v>0</v>
      </c>
      <c r="S447" s="282">
        <v>0</v>
      </c>
      <c r="T447" s="281">
        <v>0</v>
      </c>
      <c r="U447" s="322">
        <v>0</v>
      </c>
      <c r="V447" s="323">
        <v>0</v>
      </c>
      <c r="W447" s="289">
        <v>0</v>
      </c>
      <c r="X447" s="290">
        <v>0</v>
      </c>
      <c r="Y447" s="291">
        <v>0</v>
      </c>
      <c r="Z447" s="324">
        <v>0</v>
      </c>
      <c r="AA447" s="292">
        <v>0</v>
      </c>
      <c r="AB447" s="293">
        <v>0</v>
      </c>
      <c r="AC447" s="261">
        <v>0</v>
      </c>
      <c r="AD447" s="294">
        <v>0</v>
      </c>
      <c r="AE447" s="295">
        <v>0</v>
      </c>
      <c r="AF447" s="296">
        <v>0</v>
      </c>
      <c r="AG447" s="297">
        <v>0</v>
      </c>
      <c r="AH447" s="1">
        <v>0</v>
      </c>
      <c r="AI447" s="1">
        <v>1.6893</v>
      </c>
      <c r="AJ447" s="2">
        <v>1.0088999999999999</v>
      </c>
      <c r="AK447" s="298">
        <v>0</v>
      </c>
      <c r="AL447" s="3">
        <v>1.6744000000000001</v>
      </c>
      <c r="AM447" s="325">
        <v>1.5661</v>
      </c>
      <c r="AN447" s="300">
        <v>1.0088999999999999</v>
      </c>
      <c r="AO447" s="300">
        <v>0</v>
      </c>
      <c r="AP447" s="301">
        <v>1.6744000000000001</v>
      </c>
      <c r="AQ447" s="29">
        <v>1.5661</v>
      </c>
      <c r="AR447" s="283">
        <v>1</v>
      </c>
      <c r="AS447" s="283">
        <v>1</v>
      </c>
      <c r="AT447" s="4">
        <v>1.0088999999999999</v>
      </c>
      <c r="AU447" s="4">
        <v>0</v>
      </c>
      <c r="AV447" s="5">
        <v>1.6744000000000001</v>
      </c>
      <c r="AW447" s="448">
        <v>0</v>
      </c>
      <c r="AX447" s="449">
        <v>1</v>
      </c>
      <c r="AY447" s="1">
        <v>1.6893</v>
      </c>
      <c r="AZ447" s="29">
        <v>0</v>
      </c>
      <c r="BA447" s="5">
        <v>0</v>
      </c>
      <c r="BB447" s="294">
        <v>0</v>
      </c>
      <c r="BC447" s="707">
        <v>0</v>
      </c>
      <c r="BD447" s="707">
        <v>0</v>
      </c>
      <c r="BE447" s="303">
        <v>2.7400000000000001E-2</v>
      </c>
      <c r="BF447" s="303">
        <v>2.86E-2</v>
      </c>
      <c r="BG447" s="326">
        <v>1</v>
      </c>
      <c r="BH447" s="327"/>
      <c r="BJ447" s="529"/>
    </row>
    <row r="448" spans="1:62" x14ac:dyDescent="0.2">
      <c r="A448" s="314" t="s">
        <v>1016</v>
      </c>
      <c r="B448" s="315" t="s">
        <v>1017</v>
      </c>
      <c r="C448" s="316" t="s">
        <v>1016</v>
      </c>
      <c r="D448" s="317" t="s">
        <v>1017</v>
      </c>
      <c r="E448" s="318" t="s">
        <v>1018</v>
      </c>
      <c r="F448" s="319" t="s">
        <v>281</v>
      </c>
      <c r="G448" s="320">
        <v>51</v>
      </c>
      <c r="H448" s="246"/>
      <c r="I448" s="321">
        <v>0</v>
      </c>
      <c r="J448" s="321">
        <v>0</v>
      </c>
      <c r="K448" s="321">
        <v>0</v>
      </c>
      <c r="L448" s="321">
        <v>0</v>
      </c>
      <c r="M448" s="321">
        <v>0</v>
      </c>
      <c r="N448" s="321">
        <v>0</v>
      </c>
      <c r="O448" s="711">
        <v>0</v>
      </c>
      <c r="P448" s="711">
        <v>0</v>
      </c>
      <c r="Q448" s="712">
        <v>0</v>
      </c>
      <c r="R448" s="712">
        <v>0</v>
      </c>
      <c r="S448" s="282">
        <v>0</v>
      </c>
      <c r="T448" s="281">
        <v>0</v>
      </c>
      <c r="U448" s="322">
        <v>0</v>
      </c>
      <c r="V448" s="323">
        <v>0</v>
      </c>
      <c r="W448" s="289">
        <v>0</v>
      </c>
      <c r="X448" s="290">
        <v>0</v>
      </c>
      <c r="Y448" s="291">
        <v>0</v>
      </c>
      <c r="Z448" s="324">
        <v>0</v>
      </c>
      <c r="AA448" s="292">
        <v>0</v>
      </c>
      <c r="AB448" s="293">
        <v>0</v>
      </c>
      <c r="AC448" s="261">
        <v>0</v>
      </c>
      <c r="AD448" s="294">
        <v>0</v>
      </c>
      <c r="AE448" s="295">
        <v>0</v>
      </c>
      <c r="AF448" s="296">
        <v>0</v>
      </c>
      <c r="AG448" s="297">
        <v>0</v>
      </c>
      <c r="AH448" s="1">
        <v>0</v>
      </c>
      <c r="AI448" s="1">
        <v>1.6594</v>
      </c>
      <c r="AJ448" s="2">
        <v>0.99140000000000006</v>
      </c>
      <c r="AK448" s="298">
        <v>0</v>
      </c>
      <c r="AL448" s="3">
        <v>1.6738</v>
      </c>
      <c r="AM448" s="325">
        <v>1.5936999999999999</v>
      </c>
      <c r="AN448" s="300">
        <v>0.99140000000000006</v>
      </c>
      <c r="AO448" s="300">
        <v>0</v>
      </c>
      <c r="AP448" s="301">
        <v>1.6738</v>
      </c>
      <c r="AQ448" s="29">
        <v>1.5936999999999999</v>
      </c>
      <c r="AR448" s="283">
        <v>1</v>
      </c>
      <c r="AS448" s="283">
        <v>1</v>
      </c>
      <c r="AT448" s="4">
        <v>0.99140000000000006</v>
      </c>
      <c r="AU448" s="4">
        <v>0</v>
      </c>
      <c r="AV448" s="5">
        <v>1.6738</v>
      </c>
      <c r="AW448" s="448">
        <v>0</v>
      </c>
      <c r="AX448" s="449">
        <v>1</v>
      </c>
      <c r="AY448" s="1">
        <v>1.6594</v>
      </c>
      <c r="AZ448" s="29">
        <v>0</v>
      </c>
      <c r="BA448" s="5">
        <v>0</v>
      </c>
      <c r="BB448" s="294">
        <v>0</v>
      </c>
      <c r="BC448" s="707">
        <v>0</v>
      </c>
      <c r="BD448" s="707">
        <v>0</v>
      </c>
      <c r="BE448" s="303">
        <v>2.7400000000000001E-2</v>
      </c>
      <c r="BF448" s="303">
        <v>2.7400000000000001E-2</v>
      </c>
      <c r="BG448" s="326">
        <v>1</v>
      </c>
      <c r="BH448" s="327"/>
      <c r="BJ448" s="529"/>
    </row>
    <row r="449" spans="1:62" x14ac:dyDescent="0.2">
      <c r="A449" s="314" t="s">
        <v>1019</v>
      </c>
      <c r="B449" s="315" t="s">
        <v>1020</v>
      </c>
      <c r="C449" s="316" t="s">
        <v>1019</v>
      </c>
      <c r="D449" s="317" t="s">
        <v>1020</v>
      </c>
      <c r="E449" s="318" t="s">
        <v>1021</v>
      </c>
      <c r="F449" s="319" t="s">
        <v>281</v>
      </c>
      <c r="G449" s="320">
        <v>51</v>
      </c>
      <c r="H449" s="246"/>
      <c r="I449" s="321">
        <v>0</v>
      </c>
      <c r="J449" s="321">
        <v>0</v>
      </c>
      <c r="K449" s="321">
        <v>0</v>
      </c>
      <c r="L449" s="321">
        <v>0</v>
      </c>
      <c r="M449" s="321">
        <v>0</v>
      </c>
      <c r="N449" s="321">
        <v>0</v>
      </c>
      <c r="O449" s="711">
        <v>0</v>
      </c>
      <c r="P449" s="711">
        <v>0</v>
      </c>
      <c r="Q449" s="712">
        <v>0</v>
      </c>
      <c r="R449" s="712">
        <v>0</v>
      </c>
      <c r="S449" s="282">
        <v>0</v>
      </c>
      <c r="T449" s="281">
        <v>0</v>
      </c>
      <c r="U449" s="322">
        <v>0</v>
      </c>
      <c r="V449" s="323">
        <v>0</v>
      </c>
      <c r="W449" s="289">
        <v>0</v>
      </c>
      <c r="X449" s="290">
        <v>0</v>
      </c>
      <c r="Y449" s="291">
        <v>0</v>
      </c>
      <c r="Z449" s="324">
        <v>0</v>
      </c>
      <c r="AA449" s="292">
        <v>0</v>
      </c>
      <c r="AB449" s="293">
        <v>0</v>
      </c>
      <c r="AC449" s="261">
        <v>0</v>
      </c>
      <c r="AD449" s="294">
        <v>0</v>
      </c>
      <c r="AE449" s="295">
        <v>0</v>
      </c>
      <c r="AF449" s="296">
        <v>0</v>
      </c>
      <c r="AG449" s="297">
        <v>0</v>
      </c>
      <c r="AH449" s="1">
        <v>0</v>
      </c>
      <c r="AI449" s="1">
        <v>1.6608000000000001</v>
      </c>
      <c r="AJ449" s="2">
        <v>1.0084</v>
      </c>
      <c r="AK449" s="298">
        <v>0</v>
      </c>
      <c r="AL449" s="3">
        <v>1.647</v>
      </c>
      <c r="AM449" s="325">
        <v>1.5668</v>
      </c>
      <c r="AN449" s="300">
        <v>1.0084</v>
      </c>
      <c r="AO449" s="300">
        <v>0</v>
      </c>
      <c r="AP449" s="301">
        <v>1.647</v>
      </c>
      <c r="AQ449" s="29">
        <v>1.5668</v>
      </c>
      <c r="AR449" s="283">
        <v>1</v>
      </c>
      <c r="AS449" s="283">
        <v>1</v>
      </c>
      <c r="AT449" s="4">
        <v>1.0084</v>
      </c>
      <c r="AU449" s="4">
        <v>0</v>
      </c>
      <c r="AV449" s="5">
        <v>1.647</v>
      </c>
      <c r="AW449" s="448">
        <v>0</v>
      </c>
      <c r="AX449" s="449">
        <v>1</v>
      </c>
      <c r="AY449" s="1">
        <v>1.6608000000000001</v>
      </c>
      <c r="AZ449" s="29">
        <v>0</v>
      </c>
      <c r="BA449" s="5">
        <v>0</v>
      </c>
      <c r="BB449" s="294">
        <v>0</v>
      </c>
      <c r="BC449" s="707">
        <v>0</v>
      </c>
      <c r="BD449" s="707">
        <v>0</v>
      </c>
      <c r="BE449" s="303">
        <v>2.7400000000000001E-2</v>
      </c>
      <c r="BF449" s="303">
        <v>2.76E-2</v>
      </c>
      <c r="BG449" s="326">
        <v>1</v>
      </c>
      <c r="BH449" s="327"/>
      <c r="BJ449" s="529"/>
    </row>
    <row r="450" spans="1:62" x14ac:dyDescent="0.2">
      <c r="A450" s="314" t="s">
        <v>1022</v>
      </c>
      <c r="B450" s="315" t="s">
        <v>1023</v>
      </c>
      <c r="C450" s="316" t="s">
        <v>1022</v>
      </c>
      <c r="D450" s="317" t="s">
        <v>1023</v>
      </c>
      <c r="E450" s="318" t="s">
        <v>1024</v>
      </c>
      <c r="F450" s="319" t="s">
        <v>202</v>
      </c>
      <c r="G450" s="320">
        <v>51</v>
      </c>
      <c r="H450" s="246"/>
      <c r="I450" s="321">
        <v>0</v>
      </c>
      <c r="J450" s="321">
        <v>0</v>
      </c>
      <c r="K450" s="321">
        <v>0</v>
      </c>
      <c r="L450" s="321">
        <v>0</v>
      </c>
      <c r="M450" s="321">
        <v>0</v>
      </c>
      <c r="N450" s="321">
        <v>0</v>
      </c>
      <c r="O450" s="711">
        <v>0</v>
      </c>
      <c r="P450" s="711">
        <v>0</v>
      </c>
      <c r="Q450" s="712">
        <v>0</v>
      </c>
      <c r="R450" s="712">
        <v>0</v>
      </c>
      <c r="S450" s="282">
        <v>0</v>
      </c>
      <c r="T450" s="281">
        <v>0</v>
      </c>
      <c r="U450" s="322">
        <v>0</v>
      </c>
      <c r="V450" s="323">
        <v>0</v>
      </c>
      <c r="W450" s="289">
        <v>0</v>
      </c>
      <c r="X450" s="290">
        <v>0</v>
      </c>
      <c r="Y450" s="291">
        <v>0</v>
      </c>
      <c r="Z450" s="324">
        <v>0</v>
      </c>
      <c r="AA450" s="292">
        <v>0</v>
      </c>
      <c r="AB450" s="293">
        <v>0</v>
      </c>
      <c r="AC450" s="261">
        <v>0</v>
      </c>
      <c r="AD450" s="294">
        <v>0</v>
      </c>
      <c r="AE450" s="295">
        <v>0</v>
      </c>
      <c r="AF450" s="296">
        <v>0</v>
      </c>
      <c r="AG450" s="297">
        <v>0</v>
      </c>
      <c r="AH450" s="1">
        <v>0</v>
      </c>
      <c r="AI450" s="1">
        <v>1.6608000000000001</v>
      </c>
      <c r="AJ450" s="2">
        <v>1.0337000000000001</v>
      </c>
      <c r="AK450" s="298">
        <v>0</v>
      </c>
      <c r="AL450" s="3">
        <v>1.6067</v>
      </c>
      <c r="AM450" s="325">
        <v>1.5285</v>
      </c>
      <c r="AN450" s="300">
        <v>1.0337000000000001</v>
      </c>
      <c r="AO450" s="300">
        <v>0</v>
      </c>
      <c r="AP450" s="301">
        <v>1.6067</v>
      </c>
      <c r="AQ450" s="29">
        <v>1.5285</v>
      </c>
      <c r="AR450" s="283">
        <v>1</v>
      </c>
      <c r="AS450" s="283">
        <v>1</v>
      </c>
      <c r="AT450" s="4">
        <v>1.0337000000000001</v>
      </c>
      <c r="AU450" s="4">
        <v>0</v>
      </c>
      <c r="AV450" s="5">
        <v>1.6067</v>
      </c>
      <c r="AW450" s="448">
        <v>0</v>
      </c>
      <c r="AX450" s="449">
        <v>1</v>
      </c>
      <c r="AY450" s="1">
        <v>1.6608000000000001</v>
      </c>
      <c r="AZ450" s="29">
        <v>0</v>
      </c>
      <c r="BA450" s="5">
        <v>0</v>
      </c>
      <c r="BB450" s="294">
        <v>0</v>
      </c>
      <c r="BC450" s="707">
        <v>0</v>
      </c>
      <c r="BD450" s="707">
        <v>0</v>
      </c>
      <c r="BE450" s="303">
        <v>2.7400000000000001E-2</v>
      </c>
      <c r="BF450" s="303">
        <v>2.7400000000000001E-2</v>
      </c>
      <c r="BG450" s="326">
        <v>1</v>
      </c>
      <c r="BH450" s="327"/>
      <c r="BJ450" s="529"/>
    </row>
    <row r="451" spans="1:62" x14ac:dyDescent="0.2">
      <c r="A451" s="314" t="s">
        <v>1025</v>
      </c>
      <c r="B451" s="315" t="s">
        <v>1026</v>
      </c>
      <c r="C451" s="316" t="s">
        <v>1025</v>
      </c>
      <c r="D451" s="317" t="s">
        <v>1026</v>
      </c>
      <c r="E451" s="318" t="s">
        <v>1027</v>
      </c>
      <c r="F451" s="319" t="s">
        <v>281</v>
      </c>
      <c r="G451" s="320">
        <v>51</v>
      </c>
      <c r="H451" s="246"/>
      <c r="I451" s="321">
        <v>0</v>
      </c>
      <c r="J451" s="321">
        <v>0</v>
      </c>
      <c r="K451" s="321">
        <v>0</v>
      </c>
      <c r="L451" s="321">
        <v>0</v>
      </c>
      <c r="M451" s="321">
        <v>0</v>
      </c>
      <c r="N451" s="321">
        <v>0</v>
      </c>
      <c r="O451" s="711">
        <v>0</v>
      </c>
      <c r="P451" s="711">
        <v>0</v>
      </c>
      <c r="Q451" s="712">
        <v>0</v>
      </c>
      <c r="R451" s="712">
        <v>0</v>
      </c>
      <c r="S451" s="282">
        <v>0</v>
      </c>
      <c r="T451" s="281">
        <v>0</v>
      </c>
      <c r="U451" s="322">
        <v>0</v>
      </c>
      <c r="V451" s="323">
        <v>0</v>
      </c>
      <c r="W451" s="289">
        <v>0</v>
      </c>
      <c r="X451" s="290">
        <v>0</v>
      </c>
      <c r="Y451" s="291">
        <v>0</v>
      </c>
      <c r="Z451" s="324">
        <v>0</v>
      </c>
      <c r="AA451" s="292">
        <v>0</v>
      </c>
      <c r="AB451" s="293">
        <v>0</v>
      </c>
      <c r="AC451" s="261">
        <v>0</v>
      </c>
      <c r="AD451" s="294">
        <v>0</v>
      </c>
      <c r="AE451" s="295">
        <v>0</v>
      </c>
      <c r="AF451" s="296">
        <v>0</v>
      </c>
      <c r="AG451" s="297">
        <v>0</v>
      </c>
      <c r="AH451" s="1">
        <v>0</v>
      </c>
      <c r="AI451" s="1">
        <v>1.6608000000000001</v>
      </c>
      <c r="AJ451" s="2">
        <v>0.97549999999999992</v>
      </c>
      <c r="AK451" s="298">
        <v>0</v>
      </c>
      <c r="AL451" s="3">
        <v>1.7024999999999999</v>
      </c>
      <c r="AM451" s="325">
        <v>1.6196999999999999</v>
      </c>
      <c r="AN451" s="300">
        <v>0.97549999999999992</v>
      </c>
      <c r="AO451" s="300">
        <v>0</v>
      </c>
      <c r="AP451" s="301">
        <v>1.7024999999999999</v>
      </c>
      <c r="AQ451" s="29">
        <v>1.6196999999999999</v>
      </c>
      <c r="AR451" s="283">
        <v>1</v>
      </c>
      <c r="AS451" s="283">
        <v>1</v>
      </c>
      <c r="AT451" s="4">
        <v>0.97549999999999992</v>
      </c>
      <c r="AU451" s="4">
        <v>0</v>
      </c>
      <c r="AV451" s="5">
        <v>1.7024999999999999</v>
      </c>
      <c r="AW451" s="448">
        <v>0</v>
      </c>
      <c r="AX451" s="449">
        <v>1</v>
      </c>
      <c r="AY451" s="1">
        <v>1.6608000000000001</v>
      </c>
      <c r="AZ451" s="29">
        <v>0</v>
      </c>
      <c r="BA451" s="5">
        <v>0</v>
      </c>
      <c r="BB451" s="294">
        <v>0</v>
      </c>
      <c r="BC451" s="707">
        <v>0</v>
      </c>
      <c r="BD451" s="707">
        <v>0</v>
      </c>
      <c r="BE451" s="303">
        <v>2.7400000000000001E-2</v>
      </c>
      <c r="BF451" s="303">
        <v>2.7400000000000001E-2</v>
      </c>
      <c r="BG451" s="326">
        <v>1</v>
      </c>
      <c r="BH451" s="327"/>
      <c r="BJ451" s="529"/>
    </row>
    <row r="452" spans="1:62" x14ac:dyDescent="0.2">
      <c r="A452" s="33" t="s">
        <v>1010</v>
      </c>
      <c r="B452" s="328" t="s">
        <v>1011</v>
      </c>
      <c r="C452" s="329" t="s">
        <v>1467</v>
      </c>
      <c r="D452" s="330" t="s">
        <v>1466</v>
      </c>
      <c r="E452" s="331" t="s">
        <v>1616</v>
      </c>
      <c r="F452" s="332" t="s">
        <v>281</v>
      </c>
      <c r="G452" s="333">
        <v>51</v>
      </c>
      <c r="H452" s="334"/>
      <c r="I452" s="335">
        <v>0</v>
      </c>
      <c r="J452" s="335">
        <v>0</v>
      </c>
      <c r="K452" s="335">
        <v>0</v>
      </c>
      <c r="L452" s="335">
        <v>0</v>
      </c>
      <c r="M452" s="335">
        <v>0</v>
      </c>
      <c r="N452" s="335">
        <v>0</v>
      </c>
      <c r="O452" s="714">
        <v>0</v>
      </c>
      <c r="P452" s="714">
        <v>0</v>
      </c>
      <c r="Q452" s="715">
        <v>0</v>
      </c>
      <c r="R452" s="715">
        <v>0</v>
      </c>
      <c r="S452" s="337">
        <v>0</v>
      </c>
      <c r="T452" s="336">
        <v>0</v>
      </c>
      <c r="U452" s="338">
        <v>0</v>
      </c>
      <c r="V452" s="339">
        <v>0</v>
      </c>
      <c r="W452" s="289">
        <v>0</v>
      </c>
      <c r="X452" s="290">
        <v>0</v>
      </c>
      <c r="Y452" s="291">
        <v>0</v>
      </c>
      <c r="Z452" s="324">
        <v>0</v>
      </c>
      <c r="AA452" s="292">
        <v>0</v>
      </c>
      <c r="AB452" s="293">
        <v>0</v>
      </c>
      <c r="AC452" s="340">
        <v>0</v>
      </c>
      <c r="AD452" s="341">
        <v>0</v>
      </c>
      <c r="AE452" s="295">
        <v>0</v>
      </c>
      <c r="AF452" s="342">
        <v>0</v>
      </c>
      <c r="AG452" s="343">
        <v>0.48099999999999998</v>
      </c>
      <c r="AH452" s="6">
        <v>0.71360000000000001</v>
      </c>
      <c r="AI452" s="6">
        <v>0</v>
      </c>
      <c r="AJ452" s="2">
        <v>0</v>
      </c>
      <c r="AK452" s="298">
        <v>0.76790000000000003</v>
      </c>
      <c r="AL452" s="3">
        <v>0</v>
      </c>
      <c r="AM452" s="325">
        <v>0</v>
      </c>
      <c r="AN452" s="300">
        <v>0</v>
      </c>
      <c r="AO452" s="300">
        <v>0</v>
      </c>
      <c r="AP452" s="301">
        <v>0</v>
      </c>
      <c r="AQ452" s="29">
        <v>0</v>
      </c>
      <c r="AR452" s="283">
        <v>0</v>
      </c>
      <c r="AS452" s="283">
        <v>0</v>
      </c>
      <c r="AT452" s="4">
        <v>0</v>
      </c>
      <c r="AU452" s="4">
        <v>0</v>
      </c>
      <c r="AV452" s="5">
        <v>0</v>
      </c>
      <c r="AW452" s="448">
        <v>0</v>
      </c>
      <c r="AX452" s="449">
        <v>0</v>
      </c>
      <c r="AY452" s="6">
        <v>0</v>
      </c>
      <c r="AZ452" s="29">
        <v>0</v>
      </c>
      <c r="BA452" s="5">
        <v>0</v>
      </c>
      <c r="BB452" s="341">
        <v>0</v>
      </c>
      <c r="BC452" s="716">
        <v>0</v>
      </c>
      <c r="BD452" s="716">
        <v>1.18E-2</v>
      </c>
      <c r="BE452" s="303">
        <v>0</v>
      </c>
      <c r="BF452" s="303">
        <v>0</v>
      </c>
      <c r="BG452" s="326">
        <v>0</v>
      </c>
      <c r="BH452" s="327"/>
      <c r="BJ452" s="529"/>
    </row>
    <row r="453" spans="1:62" x14ac:dyDescent="0.2">
      <c r="A453" s="33" t="s">
        <v>1103</v>
      </c>
      <c r="B453" s="328" t="s">
        <v>1104</v>
      </c>
      <c r="C453" s="329" t="s">
        <v>1467</v>
      </c>
      <c r="D453" s="330" t="s">
        <v>1466</v>
      </c>
      <c r="E453" s="331" t="s">
        <v>1617</v>
      </c>
      <c r="F453" s="332" t="s">
        <v>281</v>
      </c>
      <c r="G453" s="510">
        <v>51</v>
      </c>
      <c r="H453" s="334"/>
      <c r="I453" s="335">
        <v>0</v>
      </c>
      <c r="J453" s="335">
        <v>0</v>
      </c>
      <c r="K453" s="335">
        <v>0</v>
      </c>
      <c r="L453" s="335">
        <v>0</v>
      </c>
      <c r="M453" s="335">
        <v>0</v>
      </c>
      <c r="N453" s="335">
        <v>0</v>
      </c>
      <c r="O453" s="714">
        <v>0</v>
      </c>
      <c r="P453" s="714">
        <v>0</v>
      </c>
      <c r="Q453" s="715">
        <v>0</v>
      </c>
      <c r="R453" s="715">
        <v>0</v>
      </c>
      <c r="S453" s="337">
        <v>0</v>
      </c>
      <c r="T453" s="336">
        <v>0</v>
      </c>
      <c r="U453" s="338">
        <v>0</v>
      </c>
      <c r="V453" s="339">
        <v>0</v>
      </c>
      <c r="W453" s="289">
        <v>0</v>
      </c>
      <c r="X453" s="290">
        <v>0</v>
      </c>
      <c r="Y453" s="291">
        <v>0</v>
      </c>
      <c r="Z453" s="324">
        <v>0</v>
      </c>
      <c r="AA453" s="292">
        <v>0</v>
      </c>
      <c r="AB453" s="293">
        <v>0</v>
      </c>
      <c r="AC453" s="340">
        <v>0</v>
      </c>
      <c r="AD453" s="341">
        <v>0</v>
      </c>
      <c r="AE453" s="295">
        <v>0</v>
      </c>
      <c r="AF453" s="342">
        <v>0</v>
      </c>
      <c r="AG453" s="343">
        <v>0.48099999999999998</v>
      </c>
      <c r="AH453" s="6">
        <v>0.71360000000000001</v>
      </c>
      <c r="AI453" s="6">
        <v>0</v>
      </c>
      <c r="AJ453" s="2">
        <v>0</v>
      </c>
      <c r="AK453" s="298">
        <v>0.70730000000000004</v>
      </c>
      <c r="AL453" s="3">
        <v>0</v>
      </c>
      <c r="AM453" s="325">
        <v>0</v>
      </c>
      <c r="AN453" s="300">
        <v>0</v>
      </c>
      <c r="AO453" s="300">
        <v>0</v>
      </c>
      <c r="AP453" s="301">
        <v>0</v>
      </c>
      <c r="AQ453" s="29">
        <v>0</v>
      </c>
      <c r="AR453" s="283">
        <v>0</v>
      </c>
      <c r="AS453" s="283">
        <v>0</v>
      </c>
      <c r="AT453" s="4">
        <v>0</v>
      </c>
      <c r="AU453" s="4">
        <v>0</v>
      </c>
      <c r="AV453" s="5">
        <v>0</v>
      </c>
      <c r="AW453" s="448">
        <v>0</v>
      </c>
      <c r="AX453" s="449">
        <v>0</v>
      </c>
      <c r="AY453" s="6">
        <v>0</v>
      </c>
      <c r="AZ453" s="29">
        <v>0</v>
      </c>
      <c r="BA453" s="5">
        <v>0</v>
      </c>
      <c r="BB453" s="341">
        <v>0</v>
      </c>
      <c r="BC453" s="716">
        <v>0</v>
      </c>
      <c r="BD453" s="716">
        <v>1.18E-2</v>
      </c>
      <c r="BE453" s="303">
        <v>0</v>
      </c>
      <c r="BF453" s="303">
        <v>0</v>
      </c>
      <c r="BG453" s="326">
        <v>0</v>
      </c>
      <c r="BH453" s="327"/>
      <c r="BJ453" s="529"/>
    </row>
    <row r="454" spans="1:62" x14ac:dyDescent="0.2">
      <c r="A454" s="33" t="s">
        <v>1016</v>
      </c>
      <c r="B454" s="328" t="s">
        <v>1017</v>
      </c>
      <c r="C454" s="329" t="s">
        <v>1467</v>
      </c>
      <c r="D454" s="330" t="s">
        <v>1466</v>
      </c>
      <c r="E454" s="331" t="s">
        <v>1618</v>
      </c>
      <c r="F454" s="332" t="s">
        <v>281</v>
      </c>
      <c r="G454" s="333">
        <v>51</v>
      </c>
      <c r="H454" s="334"/>
      <c r="I454" s="335">
        <v>0</v>
      </c>
      <c r="J454" s="335">
        <v>0</v>
      </c>
      <c r="K454" s="335">
        <v>0</v>
      </c>
      <c r="L454" s="335">
        <v>0</v>
      </c>
      <c r="M454" s="335">
        <v>0</v>
      </c>
      <c r="N454" s="335">
        <v>0</v>
      </c>
      <c r="O454" s="714">
        <v>0</v>
      </c>
      <c r="P454" s="714">
        <v>0</v>
      </c>
      <c r="Q454" s="715">
        <v>0</v>
      </c>
      <c r="R454" s="715">
        <v>0</v>
      </c>
      <c r="S454" s="337">
        <v>0</v>
      </c>
      <c r="T454" s="336">
        <v>0</v>
      </c>
      <c r="U454" s="338">
        <v>0</v>
      </c>
      <c r="V454" s="339">
        <v>0</v>
      </c>
      <c r="W454" s="289">
        <v>0</v>
      </c>
      <c r="X454" s="290">
        <v>0</v>
      </c>
      <c r="Y454" s="291">
        <v>0</v>
      </c>
      <c r="Z454" s="324">
        <v>0</v>
      </c>
      <c r="AA454" s="292">
        <v>0</v>
      </c>
      <c r="AB454" s="293">
        <v>0</v>
      </c>
      <c r="AC454" s="340">
        <v>0</v>
      </c>
      <c r="AD454" s="341">
        <v>0</v>
      </c>
      <c r="AE454" s="295">
        <v>0</v>
      </c>
      <c r="AF454" s="342">
        <v>0</v>
      </c>
      <c r="AG454" s="343">
        <v>0.48099999999999998</v>
      </c>
      <c r="AH454" s="6">
        <v>0.71360000000000001</v>
      </c>
      <c r="AI454" s="6">
        <v>0</v>
      </c>
      <c r="AJ454" s="2">
        <v>0</v>
      </c>
      <c r="AK454" s="298">
        <v>0.7198</v>
      </c>
      <c r="AL454" s="3">
        <v>0</v>
      </c>
      <c r="AM454" s="325">
        <v>0</v>
      </c>
      <c r="AN454" s="300">
        <v>0</v>
      </c>
      <c r="AO454" s="300">
        <v>0</v>
      </c>
      <c r="AP454" s="301">
        <v>0</v>
      </c>
      <c r="AQ454" s="29">
        <v>0</v>
      </c>
      <c r="AR454" s="283">
        <v>0</v>
      </c>
      <c r="AS454" s="283">
        <v>0</v>
      </c>
      <c r="AT454" s="4">
        <v>0</v>
      </c>
      <c r="AU454" s="4">
        <v>0</v>
      </c>
      <c r="AV454" s="5">
        <v>0</v>
      </c>
      <c r="AW454" s="448">
        <v>0</v>
      </c>
      <c r="AX454" s="449">
        <v>0</v>
      </c>
      <c r="AY454" s="6">
        <v>0</v>
      </c>
      <c r="AZ454" s="29">
        <v>0</v>
      </c>
      <c r="BA454" s="5">
        <v>0</v>
      </c>
      <c r="BB454" s="341">
        <v>0</v>
      </c>
      <c r="BC454" s="716">
        <v>0</v>
      </c>
      <c r="BD454" s="716">
        <v>1.18E-2</v>
      </c>
      <c r="BE454" s="303">
        <v>0</v>
      </c>
      <c r="BF454" s="303">
        <v>0</v>
      </c>
      <c r="BG454" s="326">
        <v>0</v>
      </c>
      <c r="BH454" s="327"/>
      <c r="BJ454" s="529"/>
    </row>
    <row r="455" spans="1:62" x14ac:dyDescent="0.2">
      <c r="A455" s="33" t="s">
        <v>1019</v>
      </c>
      <c r="B455" s="328" t="s">
        <v>1020</v>
      </c>
      <c r="C455" s="329" t="s">
        <v>1467</v>
      </c>
      <c r="D455" s="330" t="s">
        <v>1466</v>
      </c>
      <c r="E455" s="331" t="s">
        <v>1619</v>
      </c>
      <c r="F455" s="332" t="s">
        <v>281</v>
      </c>
      <c r="G455" s="333">
        <v>51</v>
      </c>
      <c r="H455" s="334"/>
      <c r="I455" s="335">
        <v>0</v>
      </c>
      <c r="J455" s="335">
        <v>0</v>
      </c>
      <c r="K455" s="335">
        <v>0</v>
      </c>
      <c r="L455" s="335">
        <v>0</v>
      </c>
      <c r="M455" s="335">
        <v>0</v>
      </c>
      <c r="N455" s="335">
        <v>0</v>
      </c>
      <c r="O455" s="714">
        <v>0</v>
      </c>
      <c r="P455" s="714">
        <v>0</v>
      </c>
      <c r="Q455" s="715">
        <v>0</v>
      </c>
      <c r="R455" s="715">
        <v>0</v>
      </c>
      <c r="S455" s="337">
        <v>0</v>
      </c>
      <c r="T455" s="336">
        <v>0</v>
      </c>
      <c r="U455" s="338">
        <v>0</v>
      </c>
      <c r="V455" s="339">
        <v>0</v>
      </c>
      <c r="W455" s="289">
        <v>0</v>
      </c>
      <c r="X455" s="290">
        <v>0</v>
      </c>
      <c r="Y455" s="291">
        <v>0</v>
      </c>
      <c r="Z455" s="324">
        <v>0</v>
      </c>
      <c r="AA455" s="292">
        <v>0</v>
      </c>
      <c r="AB455" s="293">
        <v>0</v>
      </c>
      <c r="AC455" s="340">
        <v>0</v>
      </c>
      <c r="AD455" s="341">
        <v>0</v>
      </c>
      <c r="AE455" s="295">
        <v>0</v>
      </c>
      <c r="AF455" s="342">
        <v>0</v>
      </c>
      <c r="AG455" s="343">
        <v>0.48099999999999998</v>
      </c>
      <c r="AH455" s="6">
        <v>0.71360000000000001</v>
      </c>
      <c r="AI455" s="6">
        <v>0</v>
      </c>
      <c r="AJ455" s="2">
        <v>0</v>
      </c>
      <c r="AK455" s="298">
        <v>0.7077</v>
      </c>
      <c r="AL455" s="3">
        <v>0</v>
      </c>
      <c r="AM455" s="325">
        <v>0</v>
      </c>
      <c r="AN455" s="300">
        <v>0</v>
      </c>
      <c r="AO455" s="300">
        <v>0</v>
      </c>
      <c r="AP455" s="301">
        <v>0</v>
      </c>
      <c r="AQ455" s="29">
        <v>0</v>
      </c>
      <c r="AR455" s="283">
        <v>0</v>
      </c>
      <c r="AS455" s="283">
        <v>0</v>
      </c>
      <c r="AT455" s="4">
        <v>0</v>
      </c>
      <c r="AU455" s="4">
        <v>0</v>
      </c>
      <c r="AV455" s="5">
        <v>0</v>
      </c>
      <c r="AW455" s="448">
        <v>0</v>
      </c>
      <c r="AX455" s="449">
        <v>0</v>
      </c>
      <c r="AY455" s="6">
        <v>0</v>
      </c>
      <c r="AZ455" s="29">
        <v>0</v>
      </c>
      <c r="BA455" s="5">
        <v>0</v>
      </c>
      <c r="BB455" s="341">
        <v>0</v>
      </c>
      <c r="BC455" s="716">
        <v>0</v>
      </c>
      <c r="BD455" s="716">
        <v>1.18E-2</v>
      </c>
      <c r="BE455" s="303">
        <v>0</v>
      </c>
      <c r="BF455" s="303">
        <v>0</v>
      </c>
      <c r="BG455" s="326">
        <v>0</v>
      </c>
      <c r="BH455" s="327"/>
      <c r="BJ455" s="529"/>
    </row>
    <row r="456" spans="1:62" x14ac:dyDescent="0.2">
      <c r="A456" s="33" t="s">
        <v>1022</v>
      </c>
      <c r="B456" s="328" t="s">
        <v>1023</v>
      </c>
      <c r="C456" s="329" t="s">
        <v>1467</v>
      </c>
      <c r="D456" s="330" t="s">
        <v>1466</v>
      </c>
      <c r="E456" s="331" t="s">
        <v>1620</v>
      </c>
      <c r="F456" s="332" t="s">
        <v>202</v>
      </c>
      <c r="G456" s="333">
        <v>51</v>
      </c>
      <c r="H456" s="334"/>
      <c r="I456" s="335">
        <v>0</v>
      </c>
      <c r="J456" s="335">
        <v>0</v>
      </c>
      <c r="K456" s="335">
        <v>0</v>
      </c>
      <c r="L456" s="335">
        <v>0</v>
      </c>
      <c r="M456" s="335">
        <v>0</v>
      </c>
      <c r="N456" s="335">
        <v>0</v>
      </c>
      <c r="O456" s="714">
        <v>0</v>
      </c>
      <c r="P456" s="714">
        <v>0</v>
      </c>
      <c r="Q456" s="715">
        <v>0</v>
      </c>
      <c r="R456" s="715">
        <v>0</v>
      </c>
      <c r="S456" s="337">
        <v>0</v>
      </c>
      <c r="T456" s="336">
        <v>0</v>
      </c>
      <c r="U456" s="338">
        <v>0</v>
      </c>
      <c r="V456" s="339">
        <v>0</v>
      </c>
      <c r="W456" s="289">
        <v>0</v>
      </c>
      <c r="X456" s="290">
        <v>0</v>
      </c>
      <c r="Y456" s="291">
        <v>0</v>
      </c>
      <c r="Z456" s="324">
        <v>0</v>
      </c>
      <c r="AA456" s="292">
        <v>0</v>
      </c>
      <c r="AB456" s="293">
        <v>0</v>
      </c>
      <c r="AC456" s="340">
        <v>0</v>
      </c>
      <c r="AD456" s="341">
        <v>0</v>
      </c>
      <c r="AE456" s="295">
        <v>0</v>
      </c>
      <c r="AF456" s="342">
        <v>0</v>
      </c>
      <c r="AG456" s="343">
        <v>0.48099999999999998</v>
      </c>
      <c r="AH456" s="6">
        <v>0.71360000000000001</v>
      </c>
      <c r="AI456" s="6">
        <v>0</v>
      </c>
      <c r="AJ456" s="2">
        <v>0</v>
      </c>
      <c r="AK456" s="298">
        <v>0.69030000000000002</v>
      </c>
      <c r="AL456" s="3">
        <v>0</v>
      </c>
      <c r="AM456" s="325">
        <v>0</v>
      </c>
      <c r="AN456" s="300">
        <v>0</v>
      </c>
      <c r="AO456" s="300">
        <v>0</v>
      </c>
      <c r="AP456" s="301">
        <v>0</v>
      </c>
      <c r="AQ456" s="29">
        <v>0</v>
      </c>
      <c r="AR456" s="283">
        <v>0</v>
      </c>
      <c r="AS456" s="283">
        <v>0</v>
      </c>
      <c r="AT456" s="4">
        <v>0</v>
      </c>
      <c r="AU456" s="4">
        <v>0</v>
      </c>
      <c r="AV456" s="5">
        <v>0</v>
      </c>
      <c r="AW456" s="448">
        <v>0</v>
      </c>
      <c r="AX456" s="449">
        <v>0</v>
      </c>
      <c r="AY456" s="6">
        <v>0</v>
      </c>
      <c r="AZ456" s="29">
        <v>0</v>
      </c>
      <c r="BA456" s="5">
        <v>0</v>
      </c>
      <c r="BB456" s="341">
        <v>0</v>
      </c>
      <c r="BC456" s="716">
        <v>0</v>
      </c>
      <c r="BD456" s="716">
        <v>1.18E-2</v>
      </c>
      <c r="BE456" s="303">
        <v>0</v>
      </c>
      <c r="BF456" s="303">
        <v>0</v>
      </c>
      <c r="BG456" s="326">
        <v>0</v>
      </c>
      <c r="BH456" s="327"/>
      <c r="BJ456" s="529"/>
    </row>
    <row r="457" spans="1:62" x14ac:dyDescent="0.2">
      <c r="A457" s="33" t="s">
        <v>1025</v>
      </c>
      <c r="B457" s="328" t="s">
        <v>1026</v>
      </c>
      <c r="C457" s="329" t="s">
        <v>1467</v>
      </c>
      <c r="D457" s="330" t="s">
        <v>1466</v>
      </c>
      <c r="E457" s="331" t="s">
        <v>1621</v>
      </c>
      <c r="F457" s="332" t="s">
        <v>281</v>
      </c>
      <c r="G457" s="333">
        <v>51</v>
      </c>
      <c r="H457" s="334"/>
      <c r="I457" s="335">
        <v>0</v>
      </c>
      <c r="J457" s="335">
        <v>0</v>
      </c>
      <c r="K457" s="335">
        <v>0</v>
      </c>
      <c r="L457" s="335">
        <v>0</v>
      </c>
      <c r="M457" s="335">
        <v>0</v>
      </c>
      <c r="N457" s="335">
        <v>0</v>
      </c>
      <c r="O457" s="714">
        <v>0</v>
      </c>
      <c r="P457" s="714">
        <v>0</v>
      </c>
      <c r="Q457" s="715">
        <v>0</v>
      </c>
      <c r="R457" s="715">
        <v>0</v>
      </c>
      <c r="S457" s="337">
        <v>0</v>
      </c>
      <c r="T457" s="336">
        <v>0</v>
      </c>
      <c r="U457" s="338">
        <v>0</v>
      </c>
      <c r="V457" s="339">
        <v>0</v>
      </c>
      <c r="W457" s="289">
        <v>0</v>
      </c>
      <c r="X457" s="290">
        <v>0</v>
      </c>
      <c r="Y457" s="291">
        <v>0</v>
      </c>
      <c r="Z457" s="324">
        <v>0</v>
      </c>
      <c r="AA457" s="292">
        <v>0</v>
      </c>
      <c r="AB457" s="293">
        <v>0</v>
      </c>
      <c r="AC457" s="340">
        <v>0</v>
      </c>
      <c r="AD457" s="341">
        <v>0</v>
      </c>
      <c r="AE457" s="295">
        <v>0</v>
      </c>
      <c r="AF457" s="342">
        <v>0</v>
      </c>
      <c r="AG457" s="343">
        <v>0.48099999999999998</v>
      </c>
      <c r="AH457" s="6">
        <v>0.71360000000000001</v>
      </c>
      <c r="AI457" s="6">
        <v>0</v>
      </c>
      <c r="AJ457" s="2">
        <v>0</v>
      </c>
      <c r="AK457" s="298">
        <v>0.73150000000000004</v>
      </c>
      <c r="AL457" s="3">
        <v>0</v>
      </c>
      <c r="AM457" s="325">
        <v>0</v>
      </c>
      <c r="AN457" s="300">
        <v>0</v>
      </c>
      <c r="AO457" s="300">
        <v>0</v>
      </c>
      <c r="AP457" s="301">
        <v>0</v>
      </c>
      <c r="AQ457" s="29">
        <v>0</v>
      </c>
      <c r="AR457" s="283">
        <v>0</v>
      </c>
      <c r="AS457" s="283">
        <v>0</v>
      </c>
      <c r="AT457" s="4">
        <v>0</v>
      </c>
      <c r="AU457" s="4">
        <v>0</v>
      </c>
      <c r="AV457" s="5">
        <v>0</v>
      </c>
      <c r="AW457" s="448">
        <v>0</v>
      </c>
      <c r="AX457" s="449">
        <v>0</v>
      </c>
      <c r="AY457" s="6">
        <v>0</v>
      </c>
      <c r="AZ457" s="29">
        <v>0</v>
      </c>
      <c r="BA457" s="5">
        <v>0</v>
      </c>
      <c r="BB457" s="341">
        <v>0</v>
      </c>
      <c r="BC457" s="716">
        <v>0</v>
      </c>
      <c r="BD457" s="716">
        <v>1.18E-2</v>
      </c>
      <c r="BE457" s="303">
        <v>0</v>
      </c>
      <c r="BF457" s="303">
        <v>0</v>
      </c>
      <c r="BG457" s="326">
        <v>0</v>
      </c>
      <c r="BH457" s="327"/>
      <c r="BJ457" s="529"/>
    </row>
    <row r="458" spans="1:62" x14ac:dyDescent="0.2">
      <c r="A458" s="548" t="s">
        <v>1467</v>
      </c>
      <c r="B458" s="505" t="s">
        <v>1466</v>
      </c>
      <c r="C458" s="404" t="s">
        <v>1467</v>
      </c>
      <c r="D458" s="405" t="s">
        <v>1622</v>
      </c>
      <c r="E458" s="532" t="s">
        <v>1623</v>
      </c>
      <c r="F458" s="533" t="s">
        <v>281</v>
      </c>
      <c r="G458" s="507">
        <v>51</v>
      </c>
      <c r="H458" s="246"/>
      <c r="I458" s="508">
        <v>7438380</v>
      </c>
      <c r="J458" s="508">
        <v>1508025</v>
      </c>
      <c r="K458" s="508">
        <v>0</v>
      </c>
      <c r="L458" s="508">
        <v>0</v>
      </c>
      <c r="M458" s="508">
        <v>0</v>
      </c>
      <c r="N458" s="508">
        <v>7438380</v>
      </c>
      <c r="O458" s="724">
        <v>1508025</v>
      </c>
      <c r="P458" s="724">
        <v>5930355</v>
      </c>
      <c r="Q458" s="725">
        <v>371.11</v>
      </c>
      <c r="R458" s="725">
        <v>0</v>
      </c>
      <c r="S458" s="534">
        <v>0</v>
      </c>
      <c r="T458" s="506">
        <v>0</v>
      </c>
      <c r="U458" s="535">
        <v>5930355</v>
      </c>
      <c r="V458" s="536">
        <v>15980.05</v>
      </c>
      <c r="W458" s="537">
        <v>511</v>
      </c>
      <c r="X458" s="538">
        <v>1.38</v>
      </c>
      <c r="Y458" s="539">
        <v>15978.67</v>
      </c>
      <c r="Z458" s="538">
        <v>0</v>
      </c>
      <c r="AA458" s="540">
        <v>0</v>
      </c>
      <c r="AB458" s="541">
        <v>5930355</v>
      </c>
      <c r="AC458" s="542">
        <v>15980.05</v>
      </c>
      <c r="AD458" s="543">
        <v>1.5636099999999999</v>
      </c>
      <c r="AE458" s="544">
        <v>1.5636000000000001</v>
      </c>
      <c r="AF458" s="545">
        <v>1.4836</v>
      </c>
      <c r="AG458" s="546">
        <v>0</v>
      </c>
      <c r="AH458" s="547">
        <v>0</v>
      </c>
      <c r="AI458" s="547">
        <v>0</v>
      </c>
      <c r="AJ458" s="2">
        <v>0</v>
      </c>
      <c r="AK458" s="298">
        <v>0</v>
      </c>
      <c r="AL458" s="3">
        <v>0</v>
      </c>
      <c r="AM458" s="325">
        <v>0</v>
      </c>
      <c r="AN458" s="300">
        <v>0</v>
      </c>
      <c r="AO458" s="300">
        <v>0</v>
      </c>
      <c r="AP458" s="301">
        <v>0</v>
      </c>
      <c r="AQ458" s="29">
        <v>0</v>
      </c>
      <c r="AR458" s="283">
        <v>0</v>
      </c>
      <c r="AS458" s="283">
        <v>0</v>
      </c>
      <c r="AT458" s="4">
        <v>0</v>
      </c>
      <c r="AU458" s="4">
        <v>0</v>
      </c>
      <c r="AV458" s="5">
        <v>0</v>
      </c>
      <c r="AW458" s="448">
        <v>0</v>
      </c>
      <c r="AX458" s="449">
        <v>0</v>
      </c>
      <c r="AY458" s="361">
        <v>0</v>
      </c>
      <c r="AZ458" s="29">
        <v>0</v>
      </c>
      <c r="BA458" s="5">
        <v>0</v>
      </c>
      <c r="BB458" s="543">
        <v>1.2907999999999999</v>
      </c>
      <c r="BC458" s="726">
        <v>2.4500000000000001E-2</v>
      </c>
      <c r="BD458" s="726">
        <v>0</v>
      </c>
      <c r="BE458" s="303">
        <v>0</v>
      </c>
      <c r="BF458" s="303">
        <v>0</v>
      </c>
      <c r="BG458" s="326">
        <v>0</v>
      </c>
      <c r="BH458" s="327"/>
      <c r="BI458" s="9"/>
      <c r="BJ458" s="529"/>
    </row>
    <row r="459" spans="1:62" x14ac:dyDescent="0.2">
      <c r="A459" s="33" t="s">
        <v>1007</v>
      </c>
      <c r="B459" s="328" t="s">
        <v>1008</v>
      </c>
      <c r="C459" s="329" t="s">
        <v>1465</v>
      </c>
      <c r="D459" s="330" t="s">
        <v>1466</v>
      </c>
      <c r="E459" s="331" t="s">
        <v>1624</v>
      </c>
      <c r="F459" s="332" t="s">
        <v>281</v>
      </c>
      <c r="G459" s="333">
        <v>51</v>
      </c>
      <c r="H459" s="334"/>
      <c r="I459" s="335">
        <v>0</v>
      </c>
      <c r="J459" s="335">
        <v>0</v>
      </c>
      <c r="K459" s="335">
        <v>0</v>
      </c>
      <c r="L459" s="335">
        <v>0</v>
      </c>
      <c r="M459" s="335">
        <v>0</v>
      </c>
      <c r="N459" s="335">
        <v>0</v>
      </c>
      <c r="O459" s="714">
        <v>0</v>
      </c>
      <c r="P459" s="714">
        <v>0</v>
      </c>
      <c r="Q459" s="715">
        <v>0</v>
      </c>
      <c r="R459" s="715">
        <v>0</v>
      </c>
      <c r="S459" s="337">
        <v>0</v>
      </c>
      <c r="T459" s="336">
        <v>0</v>
      </c>
      <c r="U459" s="338">
        <v>0</v>
      </c>
      <c r="V459" s="339">
        <v>0</v>
      </c>
      <c r="W459" s="289">
        <v>0</v>
      </c>
      <c r="X459" s="290">
        <v>0</v>
      </c>
      <c r="Y459" s="291">
        <v>0</v>
      </c>
      <c r="Z459" s="324">
        <v>0</v>
      </c>
      <c r="AA459" s="292">
        <v>0</v>
      </c>
      <c r="AB459" s="293">
        <v>0</v>
      </c>
      <c r="AC459" s="340">
        <v>0</v>
      </c>
      <c r="AD459" s="341">
        <v>0</v>
      </c>
      <c r="AE459" s="295">
        <v>0</v>
      </c>
      <c r="AF459" s="342">
        <v>0</v>
      </c>
      <c r="AG459" s="343">
        <v>0.44429999999999997</v>
      </c>
      <c r="AH459" s="6">
        <v>0.84640000000000004</v>
      </c>
      <c r="AI459" s="6">
        <v>0</v>
      </c>
      <c r="AJ459" s="2">
        <v>0</v>
      </c>
      <c r="AK459" s="298">
        <v>0.74419999999999997</v>
      </c>
      <c r="AL459" s="3">
        <v>0</v>
      </c>
      <c r="AM459" s="325">
        <v>0</v>
      </c>
      <c r="AN459" s="300">
        <v>0</v>
      </c>
      <c r="AO459" s="300">
        <v>0</v>
      </c>
      <c r="AP459" s="301">
        <v>0</v>
      </c>
      <c r="AQ459" s="29">
        <v>0</v>
      </c>
      <c r="AR459" s="283">
        <v>0</v>
      </c>
      <c r="AS459" s="283">
        <v>0</v>
      </c>
      <c r="AT459" s="4">
        <v>0</v>
      </c>
      <c r="AU459" s="4">
        <v>0</v>
      </c>
      <c r="AV459" s="5">
        <v>0</v>
      </c>
      <c r="AW459" s="448">
        <v>0</v>
      </c>
      <c r="AX459" s="449">
        <v>0</v>
      </c>
      <c r="AY459" s="6">
        <v>0</v>
      </c>
      <c r="AZ459" s="29">
        <v>0</v>
      </c>
      <c r="BA459" s="5">
        <v>0</v>
      </c>
      <c r="BB459" s="341">
        <v>0</v>
      </c>
      <c r="BC459" s="716">
        <v>0</v>
      </c>
      <c r="BD459" s="716">
        <v>1.4E-2</v>
      </c>
      <c r="BE459" s="303">
        <v>0</v>
      </c>
      <c r="BF459" s="303">
        <v>0</v>
      </c>
      <c r="BG459" s="326">
        <v>0</v>
      </c>
      <c r="BH459" s="327"/>
      <c r="BJ459" s="529"/>
    </row>
    <row r="460" spans="1:62" x14ac:dyDescent="0.2">
      <c r="A460" s="33" t="s">
        <v>1010</v>
      </c>
      <c r="B460" s="328" t="s">
        <v>1011</v>
      </c>
      <c r="C460" s="329" t="s">
        <v>1465</v>
      </c>
      <c r="D460" s="330" t="s">
        <v>1466</v>
      </c>
      <c r="E460" s="331" t="s">
        <v>1625</v>
      </c>
      <c r="F460" s="332" t="s">
        <v>281</v>
      </c>
      <c r="G460" s="333">
        <v>51</v>
      </c>
      <c r="H460" s="334"/>
      <c r="I460" s="335">
        <v>0</v>
      </c>
      <c r="J460" s="335">
        <v>0</v>
      </c>
      <c r="K460" s="335">
        <v>0</v>
      </c>
      <c r="L460" s="335">
        <v>0</v>
      </c>
      <c r="M460" s="335">
        <v>0</v>
      </c>
      <c r="N460" s="335">
        <v>0</v>
      </c>
      <c r="O460" s="714">
        <v>0</v>
      </c>
      <c r="P460" s="714">
        <v>0</v>
      </c>
      <c r="Q460" s="715">
        <v>0</v>
      </c>
      <c r="R460" s="715">
        <v>0</v>
      </c>
      <c r="S460" s="337">
        <v>0</v>
      </c>
      <c r="T460" s="336">
        <v>0</v>
      </c>
      <c r="U460" s="338">
        <v>0</v>
      </c>
      <c r="V460" s="339">
        <v>0</v>
      </c>
      <c r="W460" s="289">
        <v>0</v>
      </c>
      <c r="X460" s="290">
        <v>0</v>
      </c>
      <c r="Y460" s="291">
        <v>0</v>
      </c>
      <c r="Z460" s="324">
        <v>0</v>
      </c>
      <c r="AA460" s="292">
        <v>0</v>
      </c>
      <c r="AB460" s="293">
        <v>0</v>
      </c>
      <c r="AC460" s="340">
        <v>0</v>
      </c>
      <c r="AD460" s="341">
        <v>0</v>
      </c>
      <c r="AE460" s="295">
        <v>0</v>
      </c>
      <c r="AF460" s="342">
        <v>0</v>
      </c>
      <c r="AG460" s="343">
        <v>0.51900000000000002</v>
      </c>
      <c r="AH460" s="6">
        <v>0.94720000000000004</v>
      </c>
      <c r="AI460" s="6">
        <v>0</v>
      </c>
      <c r="AJ460" s="2">
        <v>0</v>
      </c>
      <c r="AK460" s="298">
        <v>1.0193000000000001</v>
      </c>
      <c r="AL460" s="3">
        <v>0</v>
      </c>
      <c r="AM460" s="325">
        <v>0</v>
      </c>
      <c r="AN460" s="300">
        <v>0</v>
      </c>
      <c r="AO460" s="300">
        <v>0</v>
      </c>
      <c r="AP460" s="301">
        <v>0</v>
      </c>
      <c r="AQ460" s="29">
        <v>0</v>
      </c>
      <c r="AR460" s="283">
        <v>0</v>
      </c>
      <c r="AS460" s="283">
        <v>0</v>
      </c>
      <c r="AT460" s="4">
        <v>0</v>
      </c>
      <c r="AU460" s="4">
        <v>0</v>
      </c>
      <c r="AV460" s="5">
        <v>0</v>
      </c>
      <c r="AW460" s="448">
        <v>0</v>
      </c>
      <c r="AX460" s="449">
        <v>0</v>
      </c>
      <c r="AY460" s="6">
        <v>0</v>
      </c>
      <c r="AZ460" s="29">
        <v>0</v>
      </c>
      <c r="BA460" s="5">
        <v>0</v>
      </c>
      <c r="BB460" s="341">
        <v>0</v>
      </c>
      <c r="BC460" s="716">
        <v>0</v>
      </c>
      <c r="BD460" s="716">
        <v>1.5599999999999999E-2</v>
      </c>
      <c r="BE460" s="303">
        <v>0</v>
      </c>
      <c r="BF460" s="303">
        <v>0</v>
      </c>
      <c r="BG460" s="326">
        <v>0</v>
      </c>
      <c r="BH460" s="327"/>
      <c r="BJ460" s="529"/>
    </row>
    <row r="461" spans="1:62" x14ac:dyDescent="0.2">
      <c r="A461" s="33" t="s">
        <v>1103</v>
      </c>
      <c r="B461" s="328" t="s">
        <v>1104</v>
      </c>
      <c r="C461" s="329" t="s">
        <v>1465</v>
      </c>
      <c r="D461" s="330" t="s">
        <v>1466</v>
      </c>
      <c r="E461" s="331" t="s">
        <v>1626</v>
      </c>
      <c r="F461" s="332" t="s">
        <v>281</v>
      </c>
      <c r="G461" s="510">
        <v>51</v>
      </c>
      <c r="H461" s="334"/>
      <c r="I461" s="335">
        <v>0</v>
      </c>
      <c r="J461" s="335">
        <v>0</v>
      </c>
      <c r="K461" s="335">
        <v>0</v>
      </c>
      <c r="L461" s="335">
        <v>0</v>
      </c>
      <c r="M461" s="335">
        <v>0</v>
      </c>
      <c r="N461" s="335">
        <v>0</v>
      </c>
      <c r="O461" s="714">
        <v>0</v>
      </c>
      <c r="P461" s="714">
        <v>0</v>
      </c>
      <c r="Q461" s="715">
        <v>0</v>
      </c>
      <c r="R461" s="715">
        <v>0</v>
      </c>
      <c r="S461" s="337">
        <v>0</v>
      </c>
      <c r="T461" s="336">
        <v>0</v>
      </c>
      <c r="U461" s="338">
        <v>0</v>
      </c>
      <c r="V461" s="339">
        <v>0</v>
      </c>
      <c r="W461" s="289">
        <v>0</v>
      </c>
      <c r="X461" s="290">
        <v>0</v>
      </c>
      <c r="Y461" s="291">
        <v>0</v>
      </c>
      <c r="Z461" s="324">
        <v>0</v>
      </c>
      <c r="AA461" s="292">
        <v>0</v>
      </c>
      <c r="AB461" s="293">
        <v>0</v>
      </c>
      <c r="AC461" s="340">
        <v>0</v>
      </c>
      <c r="AD461" s="341">
        <v>0</v>
      </c>
      <c r="AE461" s="295">
        <v>0</v>
      </c>
      <c r="AF461" s="342">
        <v>0</v>
      </c>
      <c r="AG461" s="343">
        <v>0.51900000000000002</v>
      </c>
      <c r="AH461" s="6">
        <v>0.94720000000000004</v>
      </c>
      <c r="AI461" s="6">
        <v>0</v>
      </c>
      <c r="AJ461" s="2">
        <v>0</v>
      </c>
      <c r="AK461" s="298">
        <v>0.93879999999999997</v>
      </c>
      <c r="AL461" s="3">
        <v>0</v>
      </c>
      <c r="AM461" s="325">
        <v>0</v>
      </c>
      <c r="AN461" s="300">
        <v>0</v>
      </c>
      <c r="AO461" s="300">
        <v>0</v>
      </c>
      <c r="AP461" s="301">
        <v>0</v>
      </c>
      <c r="AQ461" s="29">
        <v>0</v>
      </c>
      <c r="AR461" s="283">
        <v>0</v>
      </c>
      <c r="AS461" s="283">
        <v>0</v>
      </c>
      <c r="AT461" s="4">
        <v>0</v>
      </c>
      <c r="AU461" s="4">
        <v>0</v>
      </c>
      <c r="AV461" s="5">
        <v>0</v>
      </c>
      <c r="AW461" s="448">
        <v>0</v>
      </c>
      <c r="AX461" s="449">
        <v>0</v>
      </c>
      <c r="AY461" s="6">
        <v>0</v>
      </c>
      <c r="AZ461" s="29">
        <v>0</v>
      </c>
      <c r="BA461" s="5">
        <v>0</v>
      </c>
      <c r="BB461" s="341">
        <v>0</v>
      </c>
      <c r="BC461" s="716">
        <v>0</v>
      </c>
      <c r="BD461" s="716">
        <v>1.5599999999999999E-2</v>
      </c>
      <c r="BE461" s="303">
        <v>0</v>
      </c>
      <c r="BF461" s="303">
        <v>0</v>
      </c>
      <c r="BG461" s="326">
        <v>0</v>
      </c>
      <c r="BH461" s="327"/>
      <c r="BJ461" s="529"/>
    </row>
    <row r="462" spans="1:62" x14ac:dyDescent="0.2">
      <c r="A462" s="33" t="s">
        <v>1016</v>
      </c>
      <c r="B462" s="328" t="s">
        <v>1017</v>
      </c>
      <c r="C462" s="329" t="s">
        <v>1465</v>
      </c>
      <c r="D462" s="330" t="s">
        <v>1466</v>
      </c>
      <c r="E462" s="331" t="s">
        <v>1627</v>
      </c>
      <c r="F462" s="332" t="s">
        <v>281</v>
      </c>
      <c r="G462" s="333">
        <v>51</v>
      </c>
      <c r="H462" s="334"/>
      <c r="I462" s="335">
        <v>0</v>
      </c>
      <c r="J462" s="335">
        <v>0</v>
      </c>
      <c r="K462" s="335">
        <v>0</v>
      </c>
      <c r="L462" s="335">
        <v>0</v>
      </c>
      <c r="M462" s="335">
        <v>0</v>
      </c>
      <c r="N462" s="335">
        <v>0</v>
      </c>
      <c r="O462" s="714">
        <v>0</v>
      </c>
      <c r="P462" s="714">
        <v>0</v>
      </c>
      <c r="Q462" s="715">
        <v>0</v>
      </c>
      <c r="R462" s="715">
        <v>0</v>
      </c>
      <c r="S462" s="337">
        <v>0</v>
      </c>
      <c r="T462" s="336">
        <v>0</v>
      </c>
      <c r="U462" s="338">
        <v>0</v>
      </c>
      <c r="V462" s="339">
        <v>0</v>
      </c>
      <c r="W462" s="289">
        <v>0</v>
      </c>
      <c r="X462" s="290">
        <v>0</v>
      </c>
      <c r="Y462" s="291">
        <v>0</v>
      </c>
      <c r="Z462" s="324">
        <v>0</v>
      </c>
      <c r="AA462" s="292">
        <v>0</v>
      </c>
      <c r="AB462" s="293">
        <v>0</v>
      </c>
      <c r="AC462" s="340">
        <v>0</v>
      </c>
      <c r="AD462" s="341">
        <v>0</v>
      </c>
      <c r="AE462" s="295">
        <v>0</v>
      </c>
      <c r="AF462" s="342">
        <v>0</v>
      </c>
      <c r="AG462" s="343">
        <v>0.51900000000000002</v>
      </c>
      <c r="AH462" s="6">
        <v>0.94720000000000004</v>
      </c>
      <c r="AI462" s="6">
        <v>0</v>
      </c>
      <c r="AJ462" s="2">
        <v>0</v>
      </c>
      <c r="AK462" s="298">
        <v>0.95540000000000003</v>
      </c>
      <c r="AL462" s="3">
        <v>0</v>
      </c>
      <c r="AM462" s="325">
        <v>0</v>
      </c>
      <c r="AN462" s="300">
        <v>0</v>
      </c>
      <c r="AO462" s="300">
        <v>0</v>
      </c>
      <c r="AP462" s="301">
        <v>0</v>
      </c>
      <c r="AQ462" s="29">
        <v>0</v>
      </c>
      <c r="AR462" s="283">
        <v>0</v>
      </c>
      <c r="AS462" s="283">
        <v>0</v>
      </c>
      <c r="AT462" s="4">
        <v>0</v>
      </c>
      <c r="AU462" s="4">
        <v>0</v>
      </c>
      <c r="AV462" s="5">
        <v>0</v>
      </c>
      <c r="AW462" s="448">
        <v>0</v>
      </c>
      <c r="AX462" s="449">
        <v>0</v>
      </c>
      <c r="AY462" s="6">
        <v>0</v>
      </c>
      <c r="AZ462" s="29">
        <v>0</v>
      </c>
      <c r="BA462" s="5">
        <v>0</v>
      </c>
      <c r="BB462" s="341">
        <v>0</v>
      </c>
      <c r="BC462" s="716">
        <v>0</v>
      </c>
      <c r="BD462" s="716">
        <v>1.5599999999999999E-2</v>
      </c>
      <c r="BE462" s="303">
        <v>0</v>
      </c>
      <c r="BF462" s="303">
        <v>0</v>
      </c>
      <c r="BG462" s="326">
        <v>0</v>
      </c>
      <c r="BH462" s="327"/>
      <c r="BJ462" s="529"/>
    </row>
    <row r="463" spans="1:62" x14ac:dyDescent="0.2">
      <c r="A463" s="33" t="s">
        <v>1019</v>
      </c>
      <c r="B463" s="328" t="s">
        <v>1020</v>
      </c>
      <c r="C463" s="329" t="s">
        <v>1465</v>
      </c>
      <c r="D463" s="330" t="s">
        <v>1466</v>
      </c>
      <c r="E463" s="331" t="s">
        <v>1628</v>
      </c>
      <c r="F463" s="332" t="s">
        <v>281</v>
      </c>
      <c r="G463" s="333">
        <v>51</v>
      </c>
      <c r="H463" s="334"/>
      <c r="I463" s="335">
        <v>0</v>
      </c>
      <c r="J463" s="335">
        <v>0</v>
      </c>
      <c r="K463" s="335">
        <v>0</v>
      </c>
      <c r="L463" s="335">
        <v>0</v>
      </c>
      <c r="M463" s="335">
        <v>0</v>
      </c>
      <c r="N463" s="335">
        <v>0</v>
      </c>
      <c r="O463" s="714">
        <v>0</v>
      </c>
      <c r="P463" s="714">
        <v>0</v>
      </c>
      <c r="Q463" s="715">
        <v>0</v>
      </c>
      <c r="R463" s="715">
        <v>0</v>
      </c>
      <c r="S463" s="337">
        <v>0</v>
      </c>
      <c r="T463" s="336">
        <v>0</v>
      </c>
      <c r="U463" s="338">
        <v>0</v>
      </c>
      <c r="V463" s="339">
        <v>0</v>
      </c>
      <c r="W463" s="289">
        <v>0</v>
      </c>
      <c r="X463" s="290">
        <v>0</v>
      </c>
      <c r="Y463" s="291">
        <v>0</v>
      </c>
      <c r="Z463" s="324">
        <v>0</v>
      </c>
      <c r="AA463" s="292">
        <v>0</v>
      </c>
      <c r="AB463" s="293">
        <v>0</v>
      </c>
      <c r="AC463" s="340">
        <v>0</v>
      </c>
      <c r="AD463" s="341">
        <v>0</v>
      </c>
      <c r="AE463" s="295">
        <v>0</v>
      </c>
      <c r="AF463" s="342">
        <v>0</v>
      </c>
      <c r="AG463" s="343">
        <v>0.51900000000000002</v>
      </c>
      <c r="AH463" s="6">
        <v>0.94720000000000004</v>
      </c>
      <c r="AI463" s="6">
        <v>0</v>
      </c>
      <c r="AJ463" s="2">
        <v>0</v>
      </c>
      <c r="AK463" s="298">
        <v>0.93930000000000002</v>
      </c>
      <c r="AL463" s="3">
        <v>0</v>
      </c>
      <c r="AM463" s="325">
        <v>0</v>
      </c>
      <c r="AN463" s="300">
        <v>0</v>
      </c>
      <c r="AO463" s="300">
        <v>0</v>
      </c>
      <c r="AP463" s="301">
        <v>0</v>
      </c>
      <c r="AQ463" s="29">
        <v>0</v>
      </c>
      <c r="AR463" s="283">
        <v>0</v>
      </c>
      <c r="AS463" s="283">
        <v>0</v>
      </c>
      <c r="AT463" s="4">
        <v>0</v>
      </c>
      <c r="AU463" s="4">
        <v>0</v>
      </c>
      <c r="AV463" s="5">
        <v>0</v>
      </c>
      <c r="AW463" s="448">
        <v>0</v>
      </c>
      <c r="AX463" s="449">
        <v>0</v>
      </c>
      <c r="AY463" s="6">
        <v>0</v>
      </c>
      <c r="AZ463" s="29">
        <v>0</v>
      </c>
      <c r="BA463" s="5">
        <v>0</v>
      </c>
      <c r="BB463" s="341">
        <v>0</v>
      </c>
      <c r="BC463" s="716">
        <v>0</v>
      </c>
      <c r="BD463" s="716">
        <v>1.5599999999999999E-2</v>
      </c>
      <c r="BE463" s="303">
        <v>0</v>
      </c>
      <c r="BF463" s="303">
        <v>0</v>
      </c>
      <c r="BG463" s="326">
        <v>0</v>
      </c>
      <c r="BH463" s="327"/>
      <c r="BJ463" s="529"/>
    </row>
    <row r="464" spans="1:62" x14ac:dyDescent="0.2">
      <c r="A464" s="33" t="s">
        <v>1022</v>
      </c>
      <c r="B464" s="328" t="s">
        <v>1023</v>
      </c>
      <c r="C464" s="329" t="s">
        <v>1465</v>
      </c>
      <c r="D464" s="330" t="s">
        <v>1466</v>
      </c>
      <c r="E464" s="331" t="s">
        <v>1629</v>
      </c>
      <c r="F464" s="332" t="s">
        <v>202</v>
      </c>
      <c r="G464" s="333">
        <v>51</v>
      </c>
      <c r="H464" s="334"/>
      <c r="I464" s="335">
        <v>0</v>
      </c>
      <c r="J464" s="335">
        <v>0</v>
      </c>
      <c r="K464" s="335">
        <v>0</v>
      </c>
      <c r="L464" s="335">
        <v>0</v>
      </c>
      <c r="M464" s="335">
        <v>0</v>
      </c>
      <c r="N464" s="335">
        <v>0</v>
      </c>
      <c r="O464" s="714">
        <v>0</v>
      </c>
      <c r="P464" s="714">
        <v>0</v>
      </c>
      <c r="Q464" s="715">
        <v>0</v>
      </c>
      <c r="R464" s="715">
        <v>0</v>
      </c>
      <c r="S464" s="337">
        <v>0</v>
      </c>
      <c r="T464" s="336">
        <v>0</v>
      </c>
      <c r="U464" s="338">
        <v>0</v>
      </c>
      <c r="V464" s="339">
        <v>0</v>
      </c>
      <c r="W464" s="289">
        <v>0</v>
      </c>
      <c r="X464" s="290">
        <v>0</v>
      </c>
      <c r="Y464" s="291">
        <v>0</v>
      </c>
      <c r="Z464" s="324">
        <v>0</v>
      </c>
      <c r="AA464" s="292">
        <v>0</v>
      </c>
      <c r="AB464" s="293">
        <v>0</v>
      </c>
      <c r="AC464" s="340">
        <v>0</v>
      </c>
      <c r="AD464" s="341">
        <v>0</v>
      </c>
      <c r="AE464" s="295">
        <v>0</v>
      </c>
      <c r="AF464" s="342">
        <v>0</v>
      </c>
      <c r="AG464" s="343">
        <v>0.51900000000000002</v>
      </c>
      <c r="AH464" s="6">
        <v>0.94720000000000004</v>
      </c>
      <c r="AI464" s="6">
        <v>0</v>
      </c>
      <c r="AJ464" s="2">
        <v>0</v>
      </c>
      <c r="AK464" s="298">
        <v>0.9163</v>
      </c>
      <c r="AL464" s="3">
        <v>0</v>
      </c>
      <c r="AM464" s="325">
        <v>0</v>
      </c>
      <c r="AN464" s="300">
        <v>0</v>
      </c>
      <c r="AO464" s="300">
        <v>0</v>
      </c>
      <c r="AP464" s="301">
        <v>0</v>
      </c>
      <c r="AQ464" s="29">
        <v>0</v>
      </c>
      <c r="AR464" s="283">
        <v>0</v>
      </c>
      <c r="AS464" s="283">
        <v>0</v>
      </c>
      <c r="AT464" s="4">
        <v>0</v>
      </c>
      <c r="AU464" s="4">
        <v>0</v>
      </c>
      <c r="AV464" s="5">
        <v>0</v>
      </c>
      <c r="AW464" s="448">
        <v>0</v>
      </c>
      <c r="AX464" s="449">
        <v>0</v>
      </c>
      <c r="AY464" s="6">
        <v>0</v>
      </c>
      <c r="AZ464" s="29">
        <v>0</v>
      </c>
      <c r="BA464" s="5">
        <v>0</v>
      </c>
      <c r="BB464" s="341">
        <v>0</v>
      </c>
      <c r="BC464" s="716">
        <v>0</v>
      </c>
      <c r="BD464" s="716">
        <v>1.5599999999999999E-2</v>
      </c>
      <c r="BE464" s="303">
        <v>0</v>
      </c>
      <c r="BF464" s="303">
        <v>0</v>
      </c>
      <c r="BG464" s="326">
        <v>0</v>
      </c>
      <c r="BH464" s="327"/>
      <c r="BJ464" s="529"/>
    </row>
    <row r="465" spans="1:62" x14ac:dyDescent="0.2">
      <c r="A465" s="33" t="s">
        <v>1025</v>
      </c>
      <c r="B465" s="328" t="s">
        <v>1026</v>
      </c>
      <c r="C465" s="329" t="s">
        <v>1465</v>
      </c>
      <c r="D465" s="330" t="s">
        <v>1466</v>
      </c>
      <c r="E465" s="331" t="s">
        <v>1630</v>
      </c>
      <c r="F465" s="332" t="s">
        <v>281</v>
      </c>
      <c r="G465" s="333">
        <v>51</v>
      </c>
      <c r="H465" s="334"/>
      <c r="I465" s="335">
        <v>0</v>
      </c>
      <c r="J465" s="335">
        <v>0</v>
      </c>
      <c r="K465" s="335">
        <v>0</v>
      </c>
      <c r="L465" s="335">
        <v>0</v>
      </c>
      <c r="M465" s="335">
        <v>0</v>
      </c>
      <c r="N465" s="335">
        <v>0</v>
      </c>
      <c r="O465" s="714">
        <v>0</v>
      </c>
      <c r="P465" s="714">
        <v>0</v>
      </c>
      <c r="Q465" s="715">
        <v>0</v>
      </c>
      <c r="R465" s="715">
        <v>0</v>
      </c>
      <c r="S465" s="337">
        <v>0</v>
      </c>
      <c r="T465" s="336">
        <v>0</v>
      </c>
      <c r="U465" s="338">
        <v>0</v>
      </c>
      <c r="V465" s="339">
        <v>0</v>
      </c>
      <c r="W465" s="289">
        <v>0</v>
      </c>
      <c r="X465" s="290">
        <v>0</v>
      </c>
      <c r="Y465" s="291">
        <v>0</v>
      </c>
      <c r="Z465" s="324">
        <v>0</v>
      </c>
      <c r="AA465" s="292">
        <v>0</v>
      </c>
      <c r="AB465" s="293">
        <v>0</v>
      </c>
      <c r="AC465" s="340">
        <v>0</v>
      </c>
      <c r="AD465" s="341">
        <v>0</v>
      </c>
      <c r="AE465" s="295">
        <v>0</v>
      </c>
      <c r="AF465" s="342">
        <v>0</v>
      </c>
      <c r="AG465" s="343">
        <v>0.51900000000000002</v>
      </c>
      <c r="AH465" s="6">
        <v>0.94720000000000004</v>
      </c>
      <c r="AI465" s="6">
        <v>0</v>
      </c>
      <c r="AJ465" s="2">
        <v>0</v>
      </c>
      <c r="AK465" s="298">
        <v>0.97099999999999997</v>
      </c>
      <c r="AL465" s="3">
        <v>0</v>
      </c>
      <c r="AM465" s="325">
        <v>0</v>
      </c>
      <c r="AN465" s="300">
        <v>0</v>
      </c>
      <c r="AO465" s="300">
        <v>0</v>
      </c>
      <c r="AP465" s="301">
        <v>0</v>
      </c>
      <c r="AQ465" s="29">
        <v>0</v>
      </c>
      <c r="AR465" s="283">
        <v>0</v>
      </c>
      <c r="AS465" s="283">
        <v>0</v>
      </c>
      <c r="AT465" s="4">
        <v>0</v>
      </c>
      <c r="AU465" s="4">
        <v>0</v>
      </c>
      <c r="AV465" s="5">
        <v>0</v>
      </c>
      <c r="AW465" s="448">
        <v>0</v>
      </c>
      <c r="AX465" s="449">
        <v>0</v>
      </c>
      <c r="AY465" s="6">
        <v>0</v>
      </c>
      <c r="AZ465" s="29">
        <v>0</v>
      </c>
      <c r="BA465" s="5">
        <v>0</v>
      </c>
      <c r="BB465" s="341">
        <v>0</v>
      </c>
      <c r="BC465" s="716">
        <v>0</v>
      </c>
      <c r="BD465" s="716">
        <v>1.5599999999999999E-2</v>
      </c>
      <c r="BE465" s="303">
        <v>0</v>
      </c>
      <c r="BF465" s="303">
        <v>0</v>
      </c>
      <c r="BG465" s="326">
        <v>0</v>
      </c>
      <c r="BH465" s="327"/>
      <c r="BJ465" s="529"/>
    </row>
    <row r="466" spans="1:62" x14ac:dyDescent="0.2">
      <c r="A466" s="548" t="s">
        <v>1465</v>
      </c>
      <c r="B466" s="505" t="s">
        <v>1466</v>
      </c>
      <c r="C466" s="404" t="s">
        <v>1465</v>
      </c>
      <c r="D466" s="405" t="s">
        <v>1622</v>
      </c>
      <c r="E466" s="532" t="s">
        <v>1631</v>
      </c>
      <c r="F466" s="533" t="s">
        <v>281</v>
      </c>
      <c r="G466" s="507">
        <v>51</v>
      </c>
      <c r="H466" s="246"/>
      <c r="I466" s="508">
        <v>10518427</v>
      </c>
      <c r="J466" s="508">
        <v>2169600</v>
      </c>
      <c r="K466" s="508">
        <v>0</v>
      </c>
      <c r="L466" s="508">
        <v>0</v>
      </c>
      <c r="M466" s="508">
        <v>0</v>
      </c>
      <c r="N466" s="508">
        <v>10518427</v>
      </c>
      <c r="O466" s="724">
        <v>2169600</v>
      </c>
      <c r="P466" s="724">
        <v>8348827</v>
      </c>
      <c r="Q466" s="725">
        <v>446.93</v>
      </c>
      <c r="R466" s="725">
        <v>15.64</v>
      </c>
      <c r="S466" s="534">
        <v>133988</v>
      </c>
      <c r="T466" s="506">
        <v>0</v>
      </c>
      <c r="U466" s="535">
        <v>8348827</v>
      </c>
      <c r="V466" s="536">
        <v>18680.39</v>
      </c>
      <c r="W466" s="537">
        <v>33767</v>
      </c>
      <c r="X466" s="538">
        <v>75.55</v>
      </c>
      <c r="Y466" s="539">
        <v>18604.84</v>
      </c>
      <c r="Z466" s="538">
        <v>788.84000000000015</v>
      </c>
      <c r="AA466" s="540">
        <v>352556</v>
      </c>
      <c r="AB466" s="541">
        <v>8701383</v>
      </c>
      <c r="AC466" s="542">
        <v>19469.23</v>
      </c>
      <c r="AD466" s="543">
        <v>1.9050100000000001</v>
      </c>
      <c r="AE466" s="544">
        <v>1.905</v>
      </c>
      <c r="AF466" s="545">
        <v>1.825</v>
      </c>
      <c r="AG466" s="546">
        <v>0</v>
      </c>
      <c r="AH466" s="547">
        <v>0</v>
      </c>
      <c r="AI466" s="547">
        <v>0</v>
      </c>
      <c r="AJ466" s="2">
        <v>0</v>
      </c>
      <c r="AK466" s="298">
        <v>0</v>
      </c>
      <c r="AL466" s="3">
        <v>0</v>
      </c>
      <c r="AM466" s="325">
        <v>0</v>
      </c>
      <c r="AN466" s="300">
        <v>0</v>
      </c>
      <c r="AO466" s="300">
        <v>0</v>
      </c>
      <c r="AP466" s="301">
        <v>0</v>
      </c>
      <c r="AQ466" s="29">
        <v>0</v>
      </c>
      <c r="AR466" s="283">
        <v>0</v>
      </c>
      <c r="AS466" s="283">
        <v>0</v>
      </c>
      <c r="AT466" s="4">
        <v>0</v>
      </c>
      <c r="AU466" s="4">
        <v>0</v>
      </c>
      <c r="AV466" s="5">
        <v>0</v>
      </c>
      <c r="AW466" s="448">
        <v>0</v>
      </c>
      <c r="AX466" s="449">
        <v>0</v>
      </c>
      <c r="AY466" s="361">
        <v>0</v>
      </c>
      <c r="AZ466" s="29">
        <v>0</v>
      </c>
      <c r="BA466" s="5">
        <v>0</v>
      </c>
      <c r="BB466" s="543">
        <v>1.57264</v>
      </c>
      <c r="BC466" s="726">
        <v>3.0099999999999998E-2</v>
      </c>
      <c r="BD466" s="726">
        <v>0</v>
      </c>
      <c r="BE466" s="303">
        <v>0</v>
      </c>
      <c r="BF466" s="303">
        <v>0</v>
      </c>
      <c r="BG466" s="326">
        <v>0</v>
      </c>
      <c r="BH466" s="327"/>
      <c r="BI466" s="9"/>
      <c r="BJ466" s="529"/>
    </row>
    <row r="467" spans="1:62" x14ac:dyDescent="0.2">
      <c r="A467" s="314" t="s">
        <v>1028</v>
      </c>
      <c r="B467" s="315" t="s">
        <v>1029</v>
      </c>
      <c r="C467" s="316" t="s">
        <v>1028</v>
      </c>
      <c r="D467" s="317" t="s">
        <v>1029</v>
      </c>
      <c r="E467" s="318" t="s">
        <v>1030</v>
      </c>
      <c r="F467" s="319" t="s">
        <v>281</v>
      </c>
      <c r="G467" s="320">
        <v>52</v>
      </c>
      <c r="H467" s="246"/>
      <c r="I467" s="321">
        <v>8053719</v>
      </c>
      <c r="J467" s="321">
        <v>86279</v>
      </c>
      <c r="K467" s="321">
        <v>0</v>
      </c>
      <c r="L467" s="321">
        <v>0</v>
      </c>
      <c r="M467" s="321">
        <v>0</v>
      </c>
      <c r="N467" s="321">
        <v>8053719</v>
      </c>
      <c r="O467" s="711">
        <v>86279</v>
      </c>
      <c r="P467" s="711">
        <v>7967440</v>
      </c>
      <c r="Q467" s="712">
        <v>479.05</v>
      </c>
      <c r="R467" s="712">
        <v>11.519999999999998</v>
      </c>
      <c r="S467" s="282">
        <v>98692</v>
      </c>
      <c r="T467" s="281">
        <v>0</v>
      </c>
      <c r="U467" s="322">
        <v>7967440</v>
      </c>
      <c r="V467" s="323">
        <v>16631.75</v>
      </c>
      <c r="W467" s="289">
        <v>31887</v>
      </c>
      <c r="X467" s="290">
        <v>66.56</v>
      </c>
      <c r="Y467" s="291">
        <v>16565.189999999999</v>
      </c>
      <c r="Z467" s="324">
        <v>0</v>
      </c>
      <c r="AA467" s="292">
        <v>0</v>
      </c>
      <c r="AB467" s="293">
        <v>7967440</v>
      </c>
      <c r="AC467" s="261">
        <v>16631.75</v>
      </c>
      <c r="AD467" s="294">
        <v>1.62737</v>
      </c>
      <c r="AE467" s="295">
        <v>1.6274</v>
      </c>
      <c r="AF467" s="296">
        <v>1.6274</v>
      </c>
      <c r="AG467" s="297">
        <v>1</v>
      </c>
      <c r="AH467" s="1">
        <v>1.6274</v>
      </c>
      <c r="AI467" s="1">
        <v>1.6274</v>
      </c>
      <c r="AJ467" s="2">
        <v>1.0471999999999999</v>
      </c>
      <c r="AK467" s="298">
        <v>1.554</v>
      </c>
      <c r="AL467" s="3">
        <v>1.554</v>
      </c>
      <c r="AM467" s="325">
        <v>1.5087999999999999</v>
      </c>
      <c r="AN467" s="300">
        <v>1.0471999999999999</v>
      </c>
      <c r="AO467" s="300">
        <v>0</v>
      </c>
      <c r="AP467" s="301">
        <v>1.554</v>
      </c>
      <c r="AQ467" s="29">
        <v>1.5087999999999999</v>
      </c>
      <c r="AR467" s="283">
        <v>1</v>
      </c>
      <c r="AS467" s="283">
        <v>1</v>
      </c>
      <c r="AT467" s="4">
        <v>1.0471999999999999</v>
      </c>
      <c r="AU467" s="4">
        <v>0</v>
      </c>
      <c r="AV467" s="5">
        <v>1.554</v>
      </c>
      <c r="AW467" s="448">
        <v>0</v>
      </c>
      <c r="AX467" s="449">
        <v>0</v>
      </c>
      <c r="AY467" s="1">
        <v>1.6274</v>
      </c>
      <c r="AZ467" s="29">
        <v>0</v>
      </c>
      <c r="BA467" s="5">
        <v>0</v>
      </c>
      <c r="BB467" s="294">
        <v>1.34344</v>
      </c>
      <c r="BC467" s="707">
        <v>2.69E-2</v>
      </c>
      <c r="BD467" s="707">
        <v>2.69E-2</v>
      </c>
      <c r="BE467" s="303">
        <v>2.69E-2</v>
      </c>
      <c r="BF467" s="303">
        <v>2.69E-2</v>
      </c>
      <c r="BG467" s="326">
        <v>0</v>
      </c>
      <c r="BH467" s="327"/>
      <c r="BJ467" s="529"/>
    </row>
    <row r="468" spans="1:62" x14ac:dyDescent="0.2">
      <c r="A468" s="314" t="s">
        <v>1031</v>
      </c>
      <c r="B468" s="315" t="s">
        <v>1032</v>
      </c>
      <c r="C468" s="316" t="s">
        <v>1031</v>
      </c>
      <c r="D468" s="317" t="s">
        <v>1032</v>
      </c>
      <c r="E468" s="318" t="s">
        <v>1033</v>
      </c>
      <c r="F468" s="319" t="s">
        <v>281</v>
      </c>
      <c r="G468" s="320">
        <v>52</v>
      </c>
      <c r="H468" s="246"/>
      <c r="I468" s="321">
        <v>5630601</v>
      </c>
      <c r="J468" s="321">
        <v>383173</v>
      </c>
      <c r="K468" s="321">
        <v>0</v>
      </c>
      <c r="L468" s="321">
        <v>0</v>
      </c>
      <c r="M468" s="321">
        <v>0</v>
      </c>
      <c r="N468" s="321">
        <v>5630601</v>
      </c>
      <c r="O468" s="711">
        <v>383173</v>
      </c>
      <c r="P468" s="711">
        <v>5247428</v>
      </c>
      <c r="Q468" s="712">
        <v>333.17</v>
      </c>
      <c r="R468" s="712">
        <v>9.01</v>
      </c>
      <c r="S468" s="282">
        <v>77189</v>
      </c>
      <c r="T468" s="281">
        <v>0</v>
      </c>
      <c r="U468" s="322">
        <v>5247428</v>
      </c>
      <c r="V468" s="323">
        <v>15750</v>
      </c>
      <c r="W468" s="289">
        <v>350156</v>
      </c>
      <c r="X468" s="290">
        <v>1050.98</v>
      </c>
      <c r="Y468" s="291">
        <v>14699.02</v>
      </c>
      <c r="Z468" s="324">
        <v>0</v>
      </c>
      <c r="AA468" s="292">
        <v>0</v>
      </c>
      <c r="AB468" s="293">
        <v>5247428</v>
      </c>
      <c r="AC468" s="261">
        <v>15750</v>
      </c>
      <c r="AD468" s="294">
        <v>1.5410999999999999</v>
      </c>
      <c r="AE468" s="295">
        <v>1.5410999999999999</v>
      </c>
      <c r="AF468" s="296">
        <v>1.5410999999999999</v>
      </c>
      <c r="AG468" s="297">
        <v>1</v>
      </c>
      <c r="AH468" s="1">
        <v>1.5410999999999999</v>
      </c>
      <c r="AI468" s="1">
        <v>1.5410999999999999</v>
      </c>
      <c r="AJ468" s="2">
        <v>0.96450000000000002</v>
      </c>
      <c r="AK468" s="298">
        <v>1.5978000000000001</v>
      </c>
      <c r="AL468" s="3">
        <v>1.5978000000000001</v>
      </c>
      <c r="AM468" s="325">
        <v>1.6382000000000001</v>
      </c>
      <c r="AN468" s="300">
        <v>0.96450000000000002</v>
      </c>
      <c r="AO468" s="300">
        <v>0</v>
      </c>
      <c r="AP468" s="301">
        <v>1.5978000000000001</v>
      </c>
      <c r="AQ468" s="29">
        <v>1.6382000000000001</v>
      </c>
      <c r="AR468" s="283">
        <v>1</v>
      </c>
      <c r="AS468" s="283">
        <v>1</v>
      </c>
      <c r="AT468" s="4">
        <v>0.96450000000000002</v>
      </c>
      <c r="AU468" s="4">
        <v>0</v>
      </c>
      <c r="AV468" s="5">
        <v>1.5978000000000001</v>
      </c>
      <c r="AW468" s="448">
        <v>0</v>
      </c>
      <c r="AX468" s="449">
        <v>0</v>
      </c>
      <c r="AY468" s="1">
        <v>1.5410999999999999</v>
      </c>
      <c r="AZ468" s="29">
        <v>0</v>
      </c>
      <c r="BA468" s="5">
        <v>0</v>
      </c>
      <c r="BB468" s="294">
        <v>1.2722100000000001</v>
      </c>
      <c r="BC468" s="707">
        <v>2.5399999999999999E-2</v>
      </c>
      <c r="BD468" s="707">
        <v>2.5399999999999999E-2</v>
      </c>
      <c r="BE468" s="303">
        <v>2.5399999999999999E-2</v>
      </c>
      <c r="BF468" s="303">
        <v>2.5399999999999999E-2</v>
      </c>
      <c r="BG468" s="326">
        <v>0</v>
      </c>
      <c r="BH468" s="327"/>
      <c r="BJ468" s="529"/>
    </row>
    <row r="469" spans="1:62" x14ac:dyDescent="0.2">
      <c r="A469" s="314" t="s">
        <v>1034</v>
      </c>
      <c r="B469" s="315" t="s">
        <v>1035</v>
      </c>
      <c r="C469" s="316" t="s">
        <v>1034</v>
      </c>
      <c r="D469" s="317" t="s">
        <v>1035</v>
      </c>
      <c r="E469" s="318" t="s">
        <v>1036</v>
      </c>
      <c r="F469" s="319" t="s">
        <v>281</v>
      </c>
      <c r="G469" s="320">
        <v>52</v>
      </c>
      <c r="H469" s="246"/>
      <c r="I469" s="321">
        <v>2911665</v>
      </c>
      <c r="J469" s="321">
        <v>333382</v>
      </c>
      <c r="K469" s="321">
        <v>103335</v>
      </c>
      <c r="L469" s="321">
        <v>0</v>
      </c>
      <c r="M469" s="321">
        <v>103335</v>
      </c>
      <c r="N469" s="321">
        <v>2808330</v>
      </c>
      <c r="O469" s="711">
        <v>230047</v>
      </c>
      <c r="P469" s="711">
        <v>2578283</v>
      </c>
      <c r="Q469" s="712">
        <v>138.81</v>
      </c>
      <c r="R469" s="712">
        <v>0.64</v>
      </c>
      <c r="S469" s="282">
        <v>5483</v>
      </c>
      <c r="T469" s="281">
        <v>0</v>
      </c>
      <c r="U469" s="322">
        <v>2578283</v>
      </c>
      <c r="V469" s="323">
        <v>18574.189999999999</v>
      </c>
      <c r="W469" s="289">
        <v>11737</v>
      </c>
      <c r="X469" s="290">
        <v>84.55</v>
      </c>
      <c r="Y469" s="291">
        <v>18489.64</v>
      </c>
      <c r="Z469" s="324">
        <v>673.63999999999942</v>
      </c>
      <c r="AA469" s="292">
        <v>93508</v>
      </c>
      <c r="AB469" s="293">
        <v>2671791</v>
      </c>
      <c r="AC469" s="261">
        <v>19247.830000000002</v>
      </c>
      <c r="AD469" s="294">
        <v>1.8833500000000001</v>
      </c>
      <c r="AE469" s="295">
        <v>1.8834</v>
      </c>
      <c r="AF469" s="296">
        <v>1.8834</v>
      </c>
      <c r="AG469" s="297">
        <v>1</v>
      </c>
      <c r="AH469" s="1">
        <v>1.8834</v>
      </c>
      <c r="AI469" s="1">
        <v>1.8834</v>
      </c>
      <c r="AJ469" s="2">
        <v>1.0165999999999999</v>
      </c>
      <c r="AK469" s="298">
        <v>1.8526</v>
      </c>
      <c r="AL469" s="3">
        <v>1.8526</v>
      </c>
      <c r="AM469" s="325">
        <v>1.5542</v>
      </c>
      <c r="AN469" s="300">
        <v>1.0165999999999999</v>
      </c>
      <c r="AO469" s="300">
        <v>0</v>
      </c>
      <c r="AP469" s="301">
        <v>1.8526</v>
      </c>
      <c r="AQ469" s="29">
        <v>1.5542</v>
      </c>
      <c r="AR469" s="283">
        <v>1</v>
      </c>
      <c r="AS469" s="283">
        <v>1</v>
      </c>
      <c r="AT469" s="4">
        <v>1.0165999999999999</v>
      </c>
      <c r="AU469" s="4">
        <v>0</v>
      </c>
      <c r="AV469" s="5">
        <v>1.8526</v>
      </c>
      <c r="AW469" s="448">
        <v>0</v>
      </c>
      <c r="AX469" s="449">
        <v>0</v>
      </c>
      <c r="AY469" s="1">
        <v>1.8834</v>
      </c>
      <c r="AZ469" s="29">
        <v>0</v>
      </c>
      <c r="BA469" s="5">
        <v>0</v>
      </c>
      <c r="BB469" s="294">
        <v>1.5547500000000001</v>
      </c>
      <c r="BC469" s="707">
        <v>3.1099999999999999E-2</v>
      </c>
      <c r="BD469" s="707">
        <v>3.1099999999999999E-2</v>
      </c>
      <c r="BE469" s="303">
        <v>3.1099999999999999E-2</v>
      </c>
      <c r="BF469" s="303">
        <v>3.1099999999999999E-2</v>
      </c>
      <c r="BG469" s="326">
        <v>0</v>
      </c>
      <c r="BH469" s="327"/>
      <c r="BJ469" s="529"/>
    </row>
    <row r="470" spans="1:62" x14ac:dyDescent="0.2">
      <c r="A470" s="314" t="s">
        <v>1037</v>
      </c>
      <c r="B470" s="315" t="s">
        <v>281</v>
      </c>
      <c r="C470" s="316" t="s">
        <v>1037</v>
      </c>
      <c r="D470" s="317" t="s">
        <v>281</v>
      </c>
      <c r="E470" s="318" t="s">
        <v>1038</v>
      </c>
      <c r="F470" s="319" t="s">
        <v>281</v>
      </c>
      <c r="G470" s="320">
        <v>52</v>
      </c>
      <c r="H470" s="246"/>
      <c r="I470" s="321">
        <v>8613224</v>
      </c>
      <c r="J470" s="321">
        <v>2116986</v>
      </c>
      <c r="K470" s="321">
        <v>0</v>
      </c>
      <c r="L470" s="321">
        <v>0</v>
      </c>
      <c r="M470" s="321">
        <v>0</v>
      </c>
      <c r="N470" s="321">
        <v>8613224</v>
      </c>
      <c r="O470" s="711">
        <v>2116986</v>
      </c>
      <c r="P470" s="711">
        <v>6496238</v>
      </c>
      <c r="Q470" s="712">
        <v>500.56</v>
      </c>
      <c r="R470" s="712">
        <v>9.8000000000000007</v>
      </c>
      <c r="S470" s="282">
        <v>83957</v>
      </c>
      <c r="T470" s="281">
        <v>0</v>
      </c>
      <c r="U470" s="322">
        <v>6496238</v>
      </c>
      <c r="V470" s="323">
        <v>12977.94</v>
      </c>
      <c r="W470" s="289">
        <v>41271</v>
      </c>
      <c r="X470" s="290">
        <v>82.45</v>
      </c>
      <c r="Y470" s="291">
        <v>12895.49</v>
      </c>
      <c r="Z470" s="324">
        <v>0</v>
      </c>
      <c r="AA470" s="292">
        <v>0</v>
      </c>
      <c r="AB470" s="293">
        <v>6496238</v>
      </c>
      <c r="AC470" s="261">
        <v>12977.94</v>
      </c>
      <c r="AD470" s="294">
        <v>1.26986</v>
      </c>
      <c r="AE470" s="295">
        <v>1.2699</v>
      </c>
      <c r="AF470" s="296">
        <v>1.2699</v>
      </c>
      <c r="AG470" s="297">
        <v>1</v>
      </c>
      <c r="AH470" s="1">
        <v>1.2699</v>
      </c>
      <c r="AI470" s="1">
        <v>1.2699</v>
      </c>
      <c r="AJ470" s="2">
        <v>1.0698999999999999</v>
      </c>
      <c r="AK470" s="298">
        <v>1.1869000000000001</v>
      </c>
      <c r="AL470" s="3">
        <v>1.1869000000000001</v>
      </c>
      <c r="AM470" s="325">
        <v>1.4767999999999999</v>
      </c>
      <c r="AN470" s="300">
        <v>1.0698999999999999</v>
      </c>
      <c r="AO470" s="300">
        <v>0</v>
      </c>
      <c r="AP470" s="301">
        <v>1.1869000000000001</v>
      </c>
      <c r="AQ470" s="29">
        <v>1.4767999999999999</v>
      </c>
      <c r="AR470" s="283">
        <v>1</v>
      </c>
      <c r="AS470" s="283">
        <v>1</v>
      </c>
      <c r="AT470" s="4">
        <v>1.0698999999999999</v>
      </c>
      <c r="AU470" s="4">
        <v>0</v>
      </c>
      <c r="AV470" s="5">
        <v>1.1869000000000001</v>
      </c>
      <c r="AW470" s="448">
        <v>0</v>
      </c>
      <c r="AX470" s="449">
        <v>0</v>
      </c>
      <c r="AY470" s="1">
        <v>1.2699</v>
      </c>
      <c r="AZ470" s="29">
        <v>0</v>
      </c>
      <c r="BA470" s="5">
        <v>0</v>
      </c>
      <c r="BB470" s="294">
        <v>1.0483</v>
      </c>
      <c r="BC470" s="707">
        <v>2.1000000000000001E-2</v>
      </c>
      <c r="BD470" s="707">
        <v>2.1000000000000001E-2</v>
      </c>
      <c r="BE470" s="303">
        <v>2.1000000000000001E-2</v>
      </c>
      <c r="BF470" s="303">
        <v>2.1000000000000001E-2</v>
      </c>
      <c r="BG470" s="326">
        <v>0</v>
      </c>
      <c r="BH470" s="327"/>
      <c r="BJ470" s="529"/>
    </row>
    <row r="471" spans="1:62" x14ac:dyDescent="0.2">
      <c r="A471" s="314" t="s">
        <v>1039</v>
      </c>
      <c r="B471" s="315" t="s">
        <v>1040</v>
      </c>
      <c r="C471" s="316" t="s">
        <v>1039</v>
      </c>
      <c r="D471" s="317" t="s">
        <v>1040</v>
      </c>
      <c r="E471" s="318" t="s">
        <v>1041</v>
      </c>
      <c r="F471" s="319" t="s">
        <v>281</v>
      </c>
      <c r="G471" s="320">
        <v>54</v>
      </c>
      <c r="H471" s="246"/>
      <c r="I471" s="321">
        <v>38157440</v>
      </c>
      <c r="J471" s="321">
        <v>15296056</v>
      </c>
      <c r="K471" s="321">
        <v>0</v>
      </c>
      <c r="L471" s="321">
        <v>0</v>
      </c>
      <c r="M471" s="321">
        <v>0</v>
      </c>
      <c r="N471" s="321">
        <v>38157440</v>
      </c>
      <c r="O471" s="711">
        <v>15296056</v>
      </c>
      <c r="P471" s="711">
        <v>22861384</v>
      </c>
      <c r="Q471" s="712">
        <v>1415.4</v>
      </c>
      <c r="R471" s="712">
        <v>50.699999999999996</v>
      </c>
      <c r="S471" s="282">
        <v>434347</v>
      </c>
      <c r="T471" s="281">
        <v>0</v>
      </c>
      <c r="U471" s="322">
        <v>22861384</v>
      </c>
      <c r="V471" s="323">
        <v>16151.89</v>
      </c>
      <c r="W471" s="289">
        <v>944828</v>
      </c>
      <c r="X471" s="290">
        <v>667.53</v>
      </c>
      <c r="Y471" s="291">
        <v>15484.359999999999</v>
      </c>
      <c r="Z471" s="324">
        <v>0</v>
      </c>
      <c r="AA471" s="292">
        <v>0</v>
      </c>
      <c r="AB471" s="293">
        <v>22861384</v>
      </c>
      <c r="AC471" s="261">
        <v>16151.89</v>
      </c>
      <c r="AD471" s="294">
        <v>1.5804199999999999</v>
      </c>
      <c r="AE471" s="295">
        <v>1.5804</v>
      </c>
      <c r="AF471" s="296">
        <v>1.5804</v>
      </c>
      <c r="AG471" s="297">
        <v>1</v>
      </c>
      <c r="AH471" s="1">
        <v>1.5804</v>
      </c>
      <c r="AI471" s="1">
        <v>1.5804</v>
      </c>
      <c r="AJ471" s="2">
        <v>0.96550000000000002</v>
      </c>
      <c r="AK471" s="298">
        <v>1.6369</v>
      </c>
      <c r="AL471" s="3">
        <v>1.6369</v>
      </c>
      <c r="AM471" s="325">
        <v>1.6365000000000001</v>
      </c>
      <c r="AN471" s="300">
        <v>0.96550000000000002</v>
      </c>
      <c r="AO471" s="300">
        <v>0</v>
      </c>
      <c r="AP471" s="301">
        <v>1.6369</v>
      </c>
      <c r="AQ471" s="29">
        <v>1.6365000000000001</v>
      </c>
      <c r="AR471" s="283">
        <v>1</v>
      </c>
      <c r="AS471" s="283">
        <v>1</v>
      </c>
      <c r="AT471" s="4">
        <v>0.96550000000000002</v>
      </c>
      <c r="AU471" s="4">
        <v>0</v>
      </c>
      <c r="AV471" s="5">
        <v>1.6369</v>
      </c>
      <c r="AW471" s="448">
        <v>0</v>
      </c>
      <c r="AX471" s="449">
        <v>0</v>
      </c>
      <c r="AY471" s="1">
        <v>1.5804</v>
      </c>
      <c r="AZ471" s="29">
        <v>0</v>
      </c>
      <c r="BA471" s="5">
        <v>0</v>
      </c>
      <c r="BB471" s="294">
        <v>1.3046800000000001</v>
      </c>
      <c r="BC471" s="707">
        <v>2.6100000000000002E-2</v>
      </c>
      <c r="BD471" s="707">
        <v>2.6100000000000002E-2</v>
      </c>
      <c r="BE471" s="303">
        <v>2.6100000000000002E-2</v>
      </c>
      <c r="BF471" s="303">
        <v>2.6100000000000002E-2</v>
      </c>
      <c r="BG471" s="326">
        <v>0</v>
      </c>
      <c r="BH471" s="327"/>
      <c r="BJ471" s="529"/>
    </row>
    <row r="472" spans="1:62" x14ac:dyDescent="0.2">
      <c r="A472" s="314" t="s">
        <v>1042</v>
      </c>
      <c r="B472" s="315" t="s">
        <v>1043</v>
      </c>
      <c r="C472" s="316" t="s">
        <v>1042</v>
      </c>
      <c r="D472" s="317" t="s">
        <v>1043</v>
      </c>
      <c r="E472" s="318" t="s">
        <v>1044</v>
      </c>
      <c r="F472" s="319" t="s">
        <v>281</v>
      </c>
      <c r="G472" s="320">
        <v>55</v>
      </c>
      <c r="H472" s="246"/>
      <c r="I472" s="321">
        <v>12481904</v>
      </c>
      <c r="J472" s="321">
        <v>1418351</v>
      </c>
      <c r="K472" s="321">
        <v>0</v>
      </c>
      <c r="L472" s="321">
        <v>0</v>
      </c>
      <c r="M472" s="321">
        <v>0</v>
      </c>
      <c r="N472" s="321">
        <v>12481904</v>
      </c>
      <c r="O472" s="711">
        <v>1418351</v>
      </c>
      <c r="P472" s="711">
        <v>11063553</v>
      </c>
      <c r="Q472" s="712">
        <v>595.74</v>
      </c>
      <c r="R472" s="712">
        <v>3.75</v>
      </c>
      <c r="S472" s="282">
        <v>32126</v>
      </c>
      <c r="T472" s="281">
        <v>0</v>
      </c>
      <c r="U472" s="322">
        <v>11063553</v>
      </c>
      <c r="V472" s="323">
        <v>18571.11</v>
      </c>
      <c r="W472" s="289">
        <v>907922</v>
      </c>
      <c r="X472" s="290">
        <v>1524.02</v>
      </c>
      <c r="Y472" s="291">
        <v>17047.09</v>
      </c>
      <c r="Z472" s="324">
        <v>0</v>
      </c>
      <c r="AA472" s="292">
        <v>0</v>
      </c>
      <c r="AB472" s="293">
        <v>11063553</v>
      </c>
      <c r="AC472" s="261">
        <v>18571.11</v>
      </c>
      <c r="AD472" s="294">
        <v>1.8171299999999999</v>
      </c>
      <c r="AE472" s="295">
        <v>1.8170999999999999</v>
      </c>
      <c r="AF472" s="296">
        <v>1.8170999999999999</v>
      </c>
      <c r="AG472" s="297">
        <v>1</v>
      </c>
      <c r="AH472" s="1">
        <v>1.8170999999999999</v>
      </c>
      <c r="AI472" s="1">
        <v>1.8170999999999999</v>
      </c>
      <c r="AJ472" s="2">
        <v>0.98290000000000011</v>
      </c>
      <c r="AK472" s="298">
        <v>1.8487</v>
      </c>
      <c r="AL472" s="3">
        <v>1.8487</v>
      </c>
      <c r="AM472" s="325">
        <v>1.6074999999999999</v>
      </c>
      <c r="AN472" s="300">
        <v>0.98290000000000011</v>
      </c>
      <c r="AO472" s="300">
        <v>0</v>
      </c>
      <c r="AP472" s="301">
        <v>1.8487</v>
      </c>
      <c r="AQ472" s="29">
        <v>1.6074999999999999</v>
      </c>
      <c r="AR472" s="283">
        <v>1</v>
      </c>
      <c r="AS472" s="283">
        <v>1</v>
      </c>
      <c r="AT472" s="4">
        <v>0.98290000000000011</v>
      </c>
      <c r="AU472" s="4">
        <v>0</v>
      </c>
      <c r="AV472" s="5">
        <v>1.8487</v>
      </c>
      <c r="AW472" s="448">
        <v>0</v>
      </c>
      <c r="AX472" s="449">
        <v>0</v>
      </c>
      <c r="AY472" s="1">
        <v>1.8170999999999999</v>
      </c>
      <c r="AZ472" s="29">
        <v>0</v>
      </c>
      <c r="BA472" s="5">
        <v>0</v>
      </c>
      <c r="BB472" s="294">
        <v>1.5000899999999999</v>
      </c>
      <c r="BC472" s="707">
        <v>0.03</v>
      </c>
      <c r="BD472" s="707">
        <v>0.03</v>
      </c>
      <c r="BE472" s="303">
        <v>0.03</v>
      </c>
      <c r="BF472" s="303">
        <v>0.03</v>
      </c>
      <c r="BG472" s="326">
        <v>0</v>
      </c>
      <c r="BH472" s="327"/>
      <c r="BJ472" s="529"/>
    </row>
    <row r="473" spans="1:62" x14ac:dyDescent="0.2">
      <c r="A473" s="314" t="s">
        <v>1045</v>
      </c>
      <c r="B473" s="315" t="s">
        <v>1046</v>
      </c>
      <c r="C473" s="316" t="s">
        <v>1045</v>
      </c>
      <c r="D473" s="317" t="s">
        <v>1046</v>
      </c>
      <c r="E473" s="318" t="s">
        <v>1047</v>
      </c>
      <c r="F473" s="319" t="s">
        <v>281</v>
      </c>
      <c r="G473" s="320">
        <v>56</v>
      </c>
      <c r="H473" s="246"/>
      <c r="I473" s="321">
        <v>30436739</v>
      </c>
      <c r="J473" s="321">
        <v>8381551</v>
      </c>
      <c r="K473" s="321">
        <v>0</v>
      </c>
      <c r="L473" s="321">
        <v>0</v>
      </c>
      <c r="M473" s="321">
        <v>0</v>
      </c>
      <c r="N473" s="321">
        <v>30436739</v>
      </c>
      <c r="O473" s="711">
        <v>8381551</v>
      </c>
      <c r="P473" s="711">
        <v>22055188</v>
      </c>
      <c r="Q473" s="712">
        <v>1309.26</v>
      </c>
      <c r="R473" s="712">
        <v>66.739999999999995</v>
      </c>
      <c r="S473" s="282">
        <v>571762</v>
      </c>
      <c r="T473" s="281">
        <v>0</v>
      </c>
      <c r="U473" s="322">
        <v>22055188</v>
      </c>
      <c r="V473" s="323">
        <v>16845.54</v>
      </c>
      <c r="W473" s="289">
        <v>980942</v>
      </c>
      <c r="X473" s="290">
        <v>749.23</v>
      </c>
      <c r="Y473" s="291">
        <v>16096.310000000001</v>
      </c>
      <c r="Z473" s="324">
        <v>0</v>
      </c>
      <c r="AA473" s="292">
        <v>0</v>
      </c>
      <c r="AB473" s="293">
        <v>22055188</v>
      </c>
      <c r="AC473" s="261">
        <v>16845.54</v>
      </c>
      <c r="AD473" s="294">
        <v>1.64829</v>
      </c>
      <c r="AE473" s="295">
        <v>1.6483000000000001</v>
      </c>
      <c r="AF473" s="296">
        <v>1.6483000000000001</v>
      </c>
      <c r="AG473" s="297">
        <v>1</v>
      </c>
      <c r="AH473" s="1">
        <v>1.6483000000000001</v>
      </c>
      <c r="AI473" s="1">
        <v>1.6483000000000001</v>
      </c>
      <c r="AJ473" s="2">
        <v>0.9516</v>
      </c>
      <c r="AK473" s="298">
        <v>1.7321</v>
      </c>
      <c r="AL473" s="3">
        <v>1.7321</v>
      </c>
      <c r="AM473" s="325">
        <v>1.6604000000000001</v>
      </c>
      <c r="AN473" s="300">
        <v>0.9516</v>
      </c>
      <c r="AO473" s="300">
        <v>0</v>
      </c>
      <c r="AP473" s="301">
        <v>1.7321</v>
      </c>
      <c r="AQ473" s="29">
        <v>1.6604000000000001</v>
      </c>
      <c r="AR473" s="283">
        <v>1</v>
      </c>
      <c r="AS473" s="283">
        <v>1</v>
      </c>
      <c r="AT473" s="4">
        <v>0.9516</v>
      </c>
      <c r="AU473" s="4">
        <v>0</v>
      </c>
      <c r="AV473" s="5">
        <v>1.7321</v>
      </c>
      <c r="AW473" s="448">
        <v>0</v>
      </c>
      <c r="AX473" s="449">
        <v>0</v>
      </c>
      <c r="AY473" s="1">
        <v>1.6483000000000001</v>
      </c>
      <c r="AZ473" s="29">
        <v>0</v>
      </c>
      <c r="BA473" s="5">
        <v>0</v>
      </c>
      <c r="BB473" s="294">
        <v>1.3607100000000001</v>
      </c>
      <c r="BC473" s="707">
        <v>2.7199999999999998E-2</v>
      </c>
      <c r="BD473" s="707">
        <v>2.7199999999999998E-2</v>
      </c>
      <c r="BE473" s="303">
        <v>2.7199999999999998E-2</v>
      </c>
      <c r="BF473" s="303">
        <v>2.7199999999999998E-2</v>
      </c>
      <c r="BG473" s="326">
        <v>0</v>
      </c>
      <c r="BH473" s="327"/>
      <c r="BJ473" s="529"/>
    </row>
    <row r="474" spans="1:62" x14ac:dyDescent="0.2">
      <c r="A474" s="314" t="s">
        <v>1067</v>
      </c>
      <c r="B474" s="315" t="s">
        <v>1068</v>
      </c>
      <c r="C474" s="316" t="s">
        <v>1067</v>
      </c>
      <c r="D474" s="317" t="s">
        <v>1068</v>
      </c>
      <c r="E474" s="318" t="s">
        <v>1069</v>
      </c>
      <c r="F474" s="319" t="s">
        <v>222</v>
      </c>
      <c r="G474" s="320">
        <v>60</v>
      </c>
      <c r="H474" s="246"/>
      <c r="I474" s="321">
        <v>6979696</v>
      </c>
      <c r="J474" s="321">
        <v>757851</v>
      </c>
      <c r="K474" s="321">
        <v>0</v>
      </c>
      <c r="L474" s="321">
        <v>0</v>
      </c>
      <c r="M474" s="321">
        <v>0</v>
      </c>
      <c r="N474" s="321">
        <v>6979696</v>
      </c>
      <c r="O474" s="711">
        <v>757851</v>
      </c>
      <c r="P474" s="711">
        <v>6221845</v>
      </c>
      <c r="Q474" s="712">
        <v>354.64</v>
      </c>
      <c r="R474" s="712">
        <v>7.89</v>
      </c>
      <c r="S474" s="282">
        <v>67594</v>
      </c>
      <c r="T474" s="281">
        <v>0</v>
      </c>
      <c r="U474" s="322">
        <v>6221845</v>
      </c>
      <c r="V474" s="323">
        <v>17544.12</v>
      </c>
      <c r="W474" s="289">
        <v>306695</v>
      </c>
      <c r="X474" s="290">
        <v>864.81</v>
      </c>
      <c r="Y474" s="291">
        <v>16679.309999999998</v>
      </c>
      <c r="Z474" s="324">
        <v>0</v>
      </c>
      <c r="AA474" s="292">
        <v>0</v>
      </c>
      <c r="AB474" s="293">
        <v>6221845</v>
      </c>
      <c r="AC474" s="261">
        <v>17544.12</v>
      </c>
      <c r="AD474" s="294">
        <v>1.71665</v>
      </c>
      <c r="AE474" s="295">
        <v>1.7166999999999999</v>
      </c>
      <c r="AF474" s="296">
        <v>1.7166999999999999</v>
      </c>
      <c r="AG474" s="297">
        <v>1</v>
      </c>
      <c r="AH474" s="1">
        <v>1.7166999999999999</v>
      </c>
      <c r="AI474" s="1">
        <v>1.7166999999999999</v>
      </c>
      <c r="AJ474" s="2">
        <v>1.0944</v>
      </c>
      <c r="AK474" s="298">
        <v>1.5686</v>
      </c>
      <c r="AL474" s="3">
        <v>1.5686</v>
      </c>
      <c r="AM474" s="325">
        <v>1.4437</v>
      </c>
      <c r="AN474" s="300">
        <v>1.0944</v>
      </c>
      <c r="AO474" s="300">
        <v>0</v>
      </c>
      <c r="AP474" s="301">
        <v>1.5686</v>
      </c>
      <c r="AQ474" s="29">
        <v>1.4437</v>
      </c>
      <c r="AR474" s="283">
        <v>1</v>
      </c>
      <c r="AS474" s="283">
        <v>1</v>
      </c>
      <c r="AT474" s="4">
        <v>1.0944</v>
      </c>
      <c r="AU474" s="4">
        <v>0</v>
      </c>
      <c r="AV474" s="5">
        <v>1.5686</v>
      </c>
      <c r="AW474" s="448">
        <v>0</v>
      </c>
      <c r="AX474" s="449">
        <v>0</v>
      </c>
      <c r="AY474" s="1">
        <v>1.7166999999999999</v>
      </c>
      <c r="AZ474" s="29">
        <v>0</v>
      </c>
      <c r="BA474" s="5">
        <v>0</v>
      </c>
      <c r="BB474" s="294">
        <v>1.41713</v>
      </c>
      <c r="BC474" s="707">
        <v>2.8299999999999999E-2</v>
      </c>
      <c r="BD474" s="707">
        <v>2.8299999999999999E-2</v>
      </c>
      <c r="BE474" s="303">
        <v>2.8299999999999999E-2</v>
      </c>
      <c r="BF474" s="303">
        <v>2.8299999999999999E-2</v>
      </c>
      <c r="BG474" s="326">
        <v>0</v>
      </c>
      <c r="BH474" s="327"/>
      <c r="BJ474" s="529"/>
    </row>
    <row r="475" spans="1:62" x14ac:dyDescent="0.2">
      <c r="A475" s="314" t="s">
        <v>1070</v>
      </c>
      <c r="B475" s="315" t="s">
        <v>1071</v>
      </c>
      <c r="C475" s="316" t="s">
        <v>1070</v>
      </c>
      <c r="D475" s="317" t="s">
        <v>1071</v>
      </c>
      <c r="E475" s="318" t="s">
        <v>1072</v>
      </c>
      <c r="F475" s="319" t="s">
        <v>222</v>
      </c>
      <c r="G475" s="320">
        <v>60</v>
      </c>
      <c r="H475" s="246"/>
      <c r="I475" s="321">
        <v>979063</v>
      </c>
      <c r="J475" s="321">
        <v>800</v>
      </c>
      <c r="K475" s="321">
        <v>0</v>
      </c>
      <c r="L475" s="321">
        <v>0</v>
      </c>
      <c r="M475" s="321">
        <v>0</v>
      </c>
      <c r="N475" s="321">
        <v>979063</v>
      </c>
      <c r="O475" s="711">
        <v>800</v>
      </c>
      <c r="P475" s="711">
        <v>978263</v>
      </c>
      <c r="Q475" s="712">
        <v>63.24</v>
      </c>
      <c r="R475" s="712">
        <v>0.44</v>
      </c>
      <c r="S475" s="282">
        <v>3769</v>
      </c>
      <c r="T475" s="281">
        <v>0</v>
      </c>
      <c r="U475" s="322">
        <v>978263</v>
      </c>
      <c r="V475" s="323">
        <v>15469.05</v>
      </c>
      <c r="W475" s="289">
        <v>0</v>
      </c>
      <c r="X475" s="290">
        <v>0</v>
      </c>
      <c r="Y475" s="291">
        <v>15469.05</v>
      </c>
      <c r="Z475" s="324" t="s">
        <v>15</v>
      </c>
      <c r="AA475" s="292" t="s">
        <v>15</v>
      </c>
      <c r="AB475" s="293">
        <v>978263</v>
      </c>
      <c r="AC475" s="261">
        <v>15469.05</v>
      </c>
      <c r="AD475" s="294">
        <v>1.5136099999999999</v>
      </c>
      <c r="AE475" s="295">
        <v>1.5136000000000001</v>
      </c>
      <c r="AF475" s="296">
        <v>1.5136000000000001</v>
      </c>
      <c r="AG475" s="297">
        <v>1</v>
      </c>
      <c r="AH475" s="1">
        <v>1.5136000000000001</v>
      </c>
      <c r="AI475" s="1">
        <v>1.5136000000000001</v>
      </c>
      <c r="AJ475" s="2">
        <v>1.0124</v>
      </c>
      <c r="AK475" s="298">
        <v>1.4951000000000001</v>
      </c>
      <c r="AL475" s="3">
        <v>1.4951000000000001</v>
      </c>
      <c r="AM475" s="325">
        <v>1.5606</v>
      </c>
      <c r="AN475" s="300">
        <v>1.0124</v>
      </c>
      <c r="AO475" s="300">
        <v>0</v>
      </c>
      <c r="AP475" s="301">
        <v>1.4951000000000001</v>
      </c>
      <c r="AQ475" s="29">
        <v>1.5606</v>
      </c>
      <c r="AR475" s="283">
        <v>1</v>
      </c>
      <c r="AS475" s="283">
        <v>1</v>
      </c>
      <c r="AT475" s="4">
        <v>1.0124</v>
      </c>
      <c r="AU475" s="4">
        <v>0</v>
      </c>
      <c r="AV475" s="5">
        <v>1.4951000000000001</v>
      </c>
      <c r="AW475" s="448">
        <v>0</v>
      </c>
      <c r="AX475" s="449">
        <v>0</v>
      </c>
      <c r="AY475" s="1">
        <v>1.5136000000000001</v>
      </c>
      <c r="AZ475" s="29">
        <v>0</v>
      </c>
      <c r="BA475" s="5">
        <v>0</v>
      </c>
      <c r="BB475" s="294">
        <v>1.24952</v>
      </c>
      <c r="BC475" s="707">
        <v>2.5000000000000001E-2</v>
      </c>
      <c r="BD475" s="707">
        <v>2.5000000000000001E-2</v>
      </c>
      <c r="BE475" s="303">
        <v>2.5000000000000001E-2</v>
      </c>
      <c r="BF475" s="303">
        <v>2.5000000000000001E-2</v>
      </c>
      <c r="BG475" s="326">
        <v>0</v>
      </c>
      <c r="BH475" s="327"/>
      <c r="BJ475" s="529"/>
    </row>
    <row r="476" spans="1:62" x14ac:dyDescent="0.2">
      <c r="A476" s="314" t="s">
        <v>1073</v>
      </c>
      <c r="B476" s="315" t="s">
        <v>1074</v>
      </c>
      <c r="C476" s="316" t="s">
        <v>1073</v>
      </c>
      <c r="D476" s="317" t="s">
        <v>1074</v>
      </c>
      <c r="E476" s="318" t="s">
        <v>1075</v>
      </c>
      <c r="F476" s="319" t="s">
        <v>598</v>
      </c>
      <c r="G476" s="320">
        <v>61</v>
      </c>
      <c r="H476" s="246"/>
      <c r="I476" s="321">
        <v>12082173</v>
      </c>
      <c r="J476" s="321">
        <v>655000</v>
      </c>
      <c r="K476" s="321">
        <v>0</v>
      </c>
      <c r="L476" s="321">
        <v>0</v>
      </c>
      <c r="M476" s="321">
        <v>0</v>
      </c>
      <c r="N476" s="321">
        <v>12082173</v>
      </c>
      <c r="O476" s="711">
        <v>655000</v>
      </c>
      <c r="P476" s="711">
        <v>11427173</v>
      </c>
      <c r="Q476" s="712">
        <v>884.55</v>
      </c>
      <c r="R476" s="712">
        <v>0</v>
      </c>
      <c r="S476" s="282">
        <v>0</v>
      </c>
      <c r="T476" s="281">
        <v>0</v>
      </c>
      <c r="U476" s="322">
        <v>11427173</v>
      </c>
      <c r="V476" s="323">
        <v>12918.63</v>
      </c>
      <c r="W476" s="289">
        <v>104715</v>
      </c>
      <c r="X476" s="290">
        <v>118.38</v>
      </c>
      <c r="Y476" s="291">
        <v>12800.25</v>
      </c>
      <c r="Z476" s="324">
        <v>0</v>
      </c>
      <c r="AA476" s="292">
        <v>0</v>
      </c>
      <c r="AB476" s="293">
        <v>11427173</v>
      </c>
      <c r="AC476" s="261">
        <v>12918.63</v>
      </c>
      <c r="AD476" s="294">
        <v>1.2640499999999999</v>
      </c>
      <c r="AE476" s="295">
        <v>1.2641</v>
      </c>
      <c r="AF476" s="296">
        <v>1.2641</v>
      </c>
      <c r="AG476" s="297">
        <v>0.69059999999999999</v>
      </c>
      <c r="AH476" s="1">
        <v>0.873</v>
      </c>
      <c r="AI476" s="1">
        <v>1.2814000000000001</v>
      </c>
      <c r="AJ476" s="2">
        <v>1.0090999999999999</v>
      </c>
      <c r="AK476" s="298">
        <v>0.86509999999999998</v>
      </c>
      <c r="AL476" s="3">
        <v>1.2698</v>
      </c>
      <c r="AM476" s="325">
        <v>1.5658000000000001</v>
      </c>
      <c r="AN476" s="300">
        <v>1.0090999999999999</v>
      </c>
      <c r="AO476" s="300">
        <v>0</v>
      </c>
      <c r="AP476" s="301">
        <v>1.2698</v>
      </c>
      <c r="AQ476" s="29">
        <v>1.5658000000000001</v>
      </c>
      <c r="AR476" s="283">
        <v>1</v>
      </c>
      <c r="AS476" s="283">
        <v>1</v>
      </c>
      <c r="AT476" s="4">
        <v>1.0090999999999999</v>
      </c>
      <c r="AU476" s="4">
        <v>0</v>
      </c>
      <c r="AV476" s="5">
        <v>1.2698</v>
      </c>
      <c r="AW476" s="448">
        <v>0</v>
      </c>
      <c r="AX476" s="449">
        <v>0</v>
      </c>
      <c r="AY476" s="1">
        <v>1.2814000000000001</v>
      </c>
      <c r="AZ476" s="29">
        <v>0</v>
      </c>
      <c r="BA476" s="5">
        <v>0</v>
      </c>
      <c r="BB476" s="294">
        <v>1.0435099999999999</v>
      </c>
      <c r="BC476" s="707">
        <v>2.0899999999999998E-2</v>
      </c>
      <c r="BD476" s="707">
        <v>1.44E-2</v>
      </c>
      <c r="BE476" s="303">
        <v>2.1100000000000001E-2</v>
      </c>
      <c r="BF476" s="303">
        <v>2.1100000000000001E-2</v>
      </c>
      <c r="BG476" s="326">
        <v>0</v>
      </c>
      <c r="BH476" s="327"/>
      <c r="BJ476" s="529"/>
    </row>
    <row r="477" spans="1:62" x14ac:dyDescent="0.2">
      <c r="A477" s="314" t="s">
        <v>1076</v>
      </c>
      <c r="B477" s="315" t="s">
        <v>1077</v>
      </c>
      <c r="C477" s="316" t="s">
        <v>1076</v>
      </c>
      <c r="D477" s="317" t="s">
        <v>1077</v>
      </c>
      <c r="E477" s="318" t="s">
        <v>1078</v>
      </c>
      <c r="F477" s="319" t="s">
        <v>598</v>
      </c>
      <c r="G477" s="320">
        <v>61</v>
      </c>
      <c r="H477" s="246"/>
      <c r="I477" s="321">
        <v>10234543</v>
      </c>
      <c r="J477" s="321">
        <v>255000</v>
      </c>
      <c r="K477" s="321">
        <v>0</v>
      </c>
      <c r="L477" s="321">
        <v>0</v>
      </c>
      <c r="M477" s="321">
        <v>0</v>
      </c>
      <c r="N477" s="321">
        <v>10234543</v>
      </c>
      <c r="O477" s="711">
        <v>255000</v>
      </c>
      <c r="P477" s="711">
        <v>9979543</v>
      </c>
      <c r="Q477" s="712">
        <v>792.6</v>
      </c>
      <c r="R477" s="712">
        <v>0</v>
      </c>
      <c r="S477" s="282">
        <v>0</v>
      </c>
      <c r="T477" s="281">
        <v>0</v>
      </c>
      <c r="U477" s="322">
        <v>9979543</v>
      </c>
      <c r="V477" s="323">
        <v>12590.89</v>
      </c>
      <c r="W477" s="289">
        <v>10656</v>
      </c>
      <c r="X477" s="290">
        <v>13.44</v>
      </c>
      <c r="Y477" s="291">
        <v>12577.449999999999</v>
      </c>
      <c r="Z477" s="324">
        <v>0</v>
      </c>
      <c r="AA477" s="292">
        <v>0</v>
      </c>
      <c r="AB477" s="293">
        <v>9979543</v>
      </c>
      <c r="AC477" s="261">
        <v>12590.89</v>
      </c>
      <c r="AD477" s="294">
        <v>1.2319899999999999</v>
      </c>
      <c r="AE477" s="295">
        <v>1.232</v>
      </c>
      <c r="AF477" s="296">
        <v>1.232</v>
      </c>
      <c r="AG477" s="297">
        <v>0.67290000000000005</v>
      </c>
      <c r="AH477" s="1">
        <v>0.82899999999999996</v>
      </c>
      <c r="AI477" s="1">
        <v>1.2607999999999999</v>
      </c>
      <c r="AJ477" s="2">
        <v>0.87580000000000002</v>
      </c>
      <c r="AK477" s="298">
        <v>0.9466</v>
      </c>
      <c r="AL477" s="3">
        <v>1.4396</v>
      </c>
      <c r="AM477" s="325">
        <v>1.8041</v>
      </c>
      <c r="AN477" s="300">
        <v>0.87580000000000002</v>
      </c>
      <c r="AO477" s="300">
        <v>0</v>
      </c>
      <c r="AP477" s="301">
        <v>1.4396</v>
      </c>
      <c r="AQ477" s="29">
        <v>1.8041</v>
      </c>
      <c r="AR477" s="283">
        <v>1</v>
      </c>
      <c r="AS477" s="283">
        <v>1</v>
      </c>
      <c r="AT477" s="4">
        <v>0.87580000000000002</v>
      </c>
      <c r="AU477" s="4">
        <v>0</v>
      </c>
      <c r="AV477" s="5">
        <v>1.4396</v>
      </c>
      <c r="AW477" s="448">
        <v>0</v>
      </c>
      <c r="AX477" s="449">
        <v>0</v>
      </c>
      <c r="AY477" s="1">
        <v>1.2607999999999999</v>
      </c>
      <c r="AZ477" s="29">
        <v>0</v>
      </c>
      <c r="BA477" s="5">
        <v>0</v>
      </c>
      <c r="BB477" s="294">
        <v>1.0170300000000001</v>
      </c>
      <c r="BC477" s="707">
        <v>2.0299999999999999E-2</v>
      </c>
      <c r="BD477" s="707">
        <v>1.37E-2</v>
      </c>
      <c r="BE477" s="303">
        <v>2.0799999999999999E-2</v>
      </c>
      <c r="BF477" s="303">
        <v>2.0799999999999999E-2</v>
      </c>
      <c r="BG477" s="326">
        <v>0</v>
      </c>
      <c r="BH477" s="327"/>
      <c r="BJ477" s="529"/>
    </row>
    <row r="478" spans="1:62" x14ac:dyDescent="0.2">
      <c r="A478" s="33" t="s">
        <v>1073</v>
      </c>
      <c r="B478" s="328" t="s">
        <v>1074</v>
      </c>
      <c r="C478" s="329" t="s">
        <v>1079</v>
      </c>
      <c r="D478" s="330" t="s">
        <v>1080</v>
      </c>
      <c r="E478" s="331" t="s">
        <v>1081</v>
      </c>
      <c r="F478" s="332" t="s">
        <v>598</v>
      </c>
      <c r="G478" s="333">
        <v>61</v>
      </c>
      <c r="H478" s="334"/>
      <c r="I478" s="335">
        <v>0</v>
      </c>
      <c r="J478" s="335">
        <v>0</v>
      </c>
      <c r="K478" s="335">
        <v>0</v>
      </c>
      <c r="L478" s="335">
        <v>0</v>
      </c>
      <c r="M478" s="335">
        <v>0</v>
      </c>
      <c r="N478" s="335">
        <v>0</v>
      </c>
      <c r="O478" s="714">
        <v>0</v>
      </c>
      <c r="P478" s="714">
        <v>0</v>
      </c>
      <c r="Q478" s="715">
        <v>0</v>
      </c>
      <c r="R478" s="715">
        <v>0</v>
      </c>
      <c r="S478" s="337">
        <v>0</v>
      </c>
      <c r="T478" s="336">
        <v>0</v>
      </c>
      <c r="U478" s="338">
        <v>0</v>
      </c>
      <c r="V478" s="339">
        <v>0</v>
      </c>
      <c r="W478" s="289">
        <v>0</v>
      </c>
      <c r="X478" s="290">
        <v>0</v>
      </c>
      <c r="Y478" s="291">
        <v>0</v>
      </c>
      <c r="Z478" s="324">
        <v>0</v>
      </c>
      <c r="AA478" s="292">
        <v>0</v>
      </c>
      <c r="AB478" s="293">
        <v>0</v>
      </c>
      <c r="AC478" s="340">
        <v>0</v>
      </c>
      <c r="AD478" s="341">
        <v>0</v>
      </c>
      <c r="AE478" s="295">
        <v>0</v>
      </c>
      <c r="AF478" s="342">
        <v>0</v>
      </c>
      <c r="AG478" s="343">
        <v>0.30940000000000001</v>
      </c>
      <c r="AH478" s="6">
        <v>0.40839999999999999</v>
      </c>
      <c r="AI478" s="6">
        <v>0</v>
      </c>
      <c r="AJ478" s="2">
        <v>0</v>
      </c>
      <c r="AK478" s="298">
        <v>0.4047</v>
      </c>
      <c r="AL478" s="3">
        <v>0</v>
      </c>
      <c r="AM478" s="325">
        <v>0</v>
      </c>
      <c r="AN478" s="300">
        <v>0</v>
      </c>
      <c r="AO478" s="300">
        <v>0</v>
      </c>
      <c r="AP478" s="301">
        <v>0</v>
      </c>
      <c r="AQ478" s="29">
        <v>0</v>
      </c>
      <c r="AR478" s="283">
        <v>0</v>
      </c>
      <c r="AS478" s="283">
        <v>0</v>
      </c>
      <c r="AT478" s="4">
        <v>0</v>
      </c>
      <c r="AU478" s="4">
        <v>0</v>
      </c>
      <c r="AV478" s="5">
        <v>0</v>
      </c>
      <c r="AW478" s="448">
        <v>0</v>
      </c>
      <c r="AX478" s="449">
        <v>0</v>
      </c>
      <c r="AY478" s="6">
        <v>0</v>
      </c>
      <c r="AZ478" s="29">
        <v>0</v>
      </c>
      <c r="BA478" s="5">
        <v>0</v>
      </c>
      <c r="BB478" s="341">
        <v>0</v>
      </c>
      <c r="BC478" s="716">
        <v>0</v>
      </c>
      <c r="BD478" s="716">
        <v>6.7000000000000002E-3</v>
      </c>
      <c r="BE478" s="303">
        <v>0</v>
      </c>
      <c r="BF478" s="303">
        <v>0</v>
      </c>
      <c r="BG478" s="326">
        <v>0</v>
      </c>
      <c r="BH478" s="327"/>
      <c r="BJ478" s="529"/>
    </row>
    <row r="479" spans="1:62" x14ac:dyDescent="0.2">
      <c r="A479" s="33" t="s">
        <v>1076</v>
      </c>
      <c r="B479" s="328" t="s">
        <v>1077</v>
      </c>
      <c r="C479" s="329" t="s">
        <v>1079</v>
      </c>
      <c r="D479" s="330" t="s">
        <v>1080</v>
      </c>
      <c r="E479" s="331" t="s">
        <v>1082</v>
      </c>
      <c r="F479" s="332" t="s">
        <v>598</v>
      </c>
      <c r="G479" s="333">
        <v>61</v>
      </c>
      <c r="H479" s="334"/>
      <c r="I479" s="335">
        <v>0</v>
      </c>
      <c r="J479" s="335">
        <v>0</v>
      </c>
      <c r="K479" s="335">
        <v>0</v>
      </c>
      <c r="L479" s="335">
        <v>0</v>
      </c>
      <c r="M479" s="335">
        <v>0</v>
      </c>
      <c r="N479" s="335">
        <v>0</v>
      </c>
      <c r="O479" s="714">
        <v>0</v>
      </c>
      <c r="P479" s="714">
        <v>0</v>
      </c>
      <c r="Q479" s="715">
        <v>0</v>
      </c>
      <c r="R479" s="715">
        <v>0</v>
      </c>
      <c r="S479" s="337">
        <v>0</v>
      </c>
      <c r="T479" s="336">
        <v>0</v>
      </c>
      <c r="U479" s="338">
        <v>0</v>
      </c>
      <c r="V479" s="339">
        <v>0</v>
      </c>
      <c r="W479" s="289">
        <v>0</v>
      </c>
      <c r="X479" s="290">
        <v>0</v>
      </c>
      <c r="Y479" s="291">
        <v>0</v>
      </c>
      <c r="Z479" s="324">
        <v>0</v>
      </c>
      <c r="AA479" s="292">
        <v>0</v>
      </c>
      <c r="AB479" s="293">
        <v>0</v>
      </c>
      <c r="AC479" s="340">
        <v>0</v>
      </c>
      <c r="AD479" s="410">
        <v>0</v>
      </c>
      <c r="AE479" s="295">
        <v>0</v>
      </c>
      <c r="AF479" s="342">
        <v>0</v>
      </c>
      <c r="AG479" s="343">
        <v>0.3271</v>
      </c>
      <c r="AH479" s="6">
        <v>0.43180000000000002</v>
      </c>
      <c r="AI479" s="6">
        <v>0</v>
      </c>
      <c r="AJ479" s="2">
        <v>0</v>
      </c>
      <c r="AK479" s="298">
        <v>0.49299999999999999</v>
      </c>
      <c r="AL479" s="3">
        <v>0</v>
      </c>
      <c r="AM479" s="325">
        <v>0</v>
      </c>
      <c r="AN479" s="300">
        <v>0</v>
      </c>
      <c r="AO479" s="300">
        <v>0</v>
      </c>
      <c r="AP479" s="301">
        <v>0</v>
      </c>
      <c r="AQ479" s="29">
        <v>0</v>
      </c>
      <c r="AR479" s="283">
        <v>0</v>
      </c>
      <c r="AS479" s="283">
        <v>0</v>
      </c>
      <c r="AT479" s="4">
        <v>0</v>
      </c>
      <c r="AU479" s="4">
        <v>0</v>
      </c>
      <c r="AV479" s="5">
        <v>0</v>
      </c>
      <c r="AW479" s="448">
        <v>0</v>
      </c>
      <c r="AX479" s="449">
        <v>0</v>
      </c>
      <c r="AY479" s="6">
        <v>0</v>
      </c>
      <c r="AZ479" s="29">
        <v>0</v>
      </c>
      <c r="BA479" s="5">
        <v>0</v>
      </c>
      <c r="BB479" s="410">
        <v>0</v>
      </c>
      <c r="BC479" s="746">
        <v>0</v>
      </c>
      <c r="BD479" s="746">
        <v>7.1000000000000004E-3</v>
      </c>
      <c r="BE479" s="303">
        <v>0</v>
      </c>
      <c r="BF479" s="303">
        <v>0</v>
      </c>
      <c r="BG479" s="326">
        <v>0</v>
      </c>
      <c r="BH479" s="327"/>
      <c r="BJ479" s="529"/>
    </row>
    <row r="480" spans="1:62" x14ac:dyDescent="0.2">
      <c r="A480" s="344" t="s">
        <v>1079</v>
      </c>
      <c r="B480" s="345" t="s">
        <v>1083</v>
      </c>
      <c r="C480" s="346" t="s">
        <v>1079</v>
      </c>
      <c r="D480" s="347" t="s">
        <v>1083</v>
      </c>
      <c r="E480" s="348" t="s">
        <v>1084</v>
      </c>
      <c r="F480" s="349" t="s">
        <v>598</v>
      </c>
      <c r="G480" s="350">
        <v>61</v>
      </c>
      <c r="H480" s="334"/>
      <c r="I480" s="351">
        <v>11100835</v>
      </c>
      <c r="J480" s="351">
        <v>555610</v>
      </c>
      <c r="K480" s="351">
        <v>0</v>
      </c>
      <c r="L480" s="351">
        <v>0</v>
      </c>
      <c r="M480" s="351">
        <v>0</v>
      </c>
      <c r="N480" s="351">
        <v>11100835</v>
      </c>
      <c r="O480" s="727">
        <v>555610</v>
      </c>
      <c r="P480" s="727">
        <v>10545225</v>
      </c>
      <c r="Q480" s="728">
        <v>781.66000000000008</v>
      </c>
      <c r="R480" s="728">
        <v>75.750000000000014</v>
      </c>
      <c r="S480" s="353">
        <v>648950</v>
      </c>
      <c r="T480" s="352">
        <v>0</v>
      </c>
      <c r="U480" s="354">
        <v>10545225</v>
      </c>
      <c r="V480" s="355">
        <v>13490.81</v>
      </c>
      <c r="W480" s="289">
        <v>276225</v>
      </c>
      <c r="X480" s="290">
        <v>353.38</v>
      </c>
      <c r="Y480" s="291">
        <v>13137.43</v>
      </c>
      <c r="Z480" s="324">
        <v>0</v>
      </c>
      <c r="AA480" s="292">
        <v>0</v>
      </c>
      <c r="AB480" s="293">
        <v>10545225</v>
      </c>
      <c r="AC480" s="356">
        <v>13490.81</v>
      </c>
      <c r="AD480" s="411">
        <v>1.3200400000000001</v>
      </c>
      <c r="AE480" s="358">
        <v>1.32</v>
      </c>
      <c r="AF480" s="359">
        <v>1.32</v>
      </c>
      <c r="AG480" s="360">
        <v>0</v>
      </c>
      <c r="AH480" s="361">
        <v>0</v>
      </c>
      <c r="AI480" s="361">
        <v>0</v>
      </c>
      <c r="AJ480" s="2">
        <v>0</v>
      </c>
      <c r="AK480" s="298">
        <v>0</v>
      </c>
      <c r="AL480" s="3">
        <v>0</v>
      </c>
      <c r="AM480" s="325">
        <v>0</v>
      </c>
      <c r="AN480" s="300">
        <v>0</v>
      </c>
      <c r="AO480" s="300">
        <v>0</v>
      </c>
      <c r="AP480" s="301">
        <v>0</v>
      </c>
      <c r="AQ480" s="29">
        <v>0</v>
      </c>
      <c r="AR480" s="283">
        <v>0</v>
      </c>
      <c r="AS480" s="283">
        <v>0</v>
      </c>
      <c r="AT480" s="4">
        <v>0</v>
      </c>
      <c r="AU480" s="4">
        <v>0</v>
      </c>
      <c r="AV480" s="5">
        <v>0</v>
      </c>
      <c r="AW480" s="448">
        <v>0</v>
      </c>
      <c r="AX480" s="449">
        <v>0</v>
      </c>
      <c r="AY480" s="361">
        <v>0</v>
      </c>
      <c r="AZ480" s="29">
        <v>0</v>
      </c>
      <c r="BA480" s="5">
        <v>0</v>
      </c>
      <c r="BB480" s="411">
        <v>1.0897300000000001</v>
      </c>
      <c r="BC480" s="747">
        <v>2.18E-2</v>
      </c>
      <c r="BD480" s="747">
        <v>0</v>
      </c>
      <c r="BE480" s="303">
        <v>0</v>
      </c>
      <c r="BF480" s="303">
        <v>0</v>
      </c>
      <c r="BG480" s="326">
        <v>0</v>
      </c>
      <c r="BH480" s="327"/>
      <c r="BJ480" s="529"/>
    </row>
    <row r="481" spans="1:62" x14ac:dyDescent="0.2">
      <c r="A481" s="314" t="s">
        <v>1085</v>
      </c>
      <c r="B481" s="315" t="s">
        <v>1086</v>
      </c>
      <c r="C481" s="316" t="s">
        <v>1085</v>
      </c>
      <c r="D481" s="317" t="s">
        <v>1086</v>
      </c>
      <c r="E481" s="318" t="s">
        <v>1087</v>
      </c>
      <c r="F481" s="319" t="s">
        <v>281</v>
      </c>
      <c r="G481" s="320">
        <v>63</v>
      </c>
      <c r="H481" s="10"/>
      <c r="I481" s="321">
        <v>0</v>
      </c>
      <c r="J481" s="321">
        <v>0</v>
      </c>
      <c r="K481" s="321">
        <v>0</v>
      </c>
      <c r="L481" s="321">
        <v>0</v>
      </c>
      <c r="M481" s="321">
        <v>0</v>
      </c>
      <c r="N481" s="321">
        <v>0</v>
      </c>
      <c r="O481" s="711">
        <v>0</v>
      </c>
      <c r="P481" s="711">
        <v>0</v>
      </c>
      <c r="Q481" s="712">
        <v>0</v>
      </c>
      <c r="R481" s="712">
        <v>0</v>
      </c>
      <c r="S481" s="282">
        <v>0</v>
      </c>
      <c r="T481" s="281">
        <v>0</v>
      </c>
      <c r="U481" s="322">
        <v>0</v>
      </c>
      <c r="V481" s="323">
        <v>0</v>
      </c>
      <c r="W481" s="289">
        <v>0</v>
      </c>
      <c r="X481" s="290">
        <v>0</v>
      </c>
      <c r="Y481" s="291">
        <v>0</v>
      </c>
      <c r="Z481" s="324">
        <v>0</v>
      </c>
      <c r="AA481" s="292">
        <v>0</v>
      </c>
      <c r="AB481" s="293">
        <v>0</v>
      </c>
      <c r="AC481" s="261">
        <v>0</v>
      </c>
      <c r="AD481" s="294">
        <v>0</v>
      </c>
      <c r="AE481" s="295">
        <v>0</v>
      </c>
      <c r="AF481" s="407">
        <v>0</v>
      </c>
      <c r="AG481" s="297">
        <v>0</v>
      </c>
      <c r="AH481" s="1">
        <v>0</v>
      </c>
      <c r="AI481" s="1">
        <v>1.4500999999999999</v>
      </c>
      <c r="AJ481" s="2">
        <v>1.0749</v>
      </c>
      <c r="AK481" s="298">
        <v>0</v>
      </c>
      <c r="AL481" s="3">
        <v>1.3491</v>
      </c>
      <c r="AM481" s="325">
        <v>1.4699</v>
      </c>
      <c r="AN481" s="300">
        <v>1.0749</v>
      </c>
      <c r="AO481" s="300">
        <v>0</v>
      </c>
      <c r="AP481" s="301">
        <v>1.3491</v>
      </c>
      <c r="AQ481" s="29">
        <v>1.4699</v>
      </c>
      <c r="AR481" s="283">
        <v>1</v>
      </c>
      <c r="AS481" s="283">
        <v>1</v>
      </c>
      <c r="AT481" s="4">
        <v>1.0749</v>
      </c>
      <c r="AU481" s="4">
        <v>0</v>
      </c>
      <c r="AV481" s="5">
        <v>1.3491</v>
      </c>
      <c r="AW481" s="448">
        <v>0</v>
      </c>
      <c r="AX481" s="449">
        <v>1</v>
      </c>
      <c r="AY481" s="1">
        <v>1.4500999999999999</v>
      </c>
      <c r="AZ481" s="29">
        <v>0</v>
      </c>
      <c r="BA481" s="5">
        <v>0</v>
      </c>
      <c r="BB481" s="294">
        <v>0</v>
      </c>
      <c r="BC481" s="707">
        <v>0</v>
      </c>
      <c r="BD481" s="707">
        <v>0</v>
      </c>
      <c r="BE481" s="303">
        <v>2.3900000000000001E-2</v>
      </c>
      <c r="BF481" s="303">
        <v>2.3900000000000001E-2</v>
      </c>
      <c r="BG481" s="326">
        <v>1</v>
      </c>
      <c r="BH481" s="327"/>
      <c r="BJ481" s="529"/>
    </row>
    <row r="482" spans="1:62" x14ac:dyDescent="0.2">
      <c r="A482" s="314" t="s">
        <v>1088</v>
      </c>
      <c r="B482" s="315" t="s">
        <v>1089</v>
      </c>
      <c r="C482" s="316" t="s">
        <v>1088</v>
      </c>
      <c r="D482" s="317" t="s">
        <v>1089</v>
      </c>
      <c r="E482" s="318" t="s">
        <v>1090</v>
      </c>
      <c r="F482" s="319" t="s">
        <v>281</v>
      </c>
      <c r="G482" s="320">
        <v>63</v>
      </c>
      <c r="H482" s="246"/>
      <c r="I482" s="321">
        <v>0</v>
      </c>
      <c r="J482" s="321">
        <v>0</v>
      </c>
      <c r="K482" s="321">
        <v>0</v>
      </c>
      <c r="L482" s="321">
        <v>0</v>
      </c>
      <c r="M482" s="321">
        <v>0</v>
      </c>
      <c r="N482" s="321">
        <v>0</v>
      </c>
      <c r="O482" s="711">
        <v>0</v>
      </c>
      <c r="P482" s="711">
        <v>0</v>
      </c>
      <c r="Q482" s="712">
        <v>0</v>
      </c>
      <c r="R482" s="712">
        <v>0</v>
      </c>
      <c r="S482" s="282">
        <v>0</v>
      </c>
      <c r="T482" s="281">
        <v>0</v>
      </c>
      <c r="U482" s="322">
        <v>0</v>
      </c>
      <c r="V482" s="323">
        <v>0</v>
      </c>
      <c r="W482" s="289">
        <v>0</v>
      </c>
      <c r="X482" s="290">
        <v>0</v>
      </c>
      <c r="Y482" s="291">
        <v>0</v>
      </c>
      <c r="Z482" s="324">
        <v>0</v>
      </c>
      <c r="AA482" s="292">
        <v>0</v>
      </c>
      <c r="AB482" s="293">
        <v>0</v>
      </c>
      <c r="AC482" s="261">
        <v>0</v>
      </c>
      <c r="AD482" s="294">
        <v>0</v>
      </c>
      <c r="AE482" s="295">
        <v>0</v>
      </c>
      <c r="AF482" s="296">
        <v>0</v>
      </c>
      <c r="AG482" s="297">
        <v>0</v>
      </c>
      <c r="AH482" s="1">
        <v>0</v>
      </c>
      <c r="AI482" s="1">
        <v>1.4725999999999999</v>
      </c>
      <c r="AJ482" s="2">
        <v>1.0097</v>
      </c>
      <c r="AK482" s="298">
        <v>0</v>
      </c>
      <c r="AL482" s="3">
        <v>1.4584999999999999</v>
      </c>
      <c r="AM482" s="325">
        <v>1.5648</v>
      </c>
      <c r="AN482" s="300">
        <v>1.0097</v>
      </c>
      <c r="AO482" s="300">
        <v>0</v>
      </c>
      <c r="AP482" s="301">
        <v>1.4584999999999999</v>
      </c>
      <c r="AQ482" s="29">
        <v>1.5648</v>
      </c>
      <c r="AR482" s="283">
        <v>1</v>
      </c>
      <c r="AS482" s="283">
        <v>1</v>
      </c>
      <c r="AT482" s="4">
        <v>1.0097</v>
      </c>
      <c r="AU482" s="4">
        <v>0</v>
      </c>
      <c r="AV482" s="5">
        <v>1.4584999999999999</v>
      </c>
      <c r="AW482" s="448">
        <v>0</v>
      </c>
      <c r="AX482" s="449">
        <v>1</v>
      </c>
      <c r="AY482" s="1">
        <v>1.4725999999999999</v>
      </c>
      <c r="AZ482" s="29">
        <v>0</v>
      </c>
      <c r="BA482" s="5">
        <v>0</v>
      </c>
      <c r="BB482" s="294">
        <v>0</v>
      </c>
      <c r="BC482" s="707">
        <v>0</v>
      </c>
      <c r="BD482" s="707">
        <v>0</v>
      </c>
      <c r="BE482" s="303">
        <v>2.3900000000000001E-2</v>
      </c>
      <c r="BF482" s="303">
        <v>2.5000000000000001E-2</v>
      </c>
      <c r="BG482" s="326">
        <v>1</v>
      </c>
      <c r="BH482" s="327"/>
      <c r="BJ482" s="529"/>
    </row>
    <row r="483" spans="1:62" x14ac:dyDescent="0.2">
      <c r="A483" s="314" t="s">
        <v>1091</v>
      </c>
      <c r="B483" s="315" t="s">
        <v>1092</v>
      </c>
      <c r="C483" s="316" t="s">
        <v>1091</v>
      </c>
      <c r="D483" s="317" t="s">
        <v>1092</v>
      </c>
      <c r="E483" s="318" t="s">
        <v>1093</v>
      </c>
      <c r="F483" s="319" t="s">
        <v>281</v>
      </c>
      <c r="G483" s="320">
        <v>63</v>
      </c>
      <c r="H483" s="246"/>
      <c r="I483" s="321">
        <v>0</v>
      </c>
      <c r="J483" s="321">
        <v>0</v>
      </c>
      <c r="K483" s="321">
        <v>0</v>
      </c>
      <c r="L483" s="321">
        <v>0</v>
      </c>
      <c r="M483" s="321">
        <v>0</v>
      </c>
      <c r="N483" s="321">
        <v>0</v>
      </c>
      <c r="O483" s="711">
        <v>0</v>
      </c>
      <c r="P483" s="711">
        <v>0</v>
      </c>
      <c r="Q483" s="712">
        <v>0</v>
      </c>
      <c r="R483" s="712">
        <v>0</v>
      </c>
      <c r="S483" s="282">
        <v>0</v>
      </c>
      <c r="T483" s="281">
        <v>0</v>
      </c>
      <c r="U483" s="322">
        <v>0</v>
      </c>
      <c r="V483" s="323">
        <v>0</v>
      </c>
      <c r="W483" s="289">
        <v>0</v>
      </c>
      <c r="X483" s="290">
        <v>0</v>
      </c>
      <c r="Y483" s="291">
        <v>0</v>
      </c>
      <c r="Z483" s="324">
        <v>0</v>
      </c>
      <c r="AA483" s="292">
        <v>0</v>
      </c>
      <c r="AB483" s="293">
        <v>0</v>
      </c>
      <c r="AC483" s="261">
        <v>0</v>
      </c>
      <c r="AD483" s="294">
        <v>0</v>
      </c>
      <c r="AE483" s="295">
        <v>0</v>
      </c>
      <c r="AF483" s="296">
        <v>0</v>
      </c>
      <c r="AG483" s="297">
        <v>0</v>
      </c>
      <c r="AH483" s="1">
        <v>0</v>
      </c>
      <c r="AI483" s="1">
        <v>1.4500999999999999</v>
      </c>
      <c r="AJ483" s="2">
        <v>1.1255999999999999</v>
      </c>
      <c r="AK483" s="298">
        <v>0</v>
      </c>
      <c r="AL483" s="3">
        <v>1.2883</v>
      </c>
      <c r="AM483" s="325">
        <v>1.4036999999999999</v>
      </c>
      <c r="AN483" s="300">
        <v>1.1255999999999999</v>
      </c>
      <c r="AO483" s="300">
        <v>0</v>
      </c>
      <c r="AP483" s="301">
        <v>1.2883</v>
      </c>
      <c r="AQ483" s="29">
        <v>1.4036999999999999</v>
      </c>
      <c r="AR483" s="283">
        <v>1</v>
      </c>
      <c r="AS483" s="283">
        <v>1</v>
      </c>
      <c r="AT483" s="4">
        <v>1.1255999999999999</v>
      </c>
      <c r="AU483" s="4">
        <v>0</v>
      </c>
      <c r="AV483" s="5">
        <v>1.2883</v>
      </c>
      <c r="AW483" s="448">
        <v>0</v>
      </c>
      <c r="AX483" s="449">
        <v>1</v>
      </c>
      <c r="AY483" s="1">
        <v>1.4500999999999999</v>
      </c>
      <c r="AZ483" s="29">
        <v>0</v>
      </c>
      <c r="BA483" s="5">
        <v>0</v>
      </c>
      <c r="BB483" s="294">
        <v>0</v>
      </c>
      <c r="BC483" s="707">
        <v>0</v>
      </c>
      <c r="BD483" s="707">
        <v>0</v>
      </c>
      <c r="BE483" s="303">
        <v>2.3900000000000001E-2</v>
      </c>
      <c r="BF483" s="303">
        <v>2.4500000000000001E-2</v>
      </c>
      <c r="BG483" s="326">
        <v>1</v>
      </c>
      <c r="BH483" s="327"/>
      <c r="BJ483" s="529"/>
    </row>
    <row r="484" spans="1:62" x14ac:dyDescent="0.2">
      <c r="A484" s="314" t="s">
        <v>1094</v>
      </c>
      <c r="B484" s="315" t="s">
        <v>1095</v>
      </c>
      <c r="C484" s="316" t="s">
        <v>1094</v>
      </c>
      <c r="D484" s="317" t="s">
        <v>1095</v>
      </c>
      <c r="E484" s="318" t="s">
        <v>1096</v>
      </c>
      <c r="F484" s="319" t="s">
        <v>281</v>
      </c>
      <c r="G484" s="320">
        <v>63</v>
      </c>
      <c r="H484" s="10"/>
      <c r="I484" s="321">
        <v>0</v>
      </c>
      <c r="J484" s="321">
        <v>0</v>
      </c>
      <c r="K484" s="321">
        <v>0</v>
      </c>
      <c r="L484" s="321">
        <v>0</v>
      </c>
      <c r="M484" s="321">
        <v>0</v>
      </c>
      <c r="N484" s="321">
        <v>0</v>
      </c>
      <c r="O484" s="711">
        <v>0</v>
      </c>
      <c r="P484" s="711">
        <v>0</v>
      </c>
      <c r="Q484" s="712">
        <v>0</v>
      </c>
      <c r="R484" s="712">
        <v>0</v>
      </c>
      <c r="S484" s="282">
        <v>0</v>
      </c>
      <c r="T484" s="281">
        <v>0</v>
      </c>
      <c r="U484" s="322">
        <v>0</v>
      </c>
      <c r="V484" s="323">
        <v>0</v>
      </c>
      <c r="W484" s="289">
        <v>0</v>
      </c>
      <c r="X484" s="290">
        <v>0</v>
      </c>
      <c r="Y484" s="291">
        <v>0</v>
      </c>
      <c r="Z484" s="324">
        <v>0</v>
      </c>
      <c r="AA484" s="292">
        <v>0</v>
      </c>
      <c r="AB484" s="293">
        <v>0</v>
      </c>
      <c r="AC484" s="261">
        <v>0</v>
      </c>
      <c r="AD484" s="294">
        <v>0</v>
      </c>
      <c r="AE484" s="295">
        <v>0</v>
      </c>
      <c r="AF484" s="407">
        <v>0</v>
      </c>
      <c r="AG484" s="297">
        <v>0</v>
      </c>
      <c r="AH484" s="1">
        <v>0</v>
      </c>
      <c r="AI484" s="1">
        <v>1.4500999999999999</v>
      </c>
      <c r="AJ484" s="2">
        <v>1.1943999999999999</v>
      </c>
      <c r="AK484" s="298">
        <v>0</v>
      </c>
      <c r="AL484" s="3">
        <v>1.2141</v>
      </c>
      <c r="AM484" s="325">
        <v>1.3228</v>
      </c>
      <c r="AN484" s="300">
        <v>1.1943999999999999</v>
      </c>
      <c r="AO484" s="300">
        <v>0</v>
      </c>
      <c r="AP484" s="301">
        <v>1.2141</v>
      </c>
      <c r="AQ484" s="29">
        <v>1.3228</v>
      </c>
      <c r="AR484" s="283">
        <v>1</v>
      </c>
      <c r="AS484" s="283">
        <v>1</v>
      </c>
      <c r="AT484" s="4">
        <v>1.1943999999999999</v>
      </c>
      <c r="AU484" s="4">
        <v>0</v>
      </c>
      <c r="AV484" s="5">
        <v>1.2141</v>
      </c>
      <c r="AW484" s="448">
        <v>0</v>
      </c>
      <c r="AX484" s="449">
        <v>1</v>
      </c>
      <c r="AY484" s="1">
        <v>1.4500999999999999</v>
      </c>
      <c r="AZ484" s="29">
        <v>0</v>
      </c>
      <c r="BA484" s="5">
        <v>0</v>
      </c>
      <c r="BB484" s="294">
        <v>0</v>
      </c>
      <c r="BC484" s="707">
        <v>0</v>
      </c>
      <c r="BD484" s="707">
        <v>0</v>
      </c>
      <c r="BE484" s="303">
        <v>2.3900000000000001E-2</v>
      </c>
      <c r="BF484" s="303">
        <v>2.3900000000000001E-2</v>
      </c>
      <c r="BG484" s="326">
        <v>1</v>
      </c>
      <c r="BH484" s="327"/>
      <c r="BJ484" s="529"/>
    </row>
    <row r="485" spans="1:62" x14ac:dyDescent="0.2">
      <c r="A485" s="314" t="s">
        <v>1097</v>
      </c>
      <c r="B485" s="315" t="s">
        <v>1098</v>
      </c>
      <c r="C485" s="316" t="s">
        <v>1097</v>
      </c>
      <c r="D485" s="317" t="s">
        <v>1098</v>
      </c>
      <c r="E485" s="318" t="s">
        <v>1099</v>
      </c>
      <c r="F485" s="319" t="s">
        <v>281</v>
      </c>
      <c r="G485" s="320">
        <v>63</v>
      </c>
      <c r="H485" s="246"/>
      <c r="I485" s="321">
        <v>0</v>
      </c>
      <c r="J485" s="321">
        <v>0</v>
      </c>
      <c r="K485" s="321">
        <v>0</v>
      </c>
      <c r="L485" s="321">
        <v>0</v>
      </c>
      <c r="M485" s="321">
        <v>0</v>
      </c>
      <c r="N485" s="321">
        <v>0</v>
      </c>
      <c r="O485" s="711">
        <v>0</v>
      </c>
      <c r="P485" s="711">
        <v>0</v>
      </c>
      <c r="Q485" s="712">
        <v>0</v>
      </c>
      <c r="R485" s="712">
        <v>0</v>
      </c>
      <c r="S485" s="282">
        <v>0</v>
      </c>
      <c r="T485" s="281">
        <v>0</v>
      </c>
      <c r="U485" s="322">
        <v>0</v>
      </c>
      <c r="V485" s="323">
        <v>0</v>
      </c>
      <c r="W485" s="289">
        <v>0</v>
      </c>
      <c r="X485" s="290">
        <v>0</v>
      </c>
      <c r="Y485" s="291">
        <v>0</v>
      </c>
      <c r="Z485" s="324">
        <v>0</v>
      </c>
      <c r="AA485" s="292">
        <v>0</v>
      </c>
      <c r="AB485" s="293">
        <v>0</v>
      </c>
      <c r="AC485" s="261">
        <v>0</v>
      </c>
      <c r="AD485" s="294">
        <v>0</v>
      </c>
      <c r="AE485" s="295">
        <v>0</v>
      </c>
      <c r="AF485" s="296">
        <v>0</v>
      </c>
      <c r="AG485" s="297">
        <v>0</v>
      </c>
      <c r="AH485" s="1">
        <v>0</v>
      </c>
      <c r="AI485" s="1">
        <v>1.6174999999999999</v>
      </c>
      <c r="AJ485" s="2">
        <v>0.96620000000000006</v>
      </c>
      <c r="AK485" s="298">
        <v>0</v>
      </c>
      <c r="AL485" s="3">
        <v>1.6740999999999999</v>
      </c>
      <c r="AM485" s="325">
        <v>1.6353</v>
      </c>
      <c r="AN485" s="300">
        <v>0.96620000000000006</v>
      </c>
      <c r="AO485" s="300">
        <v>0</v>
      </c>
      <c r="AP485" s="301">
        <v>1.6740999999999999</v>
      </c>
      <c r="AQ485" s="29">
        <v>1.6353</v>
      </c>
      <c r="AR485" s="283">
        <v>1</v>
      </c>
      <c r="AS485" s="283">
        <v>1</v>
      </c>
      <c r="AT485" s="4">
        <v>0.96620000000000006</v>
      </c>
      <c r="AU485" s="4">
        <v>0</v>
      </c>
      <c r="AV485" s="5">
        <v>1.6740999999999999</v>
      </c>
      <c r="AW485" s="448">
        <v>0</v>
      </c>
      <c r="AX485" s="449">
        <v>1</v>
      </c>
      <c r="AY485" s="1">
        <v>1.6174999999999999</v>
      </c>
      <c r="AZ485" s="29">
        <v>0</v>
      </c>
      <c r="BA485" s="5">
        <v>0</v>
      </c>
      <c r="BB485" s="294">
        <v>0</v>
      </c>
      <c r="BC485" s="707">
        <v>0</v>
      </c>
      <c r="BD485" s="707">
        <v>0</v>
      </c>
      <c r="BE485" s="303">
        <v>2.6700000000000002E-2</v>
      </c>
      <c r="BF485" s="303">
        <v>2.75E-2</v>
      </c>
      <c r="BG485" s="326">
        <v>1</v>
      </c>
      <c r="BH485" s="327"/>
      <c r="BJ485" s="529"/>
    </row>
    <row r="486" spans="1:62" x14ac:dyDescent="0.2">
      <c r="A486" s="314" t="s">
        <v>1100</v>
      </c>
      <c r="B486" s="315" t="s">
        <v>1101</v>
      </c>
      <c r="C486" s="316" t="s">
        <v>1100</v>
      </c>
      <c r="D486" s="317" t="s">
        <v>1101</v>
      </c>
      <c r="E486" s="318" t="s">
        <v>1102</v>
      </c>
      <c r="F486" s="319" t="s">
        <v>202</v>
      </c>
      <c r="G486" s="320">
        <v>63</v>
      </c>
      <c r="H486" s="246"/>
      <c r="I486" s="321">
        <v>0</v>
      </c>
      <c r="J486" s="321">
        <v>0</v>
      </c>
      <c r="K486" s="321">
        <v>0</v>
      </c>
      <c r="L486" s="321">
        <v>0</v>
      </c>
      <c r="M486" s="321">
        <v>0</v>
      </c>
      <c r="N486" s="321">
        <v>0</v>
      </c>
      <c r="O486" s="711">
        <v>0</v>
      </c>
      <c r="P486" s="711">
        <v>0</v>
      </c>
      <c r="Q486" s="712">
        <v>0</v>
      </c>
      <c r="R486" s="712">
        <v>0</v>
      </c>
      <c r="S486" s="282">
        <v>0</v>
      </c>
      <c r="T486" s="281">
        <v>0</v>
      </c>
      <c r="U486" s="322">
        <v>0</v>
      </c>
      <c r="V486" s="323">
        <v>0</v>
      </c>
      <c r="W486" s="289">
        <v>0</v>
      </c>
      <c r="X486" s="290">
        <v>0</v>
      </c>
      <c r="Y486" s="291">
        <v>0</v>
      </c>
      <c r="Z486" s="324">
        <v>0</v>
      </c>
      <c r="AA486" s="292">
        <v>0</v>
      </c>
      <c r="AB486" s="293">
        <v>0</v>
      </c>
      <c r="AC486" s="261">
        <v>0</v>
      </c>
      <c r="AD486" s="294">
        <v>0</v>
      </c>
      <c r="AE486" s="295">
        <v>0</v>
      </c>
      <c r="AF486" s="296">
        <v>0</v>
      </c>
      <c r="AG486" s="297">
        <v>0</v>
      </c>
      <c r="AH486" s="1">
        <v>0</v>
      </c>
      <c r="AI486" s="1">
        <v>1.6173</v>
      </c>
      <c r="AJ486" s="2">
        <v>1.1004</v>
      </c>
      <c r="AK486" s="298">
        <v>0</v>
      </c>
      <c r="AL486" s="3">
        <v>1.4697</v>
      </c>
      <c r="AM486" s="325">
        <v>1.4358</v>
      </c>
      <c r="AN486" s="300">
        <v>1.1004</v>
      </c>
      <c r="AO486" s="300">
        <v>0</v>
      </c>
      <c r="AP486" s="301">
        <v>1.4697</v>
      </c>
      <c r="AQ486" s="29">
        <v>1.4358</v>
      </c>
      <c r="AR486" s="283">
        <v>1</v>
      </c>
      <c r="AS486" s="283">
        <v>1</v>
      </c>
      <c r="AT486" s="4">
        <v>1.1004</v>
      </c>
      <c r="AU486" s="4">
        <v>0</v>
      </c>
      <c r="AV486" s="5">
        <v>1.4697</v>
      </c>
      <c r="AW486" s="448">
        <v>0</v>
      </c>
      <c r="AX486" s="449">
        <v>1</v>
      </c>
      <c r="AY486" s="1">
        <v>1.6173</v>
      </c>
      <c r="AZ486" s="29">
        <v>0</v>
      </c>
      <c r="BA486" s="5">
        <v>0</v>
      </c>
      <c r="BB486" s="294">
        <v>0</v>
      </c>
      <c r="BC486" s="707">
        <v>0</v>
      </c>
      <c r="BD486" s="707">
        <v>0</v>
      </c>
      <c r="BE486" s="303">
        <v>2.6700000000000002E-2</v>
      </c>
      <c r="BF486" s="303">
        <v>2.6700000000000002E-2</v>
      </c>
      <c r="BG486" s="326">
        <v>1</v>
      </c>
      <c r="BH486" s="327"/>
      <c r="BJ486" s="529"/>
    </row>
    <row r="487" spans="1:62" x14ac:dyDescent="0.2">
      <c r="A487" s="33" t="s">
        <v>1085</v>
      </c>
      <c r="B487" s="328" t="s">
        <v>1086</v>
      </c>
      <c r="C487" s="329" t="s">
        <v>1468</v>
      </c>
      <c r="D487" s="330" t="s">
        <v>1469</v>
      </c>
      <c r="E487" s="331" t="s">
        <v>1632</v>
      </c>
      <c r="F487" s="332" t="s">
        <v>281</v>
      </c>
      <c r="G487" s="333">
        <v>63</v>
      </c>
      <c r="H487" s="334"/>
      <c r="I487" s="335">
        <v>0</v>
      </c>
      <c r="J487" s="335">
        <v>0</v>
      </c>
      <c r="K487" s="335">
        <v>0</v>
      </c>
      <c r="L487" s="335">
        <v>0</v>
      </c>
      <c r="M487" s="335">
        <v>0</v>
      </c>
      <c r="N487" s="335">
        <v>0</v>
      </c>
      <c r="O487" s="714">
        <v>0</v>
      </c>
      <c r="P487" s="714">
        <v>0</v>
      </c>
      <c r="Q487" s="715">
        <v>0</v>
      </c>
      <c r="R487" s="715">
        <v>0</v>
      </c>
      <c r="S487" s="337">
        <v>0</v>
      </c>
      <c r="T487" s="336">
        <v>0</v>
      </c>
      <c r="U487" s="338">
        <v>0</v>
      </c>
      <c r="V487" s="339">
        <v>0</v>
      </c>
      <c r="W487" s="289">
        <v>0</v>
      </c>
      <c r="X487" s="290">
        <v>0</v>
      </c>
      <c r="Y487" s="291">
        <v>0</v>
      </c>
      <c r="Z487" s="324">
        <v>0</v>
      </c>
      <c r="AA487" s="292">
        <v>0</v>
      </c>
      <c r="AB487" s="293">
        <v>0</v>
      </c>
      <c r="AC487" s="340">
        <v>0</v>
      </c>
      <c r="AD487" s="341">
        <v>0</v>
      </c>
      <c r="AE487" s="295">
        <v>0</v>
      </c>
      <c r="AF487" s="342">
        <v>0</v>
      </c>
      <c r="AG487" s="343">
        <v>1</v>
      </c>
      <c r="AH487" s="6">
        <v>1.4500999999999999</v>
      </c>
      <c r="AI487" s="6">
        <v>0</v>
      </c>
      <c r="AJ487" s="2">
        <v>0</v>
      </c>
      <c r="AK487" s="298">
        <v>1.3491</v>
      </c>
      <c r="AL487" s="3">
        <v>0</v>
      </c>
      <c r="AM487" s="325">
        <v>0</v>
      </c>
      <c r="AN487" s="300">
        <v>0</v>
      </c>
      <c r="AO487" s="300">
        <v>0</v>
      </c>
      <c r="AP487" s="301">
        <v>0</v>
      </c>
      <c r="AQ487" s="29">
        <v>0</v>
      </c>
      <c r="AR487" s="283">
        <v>0</v>
      </c>
      <c r="AS487" s="283">
        <v>0</v>
      </c>
      <c r="AT487" s="4">
        <v>0</v>
      </c>
      <c r="AU487" s="4">
        <v>0</v>
      </c>
      <c r="AV487" s="5">
        <v>0</v>
      </c>
      <c r="AW487" s="448">
        <v>0</v>
      </c>
      <c r="AX487" s="449">
        <v>0</v>
      </c>
      <c r="AY487" s="6">
        <v>0</v>
      </c>
      <c r="AZ487" s="29">
        <v>0</v>
      </c>
      <c r="BA487" s="5">
        <v>0</v>
      </c>
      <c r="BB487" s="341">
        <v>0</v>
      </c>
      <c r="BC487" s="716">
        <v>0</v>
      </c>
      <c r="BD487" s="716">
        <v>2.3900000000000001E-2</v>
      </c>
      <c r="BE487" s="303">
        <v>0</v>
      </c>
      <c r="BF487" s="303">
        <v>0</v>
      </c>
      <c r="BG487" s="326">
        <v>0</v>
      </c>
      <c r="BH487" s="327"/>
      <c r="BJ487" s="529"/>
    </row>
    <row r="488" spans="1:62" x14ac:dyDescent="0.2">
      <c r="A488" s="33" t="s">
        <v>1088</v>
      </c>
      <c r="B488" s="328" t="s">
        <v>1089</v>
      </c>
      <c r="C488" s="329" t="s">
        <v>1468</v>
      </c>
      <c r="D488" s="330" t="s">
        <v>1469</v>
      </c>
      <c r="E488" s="331" t="s">
        <v>1633</v>
      </c>
      <c r="F488" s="332" t="s">
        <v>281</v>
      </c>
      <c r="G488" s="333">
        <v>63</v>
      </c>
      <c r="H488" s="334"/>
      <c r="I488" s="335">
        <v>0</v>
      </c>
      <c r="J488" s="335">
        <v>0</v>
      </c>
      <c r="K488" s="335">
        <v>0</v>
      </c>
      <c r="L488" s="335">
        <v>0</v>
      </c>
      <c r="M488" s="335">
        <v>0</v>
      </c>
      <c r="N488" s="335">
        <v>0</v>
      </c>
      <c r="O488" s="714">
        <v>0</v>
      </c>
      <c r="P488" s="714">
        <v>0</v>
      </c>
      <c r="Q488" s="715">
        <v>0</v>
      </c>
      <c r="R488" s="715">
        <v>0</v>
      </c>
      <c r="S488" s="337">
        <v>0</v>
      </c>
      <c r="T488" s="336">
        <v>0</v>
      </c>
      <c r="U488" s="338">
        <v>0</v>
      </c>
      <c r="V488" s="339">
        <v>0</v>
      </c>
      <c r="W488" s="289">
        <v>0</v>
      </c>
      <c r="X488" s="290">
        <v>0</v>
      </c>
      <c r="Y488" s="291">
        <v>0</v>
      </c>
      <c r="Z488" s="324">
        <v>0</v>
      </c>
      <c r="AA488" s="292">
        <v>0</v>
      </c>
      <c r="AB488" s="293">
        <v>0</v>
      </c>
      <c r="AC488" s="340">
        <v>0</v>
      </c>
      <c r="AD488" s="341">
        <v>0</v>
      </c>
      <c r="AE488" s="295">
        <v>0</v>
      </c>
      <c r="AF488" s="342">
        <v>0</v>
      </c>
      <c r="AG488" s="343">
        <v>1</v>
      </c>
      <c r="AH488" s="6">
        <v>1.4500999999999999</v>
      </c>
      <c r="AI488" s="6">
        <v>0</v>
      </c>
      <c r="AJ488" s="2">
        <v>0</v>
      </c>
      <c r="AK488" s="298">
        <v>1.4361999999999999</v>
      </c>
      <c r="AL488" s="3">
        <v>0</v>
      </c>
      <c r="AM488" s="325">
        <v>0</v>
      </c>
      <c r="AN488" s="300">
        <v>0</v>
      </c>
      <c r="AO488" s="300">
        <v>0</v>
      </c>
      <c r="AP488" s="301">
        <v>0</v>
      </c>
      <c r="AQ488" s="29">
        <v>0</v>
      </c>
      <c r="AR488" s="283">
        <v>0</v>
      </c>
      <c r="AS488" s="283">
        <v>0</v>
      </c>
      <c r="AT488" s="4">
        <v>0</v>
      </c>
      <c r="AU488" s="4">
        <v>0</v>
      </c>
      <c r="AV488" s="5">
        <v>0</v>
      </c>
      <c r="AW488" s="448">
        <v>0</v>
      </c>
      <c r="AX488" s="449">
        <v>0</v>
      </c>
      <c r="AY488" s="6">
        <v>0</v>
      </c>
      <c r="AZ488" s="29">
        <v>0</v>
      </c>
      <c r="BA488" s="5">
        <v>0</v>
      </c>
      <c r="BB488" s="341">
        <v>0</v>
      </c>
      <c r="BC488" s="716">
        <v>0</v>
      </c>
      <c r="BD488" s="716">
        <v>2.3900000000000001E-2</v>
      </c>
      <c r="BE488" s="303">
        <v>0</v>
      </c>
      <c r="BF488" s="303">
        <v>0</v>
      </c>
      <c r="BG488" s="326">
        <v>0</v>
      </c>
      <c r="BH488" s="327"/>
      <c r="BJ488" s="529"/>
    </row>
    <row r="489" spans="1:62" x14ac:dyDescent="0.2">
      <c r="A489" s="33" t="s">
        <v>1091</v>
      </c>
      <c r="B489" s="328" t="s">
        <v>1092</v>
      </c>
      <c r="C489" s="329" t="s">
        <v>1468</v>
      </c>
      <c r="D489" s="330" t="s">
        <v>1469</v>
      </c>
      <c r="E489" s="331" t="s">
        <v>1634</v>
      </c>
      <c r="F489" s="332" t="s">
        <v>281</v>
      </c>
      <c r="G489" s="333">
        <v>63</v>
      </c>
      <c r="H489" s="334"/>
      <c r="I489" s="335">
        <v>0</v>
      </c>
      <c r="J489" s="335">
        <v>0</v>
      </c>
      <c r="K489" s="335">
        <v>0</v>
      </c>
      <c r="L489" s="335">
        <v>0</v>
      </c>
      <c r="M489" s="335">
        <v>0</v>
      </c>
      <c r="N489" s="335">
        <v>0</v>
      </c>
      <c r="O489" s="714">
        <v>0</v>
      </c>
      <c r="P489" s="714">
        <v>0</v>
      </c>
      <c r="Q489" s="715">
        <v>0</v>
      </c>
      <c r="R489" s="715">
        <v>0</v>
      </c>
      <c r="S489" s="337">
        <v>0</v>
      </c>
      <c r="T489" s="336">
        <v>0</v>
      </c>
      <c r="U489" s="338">
        <v>0</v>
      </c>
      <c r="V489" s="339">
        <v>0</v>
      </c>
      <c r="W489" s="289">
        <v>0</v>
      </c>
      <c r="X489" s="290">
        <v>0</v>
      </c>
      <c r="Y489" s="291">
        <v>0</v>
      </c>
      <c r="Z489" s="324">
        <v>0</v>
      </c>
      <c r="AA489" s="292">
        <v>0</v>
      </c>
      <c r="AB489" s="293">
        <v>0</v>
      </c>
      <c r="AC489" s="340">
        <v>0</v>
      </c>
      <c r="AD489" s="341">
        <v>0</v>
      </c>
      <c r="AE489" s="295">
        <v>0</v>
      </c>
      <c r="AF489" s="342">
        <v>0</v>
      </c>
      <c r="AG489" s="343">
        <v>1</v>
      </c>
      <c r="AH489" s="6">
        <v>1.4500999999999999</v>
      </c>
      <c r="AI489" s="6">
        <v>0</v>
      </c>
      <c r="AJ489" s="2">
        <v>0</v>
      </c>
      <c r="AK489" s="298">
        <v>1.2883</v>
      </c>
      <c r="AL489" s="3">
        <v>0</v>
      </c>
      <c r="AM489" s="325">
        <v>0</v>
      </c>
      <c r="AN489" s="300">
        <v>0</v>
      </c>
      <c r="AO489" s="300">
        <v>0</v>
      </c>
      <c r="AP489" s="301">
        <v>0</v>
      </c>
      <c r="AQ489" s="29">
        <v>0</v>
      </c>
      <c r="AR489" s="283">
        <v>0</v>
      </c>
      <c r="AS489" s="283">
        <v>0</v>
      </c>
      <c r="AT489" s="4">
        <v>0</v>
      </c>
      <c r="AU489" s="4">
        <v>0</v>
      </c>
      <c r="AV489" s="5">
        <v>0</v>
      </c>
      <c r="AW489" s="448">
        <v>0</v>
      </c>
      <c r="AX489" s="449">
        <v>0</v>
      </c>
      <c r="AY489" s="6">
        <v>0</v>
      </c>
      <c r="AZ489" s="29">
        <v>0</v>
      </c>
      <c r="BA489" s="5">
        <v>0</v>
      </c>
      <c r="BB489" s="341">
        <v>0</v>
      </c>
      <c r="BC489" s="716">
        <v>0</v>
      </c>
      <c r="BD489" s="716">
        <v>2.3900000000000001E-2</v>
      </c>
      <c r="BE489" s="303">
        <v>0</v>
      </c>
      <c r="BF489" s="303">
        <v>0</v>
      </c>
      <c r="BG489" s="326">
        <v>0</v>
      </c>
      <c r="BH489" s="327"/>
      <c r="BJ489" s="529"/>
    </row>
    <row r="490" spans="1:62" x14ac:dyDescent="0.2">
      <c r="A490" s="33" t="s">
        <v>1094</v>
      </c>
      <c r="B490" s="328" t="s">
        <v>1095</v>
      </c>
      <c r="C490" s="329" t="s">
        <v>1468</v>
      </c>
      <c r="D490" s="330" t="s">
        <v>1469</v>
      </c>
      <c r="E490" s="331" t="s">
        <v>1635</v>
      </c>
      <c r="F490" s="332" t="s">
        <v>281</v>
      </c>
      <c r="G490" s="333">
        <v>63</v>
      </c>
      <c r="H490" s="334"/>
      <c r="I490" s="335">
        <v>0</v>
      </c>
      <c r="J490" s="335">
        <v>0</v>
      </c>
      <c r="K490" s="335">
        <v>0</v>
      </c>
      <c r="L490" s="335">
        <v>0</v>
      </c>
      <c r="M490" s="335">
        <v>0</v>
      </c>
      <c r="N490" s="335">
        <v>0</v>
      </c>
      <c r="O490" s="714">
        <v>0</v>
      </c>
      <c r="P490" s="714">
        <v>0</v>
      </c>
      <c r="Q490" s="715">
        <v>0</v>
      </c>
      <c r="R490" s="715">
        <v>0</v>
      </c>
      <c r="S490" s="337">
        <v>0</v>
      </c>
      <c r="T490" s="336">
        <v>0</v>
      </c>
      <c r="U490" s="338">
        <v>0</v>
      </c>
      <c r="V490" s="339">
        <v>0</v>
      </c>
      <c r="W490" s="289">
        <v>0</v>
      </c>
      <c r="X490" s="290">
        <v>0</v>
      </c>
      <c r="Y490" s="291">
        <v>0</v>
      </c>
      <c r="Z490" s="324">
        <v>0</v>
      </c>
      <c r="AA490" s="292">
        <v>0</v>
      </c>
      <c r="AB490" s="293">
        <v>0</v>
      </c>
      <c r="AC490" s="340">
        <v>0</v>
      </c>
      <c r="AD490" s="341">
        <v>0</v>
      </c>
      <c r="AE490" s="295">
        <v>0</v>
      </c>
      <c r="AF490" s="342">
        <v>0</v>
      </c>
      <c r="AG490" s="343">
        <v>1</v>
      </c>
      <c r="AH490" s="6">
        <v>1.4500999999999999</v>
      </c>
      <c r="AI490" s="6">
        <v>0</v>
      </c>
      <c r="AJ490" s="2">
        <v>0</v>
      </c>
      <c r="AK490" s="298">
        <v>1.2141</v>
      </c>
      <c r="AL490" s="3">
        <v>0</v>
      </c>
      <c r="AM490" s="325">
        <v>0</v>
      </c>
      <c r="AN490" s="300">
        <v>0</v>
      </c>
      <c r="AO490" s="300">
        <v>0</v>
      </c>
      <c r="AP490" s="301">
        <v>0</v>
      </c>
      <c r="AQ490" s="29">
        <v>0</v>
      </c>
      <c r="AR490" s="283">
        <v>0</v>
      </c>
      <c r="AS490" s="283">
        <v>0</v>
      </c>
      <c r="AT490" s="4">
        <v>0</v>
      </c>
      <c r="AU490" s="4">
        <v>0</v>
      </c>
      <c r="AV490" s="5">
        <v>0</v>
      </c>
      <c r="AW490" s="448">
        <v>0</v>
      </c>
      <c r="AX490" s="449">
        <v>0</v>
      </c>
      <c r="AY490" s="6">
        <v>0</v>
      </c>
      <c r="AZ490" s="29">
        <v>0</v>
      </c>
      <c r="BA490" s="5">
        <v>0</v>
      </c>
      <c r="BB490" s="341">
        <v>0</v>
      </c>
      <c r="BC490" s="716">
        <v>0</v>
      </c>
      <c r="BD490" s="716">
        <v>2.3900000000000001E-2</v>
      </c>
      <c r="BE490" s="303">
        <v>0</v>
      </c>
      <c r="BF490" s="303">
        <v>0</v>
      </c>
      <c r="BG490" s="326">
        <v>0</v>
      </c>
      <c r="BH490" s="327"/>
      <c r="BJ490" s="529"/>
    </row>
    <row r="491" spans="1:62" x14ac:dyDescent="0.2">
      <c r="A491" s="383" t="s">
        <v>1468</v>
      </c>
      <c r="B491" s="384" t="s">
        <v>1469</v>
      </c>
      <c r="C491" s="404" t="s">
        <v>1468</v>
      </c>
      <c r="D491" s="405" t="s">
        <v>1636</v>
      </c>
      <c r="E491" s="387" t="s">
        <v>1637</v>
      </c>
      <c r="F491" s="388" t="s">
        <v>281</v>
      </c>
      <c r="G491" s="389">
        <v>63</v>
      </c>
      <c r="H491" s="334"/>
      <c r="I491" s="390">
        <v>12559316</v>
      </c>
      <c r="J491" s="390">
        <v>1472080</v>
      </c>
      <c r="K491" s="390">
        <v>0</v>
      </c>
      <c r="L491" s="390">
        <v>0</v>
      </c>
      <c r="M491" s="390">
        <v>0</v>
      </c>
      <c r="N491" s="390">
        <v>12559316</v>
      </c>
      <c r="O491" s="717">
        <v>1472080</v>
      </c>
      <c r="P491" s="717">
        <v>11087236</v>
      </c>
      <c r="Q491" s="718">
        <v>709.02</v>
      </c>
      <c r="R491" s="718">
        <v>17.899999999999999</v>
      </c>
      <c r="S491" s="392">
        <v>153349</v>
      </c>
      <c r="T491" s="391">
        <v>0</v>
      </c>
      <c r="U491" s="393">
        <v>11087236</v>
      </c>
      <c r="V491" s="394">
        <v>15637.41</v>
      </c>
      <c r="W491" s="289">
        <v>179516</v>
      </c>
      <c r="X491" s="290">
        <v>253.19</v>
      </c>
      <c r="Y491" s="291">
        <v>15384.22</v>
      </c>
      <c r="Z491" s="324">
        <v>0</v>
      </c>
      <c r="AA491" s="292">
        <v>0</v>
      </c>
      <c r="AB491" s="293">
        <v>11087236</v>
      </c>
      <c r="AC491" s="395">
        <v>15637.41</v>
      </c>
      <c r="AD491" s="396">
        <v>1.5300800000000001</v>
      </c>
      <c r="AE491" s="397">
        <v>1.5301</v>
      </c>
      <c r="AF491" s="398">
        <v>1.4500999999999999</v>
      </c>
      <c r="AG491" s="399">
        <v>0</v>
      </c>
      <c r="AH491" s="400">
        <v>0</v>
      </c>
      <c r="AI491" s="400">
        <v>0</v>
      </c>
      <c r="AJ491" s="2">
        <v>0</v>
      </c>
      <c r="AK491" s="298">
        <v>0</v>
      </c>
      <c r="AL491" s="3">
        <v>0</v>
      </c>
      <c r="AM491" s="325">
        <v>0</v>
      </c>
      <c r="AN491" s="300">
        <v>0</v>
      </c>
      <c r="AO491" s="300">
        <v>0</v>
      </c>
      <c r="AP491" s="301">
        <v>0</v>
      </c>
      <c r="AQ491" s="29">
        <v>0</v>
      </c>
      <c r="AR491" s="283">
        <v>0</v>
      </c>
      <c r="AS491" s="283">
        <v>0</v>
      </c>
      <c r="AT491" s="4">
        <v>0</v>
      </c>
      <c r="AU491" s="4">
        <v>0</v>
      </c>
      <c r="AV491" s="5">
        <v>0</v>
      </c>
      <c r="AW491" s="448">
        <v>0</v>
      </c>
      <c r="AX491" s="449">
        <v>0</v>
      </c>
      <c r="AY491" s="400">
        <v>0</v>
      </c>
      <c r="AZ491" s="29">
        <v>0</v>
      </c>
      <c r="BA491" s="5">
        <v>0</v>
      </c>
      <c r="BB491" s="396">
        <v>1.26312</v>
      </c>
      <c r="BC491" s="719">
        <v>2.3900000000000001E-2</v>
      </c>
      <c r="BD491" s="719">
        <v>0</v>
      </c>
      <c r="BE491" s="303">
        <v>0</v>
      </c>
      <c r="BF491" s="303">
        <v>0</v>
      </c>
      <c r="BG491" s="326">
        <v>0</v>
      </c>
      <c r="BH491" s="327"/>
      <c r="BI491" s="9"/>
      <c r="BJ491" s="529"/>
    </row>
    <row r="492" spans="1:62" x14ac:dyDescent="0.2">
      <c r="A492" s="33" t="s">
        <v>1097</v>
      </c>
      <c r="B492" s="328" t="s">
        <v>1098</v>
      </c>
      <c r="C492" s="329" t="s">
        <v>1470</v>
      </c>
      <c r="D492" s="330" t="s">
        <v>1471</v>
      </c>
      <c r="E492" s="331" t="s">
        <v>1638</v>
      </c>
      <c r="F492" s="332" t="s">
        <v>281</v>
      </c>
      <c r="G492" s="333">
        <v>63</v>
      </c>
      <c r="H492" s="334"/>
      <c r="I492" s="335">
        <v>0</v>
      </c>
      <c r="J492" s="335">
        <v>0</v>
      </c>
      <c r="K492" s="335">
        <v>0</v>
      </c>
      <c r="L492" s="335">
        <v>0</v>
      </c>
      <c r="M492" s="335">
        <v>0</v>
      </c>
      <c r="N492" s="335">
        <v>0</v>
      </c>
      <c r="O492" s="714">
        <v>0</v>
      </c>
      <c r="P492" s="714">
        <v>0</v>
      </c>
      <c r="Q492" s="715">
        <v>0</v>
      </c>
      <c r="R492" s="715">
        <v>0</v>
      </c>
      <c r="S492" s="337">
        <v>0</v>
      </c>
      <c r="T492" s="336">
        <v>0</v>
      </c>
      <c r="U492" s="338">
        <v>0</v>
      </c>
      <c r="V492" s="339">
        <v>0</v>
      </c>
      <c r="W492" s="289">
        <v>0</v>
      </c>
      <c r="X492" s="290">
        <v>0</v>
      </c>
      <c r="Y492" s="291">
        <v>0</v>
      </c>
      <c r="Z492" s="324">
        <v>0</v>
      </c>
      <c r="AA492" s="292">
        <v>0</v>
      </c>
      <c r="AB492" s="293">
        <v>0</v>
      </c>
      <c r="AC492" s="340">
        <v>0</v>
      </c>
      <c r="AD492" s="341">
        <v>0</v>
      </c>
      <c r="AE492" s="295">
        <v>0</v>
      </c>
      <c r="AF492" s="342">
        <v>0</v>
      </c>
      <c r="AG492" s="343">
        <v>1</v>
      </c>
      <c r="AH492" s="6">
        <v>1.6173</v>
      </c>
      <c r="AI492" s="6">
        <v>0</v>
      </c>
      <c r="AJ492" s="2">
        <v>0</v>
      </c>
      <c r="AK492" s="298">
        <v>1.6738999999999999</v>
      </c>
      <c r="AL492" s="3">
        <v>0</v>
      </c>
      <c r="AM492" s="325">
        <v>0</v>
      </c>
      <c r="AN492" s="300">
        <v>0</v>
      </c>
      <c r="AO492" s="300">
        <v>0</v>
      </c>
      <c r="AP492" s="301">
        <v>0</v>
      </c>
      <c r="AQ492" s="29">
        <v>0</v>
      </c>
      <c r="AR492" s="283">
        <v>0</v>
      </c>
      <c r="AS492" s="283">
        <v>0</v>
      </c>
      <c r="AT492" s="4">
        <v>0</v>
      </c>
      <c r="AU492" s="4">
        <v>0</v>
      </c>
      <c r="AV492" s="5">
        <v>0</v>
      </c>
      <c r="AW492" s="448">
        <v>0</v>
      </c>
      <c r="AX492" s="449">
        <v>0</v>
      </c>
      <c r="AY492" s="6">
        <v>0</v>
      </c>
      <c r="AZ492" s="29">
        <v>0</v>
      </c>
      <c r="BA492" s="5">
        <v>0</v>
      </c>
      <c r="BB492" s="341">
        <v>0</v>
      </c>
      <c r="BC492" s="716">
        <v>0</v>
      </c>
      <c r="BD492" s="716">
        <v>2.6700000000000002E-2</v>
      </c>
      <c r="BE492" s="303">
        <v>0</v>
      </c>
      <c r="BF492" s="303">
        <v>0</v>
      </c>
      <c r="BG492" s="326">
        <v>0</v>
      </c>
      <c r="BH492" s="327"/>
      <c r="BI492" s="9"/>
      <c r="BJ492" s="529"/>
    </row>
    <row r="493" spans="1:62" x14ac:dyDescent="0.2">
      <c r="A493" s="33" t="s">
        <v>1100</v>
      </c>
      <c r="B493" s="328" t="s">
        <v>1101</v>
      </c>
      <c r="C493" s="329" t="s">
        <v>1470</v>
      </c>
      <c r="D493" s="330" t="s">
        <v>1471</v>
      </c>
      <c r="E493" s="331" t="s">
        <v>1639</v>
      </c>
      <c r="F493" s="332" t="s">
        <v>202</v>
      </c>
      <c r="G493" s="333">
        <v>63</v>
      </c>
      <c r="H493" s="334"/>
      <c r="I493" s="335">
        <v>0</v>
      </c>
      <c r="J493" s="335">
        <v>0</v>
      </c>
      <c r="K493" s="335">
        <v>0</v>
      </c>
      <c r="L493" s="335">
        <v>0</v>
      </c>
      <c r="M493" s="335">
        <v>0</v>
      </c>
      <c r="N493" s="335">
        <v>0</v>
      </c>
      <c r="O493" s="714">
        <v>0</v>
      </c>
      <c r="P493" s="714">
        <v>0</v>
      </c>
      <c r="Q493" s="715">
        <v>0</v>
      </c>
      <c r="R493" s="715">
        <v>0</v>
      </c>
      <c r="S493" s="337">
        <v>0</v>
      </c>
      <c r="T493" s="336">
        <v>0</v>
      </c>
      <c r="U493" s="338">
        <v>0</v>
      </c>
      <c r="V493" s="339">
        <v>0</v>
      </c>
      <c r="W493" s="289">
        <v>0</v>
      </c>
      <c r="X493" s="290">
        <v>0</v>
      </c>
      <c r="Y493" s="291">
        <v>0</v>
      </c>
      <c r="Z493" s="324">
        <v>0</v>
      </c>
      <c r="AA493" s="292">
        <v>0</v>
      </c>
      <c r="AB493" s="293">
        <v>0</v>
      </c>
      <c r="AC493" s="340">
        <v>0</v>
      </c>
      <c r="AD493" s="341">
        <v>0</v>
      </c>
      <c r="AE493" s="295">
        <v>0</v>
      </c>
      <c r="AF493" s="342">
        <v>0</v>
      </c>
      <c r="AG493" s="343">
        <v>1</v>
      </c>
      <c r="AH493" s="6">
        <v>1.6173</v>
      </c>
      <c r="AI493" s="6">
        <v>0</v>
      </c>
      <c r="AJ493" s="2">
        <v>0</v>
      </c>
      <c r="AK493" s="298">
        <v>1.4697</v>
      </c>
      <c r="AL493" s="3">
        <v>0</v>
      </c>
      <c r="AM493" s="325">
        <v>0</v>
      </c>
      <c r="AN493" s="300">
        <v>0</v>
      </c>
      <c r="AO493" s="300">
        <v>0</v>
      </c>
      <c r="AP493" s="301">
        <v>0</v>
      </c>
      <c r="AQ493" s="29">
        <v>0</v>
      </c>
      <c r="AR493" s="283">
        <v>0</v>
      </c>
      <c r="AS493" s="283">
        <v>0</v>
      </c>
      <c r="AT493" s="4">
        <v>0</v>
      </c>
      <c r="AU493" s="4">
        <v>0</v>
      </c>
      <c r="AV493" s="5">
        <v>0</v>
      </c>
      <c r="AW493" s="448">
        <v>0</v>
      </c>
      <c r="AX493" s="449">
        <v>0</v>
      </c>
      <c r="AY493" s="6">
        <v>0</v>
      </c>
      <c r="AZ493" s="29">
        <v>0</v>
      </c>
      <c r="BA493" s="5">
        <v>0</v>
      </c>
      <c r="BB493" s="341">
        <v>0</v>
      </c>
      <c r="BC493" s="716">
        <v>0</v>
      </c>
      <c r="BD493" s="716">
        <v>2.6700000000000002E-2</v>
      </c>
      <c r="BE493" s="303">
        <v>0</v>
      </c>
      <c r="BF493" s="303">
        <v>0</v>
      </c>
      <c r="BG493" s="326">
        <v>0</v>
      </c>
      <c r="BH493" s="327"/>
      <c r="BI493" s="9"/>
      <c r="BJ493" s="529"/>
    </row>
    <row r="494" spans="1:62" x14ac:dyDescent="0.2">
      <c r="A494" s="383" t="s">
        <v>1470</v>
      </c>
      <c r="B494" s="384" t="s">
        <v>1471</v>
      </c>
      <c r="C494" s="404" t="s">
        <v>1470</v>
      </c>
      <c r="D494" s="405" t="s">
        <v>1471</v>
      </c>
      <c r="E494" s="387" t="s">
        <v>1640</v>
      </c>
      <c r="F494" s="388" t="s">
        <v>281</v>
      </c>
      <c r="G494" s="389">
        <v>63</v>
      </c>
      <c r="H494" s="334"/>
      <c r="I494" s="390">
        <v>7210463</v>
      </c>
      <c r="J494" s="390">
        <v>1017686</v>
      </c>
      <c r="K494" s="390">
        <v>0</v>
      </c>
      <c r="L494" s="390">
        <v>0</v>
      </c>
      <c r="M494" s="390">
        <v>0</v>
      </c>
      <c r="N494" s="390">
        <v>7210463</v>
      </c>
      <c r="O494" s="717">
        <v>1017686</v>
      </c>
      <c r="P494" s="717">
        <v>6192777</v>
      </c>
      <c r="Q494" s="718">
        <v>357</v>
      </c>
      <c r="R494" s="718">
        <v>13.67</v>
      </c>
      <c r="S494" s="392">
        <v>117111</v>
      </c>
      <c r="T494" s="391">
        <v>0</v>
      </c>
      <c r="U494" s="393">
        <v>6192777</v>
      </c>
      <c r="V494" s="394">
        <v>17346.71</v>
      </c>
      <c r="W494" s="289">
        <v>84645</v>
      </c>
      <c r="X494" s="290">
        <v>237.1</v>
      </c>
      <c r="Y494" s="291">
        <v>17109.61</v>
      </c>
      <c r="Z494" s="324">
        <v>0</v>
      </c>
      <c r="AA494" s="292">
        <v>0</v>
      </c>
      <c r="AB494" s="293">
        <v>6192777</v>
      </c>
      <c r="AC494" s="395">
        <v>17346.71</v>
      </c>
      <c r="AD494" s="396">
        <v>1.69733</v>
      </c>
      <c r="AE494" s="397">
        <v>1.6973</v>
      </c>
      <c r="AF494" s="398">
        <v>1.6173</v>
      </c>
      <c r="AG494" s="399">
        <v>0</v>
      </c>
      <c r="AH494" s="400">
        <v>0</v>
      </c>
      <c r="AI494" s="400">
        <v>0</v>
      </c>
      <c r="AJ494" s="2">
        <v>0</v>
      </c>
      <c r="AK494" s="298">
        <v>0</v>
      </c>
      <c r="AL494" s="3">
        <v>0</v>
      </c>
      <c r="AM494" s="325">
        <v>0</v>
      </c>
      <c r="AN494" s="300">
        <v>0</v>
      </c>
      <c r="AO494" s="300">
        <v>0</v>
      </c>
      <c r="AP494" s="301">
        <v>0</v>
      </c>
      <c r="AQ494" s="29">
        <v>0</v>
      </c>
      <c r="AR494" s="283">
        <v>0</v>
      </c>
      <c r="AS494" s="283">
        <v>0</v>
      </c>
      <c r="AT494" s="4">
        <v>0</v>
      </c>
      <c r="AU494" s="4">
        <v>0</v>
      </c>
      <c r="AV494" s="5">
        <v>0</v>
      </c>
      <c r="AW494" s="448">
        <v>0</v>
      </c>
      <c r="AX494" s="449">
        <v>0</v>
      </c>
      <c r="AY494" s="400">
        <v>0</v>
      </c>
      <c r="AZ494" s="29">
        <v>0</v>
      </c>
      <c r="BA494" s="5">
        <v>0</v>
      </c>
      <c r="BB494" s="396">
        <v>1.4011899999999999</v>
      </c>
      <c r="BC494" s="719">
        <v>2.6700000000000002E-2</v>
      </c>
      <c r="BD494" s="719">
        <v>0</v>
      </c>
      <c r="BE494" s="303">
        <v>0</v>
      </c>
      <c r="BF494" s="303">
        <v>0</v>
      </c>
      <c r="BG494" s="326">
        <v>0</v>
      </c>
      <c r="BH494" s="327"/>
      <c r="BI494" s="9"/>
      <c r="BJ494" s="529"/>
    </row>
    <row r="495" spans="1:62" x14ac:dyDescent="0.2">
      <c r="A495" s="314" t="s">
        <v>1107</v>
      </c>
      <c r="B495" s="315" t="s">
        <v>1108</v>
      </c>
      <c r="C495" s="380" t="s">
        <v>1107</v>
      </c>
      <c r="D495" s="317" t="s">
        <v>1108</v>
      </c>
      <c r="E495" s="381" t="s">
        <v>1109</v>
      </c>
      <c r="F495" s="319" t="s">
        <v>562</v>
      </c>
      <c r="G495" s="320">
        <v>64</v>
      </c>
      <c r="H495" s="246"/>
      <c r="I495" s="321">
        <v>0</v>
      </c>
      <c r="J495" s="321">
        <v>0</v>
      </c>
      <c r="K495" s="321">
        <v>0</v>
      </c>
      <c r="L495" s="321">
        <v>0</v>
      </c>
      <c r="M495" s="321">
        <v>0</v>
      </c>
      <c r="N495" s="321">
        <v>0</v>
      </c>
      <c r="O495" s="711">
        <v>0</v>
      </c>
      <c r="P495" s="711">
        <v>0</v>
      </c>
      <c r="Q495" s="712">
        <v>0</v>
      </c>
      <c r="R495" s="712">
        <v>0</v>
      </c>
      <c r="S495" s="282">
        <v>0</v>
      </c>
      <c r="T495" s="281">
        <v>0</v>
      </c>
      <c r="U495" s="322">
        <v>0</v>
      </c>
      <c r="V495" s="323">
        <v>0</v>
      </c>
      <c r="W495" s="289">
        <v>0</v>
      </c>
      <c r="X495" s="290">
        <v>0</v>
      </c>
      <c r="Y495" s="291">
        <v>0</v>
      </c>
      <c r="Z495" s="324">
        <v>0</v>
      </c>
      <c r="AA495" s="292">
        <v>0</v>
      </c>
      <c r="AB495" s="293">
        <v>0</v>
      </c>
      <c r="AC495" s="261">
        <v>0</v>
      </c>
      <c r="AD495" s="294">
        <v>0</v>
      </c>
      <c r="AE495" s="295">
        <v>0</v>
      </c>
      <c r="AF495" s="296">
        <v>0</v>
      </c>
      <c r="AG495" s="297">
        <v>0</v>
      </c>
      <c r="AH495" s="1">
        <v>0</v>
      </c>
      <c r="AI495" s="1">
        <v>1.7967</v>
      </c>
      <c r="AJ495" s="2">
        <v>1.0637000000000001</v>
      </c>
      <c r="AK495" s="298">
        <v>0</v>
      </c>
      <c r="AL495" s="3">
        <v>1.6891</v>
      </c>
      <c r="AM495" s="325">
        <v>1.4854000000000001</v>
      </c>
      <c r="AN495" s="300">
        <v>1.0637000000000001</v>
      </c>
      <c r="AO495" s="300">
        <v>0</v>
      </c>
      <c r="AP495" s="301">
        <v>1.6891</v>
      </c>
      <c r="AQ495" s="29">
        <v>1.4854000000000001</v>
      </c>
      <c r="AR495" s="283">
        <v>1</v>
      </c>
      <c r="AS495" s="283">
        <v>1</v>
      </c>
      <c r="AT495" s="4">
        <v>1.0637000000000001</v>
      </c>
      <c r="AU495" s="4">
        <v>0</v>
      </c>
      <c r="AV495" s="5">
        <v>1.6891</v>
      </c>
      <c r="AW495" s="448">
        <v>0</v>
      </c>
      <c r="AX495" s="449">
        <v>0</v>
      </c>
      <c r="AY495" s="1">
        <v>1.7967</v>
      </c>
      <c r="AZ495" s="29">
        <v>0</v>
      </c>
      <c r="BA495" s="5">
        <v>0</v>
      </c>
      <c r="BB495" s="294">
        <v>0</v>
      </c>
      <c r="BC495" s="707">
        <v>0</v>
      </c>
      <c r="BD495" s="707">
        <v>0</v>
      </c>
      <c r="BE495" s="303">
        <v>2.9700000000000001E-2</v>
      </c>
      <c r="BF495" s="303">
        <v>2.9700000000000001E-2</v>
      </c>
      <c r="BG495" s="326">
        <v>1</v>
      </c>
      <c r="BH495" s="327"/>
      <c r="BJ495" s="529"/>
    </row>
    <row r="496" spans="1:62" x14ac:dyDescent="0.2">
      <c r="A496" s="314" t="s">
        <v>1110</v>
      </c>
      <c r="B496" s="315" t="s">
        <v>1111</v>
      </c>
      <c r="C496" s="380" t="s">
        <v>1110</v>
      </c>
      <c r="D496" s="317" t="s">
        <v>1111</v>
      </c>
      <c r="E496" s="381" t="s">
        <v>1112</v>
      </c>
      <c r="F496" s="319" t="s">
        <v>562</v>
      </c>
      <c r="G496" s="320">
        <v>64</v>
      </c>
      <c r="H496" s="246"/>
      <c r="I496" s="321">
        <v>0</v>
      </c>
      <c r="J496" s="321">
        <v>0</v>
      </c>
      <c r="K496" s="321">
        <v>0</v>
      </c>
      <c r="L496" s="321">
        <v>0</v>
      </c>
      <c r="M496" s="321">
        <v>0</v>
      </c>
      <c r="N496" s="321">
        <v>0</v>
      </c>
      <c r="O496" s="711">
        <v>0</v>
      </c>
      <c r="P496" s="711">
        <v>0</v>
      </c>
      <c r="Q496" s="712">
        <v>0</v>
      </c>
      <c r="R496" s="712">
        <v>0</v>
      </c>
      <c r="S496" s="282">
        <v>0</v>
      </c>
      <c r="T496" s="281">
        <v>0</v>
      </c>
      <c r="U496" s="322">
        <v>0</v>
      </c>
      <c r="V496" s="323">
        <v>0</v>
      </c>
      <c r="W496" s="289">
        <v>0</v>
      </c>
      <c r="X496" s="290">
        <v>0</v>
      </c>
      <c r="Y496" s="291">
        <v>0</v>
      </c>
      <c r="Z496" s="324">
        <v>0</v>
      </c>
      <c r="AA496" s="292">
        <v>0</v>
      </c>
      <c r="AB496" s="293">
        <v>0</v>
      </c>
      <c r="AC496" s="261">
        <v>0</v>
      </c>
      <c r="AD496" s="294">
        <v>0</v>
      </c>
      <c r="AE496" s="295">
        <v>0</v>
      </c>
      <c r="AF496" s="296">
        <v>0</v>
      </c>
      <c r="AG496" s="297">
        <v>0</v>
      </c>
      <c r="AH496" s="1">
        <v>0</v>
      </c>
      <c r="AI496" s="1">
        <v>1.7967</v>
      </c>
      <c r="AJ496" s="2">
        <v>0.98499999999999999</v>
      </c>
      <c r="AK496" s="298">
        <v>0</v>
      </c>
      <c r="AL496" s="3">
        <v>1.8241000000000001</v>
      </c>
      <c r="AM496" s="325">
        <v>1.6041000000000001</v>
      </c>
      <c r="AN496" s="300">
        <v>0.98499999999999999</v>
      </c>
      <c r="AO496" s="300">
        <v>0</v>
      </c>
      <c r="AP496" s="301">
        <v>1.8241000000000001</v>
      </c>
      <c r="AQ496" s="29">
        <v>1.6041000000000001</v>
      </c>
      <c r="AR496" s="283">
        <v>1</v>
      </c>
      <c r="AS496" s="283">
        <v>1</v>
      </c>
      <c r="AT496" s="4">
        <v>0.98499999999999999</v>
      </c>
      <c r="AU496" s="4">
        <v>0</v>
      </c>
      <c r="AV496" s="5">
        <v>1.8241000000000001</v>
      </c>
      <c r="AW496" s="448">
        <v>0</v>
      </c>
      <c r="AX496" s="449">
        <v>0</v>
      </c>
      <c r="AY496" s="1">
        <v>1.7967</v>
      </c>
      <c r="AZ496" s="29">
        <v>0</v>
      </c>
      <c r="BA496" s="5">
        <v>0</v>
      </c>
      <c r="BB496" s="294">
        <v>0</v>
      </c>
      <c r="BC496" s="707">
        <v>0</v>
      </c>
      <c r="BD496" s="707">
        <v>0</v>
      </c>
      <c r="BE496" s="303">
        <v>2.9700000000000001E-2</v>
      </c>
      <c r="BF496" s="303">
        <v>2.9700000000000001E-2</v>
      </c>
      <c r="BG496" s="326">
        <v>1</v>
      </c>
      <c r="BH496" s="327"/>
      <c r="BJ496" s="529"/>
    </row>
    <row r="497" spans="1:62" x14ac:dyDescent="0.2">
      <c r="A497" s="314" t="s">
        <v>1113</v>
      </c>
      <c r="B497" s="315" t="s">
        <v>1114</v>
      </c>
      <c r="C497" s="380" t="s">
        <v>1113</v>
      </c>
      <c r="D497" s="317" t="s">
        <v>1114</v>
      </c>
      <c r="E497" s="381" t="s">
        <v>1115</v>
      </c>
      <c r="F497" s="319" t="s">
        <v>562</v>
      </c>
      <c r="G497" s="320">
        <v>64</v>
      </c>
      <c r="H497" s="246"/>
      <c r="I497" s="321">
        <v>0</v>
      </c>
      <c r="J497" s="321">
        <v>0</v>
      </c>
      <c r="K497" s="321">
        <v>0</v>
      </c>
      <c r="L497" s="321">
        <v>0</v>
      </c>
      <c r="M497" s="321">
        <v>0</v>
      </c>
      <c r="N497" s="321">
        <v>0</v>
      </c>
      <c r="O497" s="711">
        <v>0</v>
      </c>
      <c r="P497" s="711">
        <v>0</v>
      </c>
      <c r="Q497" s="712">
        <v>0</v>
      </c>
      <c r="R497" s="712">
        <v>0</v>
      </c>
      <c r="S497" s="282">
        <v>0</v>
      </c>
      <c r="T497" s="281">
        <v>0</v>
      </c>
      <c r="U497" s="322">
        <v>0</v>
      </c>
      <c r="V497" s="323">
        <v>0</v>
      </c>
      <c r="W497" s="289">
        <v>0</v>
      </c>
      <c r="X497" s="290">
        <v>0</v>
      </c>
      <c r="Y497" s="291">
        <v>0</v>
      </c>
      <c r="Z497" s="324">
        <v>0</v>
      </c>
      <c r="AA497" s="292">
        <v>0</v>
      </c>
      <c r="AB497" s="293">
        <v>0</v>
      </c>
      <c r="AC497" s="261">
        <v>0</v>
      </c>
      <c r="AD497" s="294">
        <v>0</v>
      </c>
      <c r="AE497" s="295">
        <v>0</v>
      </c>
      <c r="AF497" s="296">
        <v>0</v>
      </c>
      <c r="AG497" s="297">
        <v>0</v>
      </c>
      <c r="AH497" s="1">
        <v>0</v>
      </c>
      <c r="AI497" s="1">
        <v>1.7967</v>
      </c>
      <c r="AJ497" s="2">
        <v>0.93849999999999989</v>
      </c>
      <c r="AK497" s="298">
        <v>0</v>
      </c>
      <c r="AL497" s="3">
        <v>1.9144000000000001</v>
      </c>
      <c r="AM497" s="325">
        <v>1.6835</v>
      </c>
      <c r="AN497" s="300">
        <v>0.93849999999999989</v>
      </c>
      <c r="AO497" s="300">
        <v>0</v>
      </c>
      <c r="AP497" s="301">
        <v>1.9144000000000001</v>
      </c>
      <c r="AQ497" s="29">
        <v>1.6835</v>
      </c>
      <c r="AR497" s="283">
        <v>1</v>
      </c>
      <c r="AS497" s="283">
        <v>1</v>
      </c>
      <c r="AT497" s="4">
        <v>0.93849999999999989</v>
      </c>
      <c r="AU497" s="4">
        <v>0</v>
      </c>
      <c r="AV497" s="5">
        <v>1.9144000000000001</v>
      </c>
      <c r="AW497" s="448">
        <v>0</v>
      </c>
      <c r="AX497" s="449">
        <v>0</v>
      </c>
      <c r="AY497" s="1">
        <v>1.7967</v>
      </c>
      <c r="AZ497" s="29">
        <v>0</v>
      </c>
      <c r="BA497" s="5">
        <v>0</v>
      </c>
      <c r="BB497" s="294">
        <v>0</v>
      </c>
      <c r="BC497" s="707">
        <v>0</v>
      </c>
      <c r="BD497" s="707">
        <v>0</v>
      </c>
      <c r="BE497" s="303">
        <v>2.9700000000000001E-2</v>
      </c>
      <c r="BF497" s="303">
        <v>2.9700000000000001E-2</v>
      </c>
      <c r="BG497" s="326">
        <v>1</v>
      </c>
      <c r="BH497" s="327"/>
      <c r="BJ497" s="529"/>
    </row>
    <row r="498" spans="1:62" x14ac:dyDescent="0.2">
      <c r="A498" s="33" t="s">
        <v>1107</v>
      </c>
      <c r="B498" s="328" t="s">
        <v>1108</v>
      </c>
      <c r="C498" s="329" t="s">
        <v>1116</v>
      </c>
      <c r="D498" s="330" t="s">
        <v>1117</v>
      </c>
      <c r="E498" s="331" t="s">
        <v>1118</v>
      </c>
      <c r="F498" s="332" t="s">
        <v>562</v>
      </c>
      <c r="G498" s="333">
        <v>64</v>
      </c>
      <c r="H498" s="334"/>
      <c r="I498" s="335">
        <v>0</v>
      </c>
      <c r="J498" s="335">
        <v>0</v>
      </c>
      <c r="K498" s="335">
        <v>0</v>
      </c>
      <c r="L498" s="335">
        <v>0</v>
      </c>
      <c r="M498" s="335">
        <v>0</v>
      </c>
      <c r="N498" s="335">
        <v>0</v>
      </c>
      <c r="O498" s="714">
        <v>0</v>
      </c>
      <c r="P498" s="714">
        <v>0</v>
      </c>
      <c r="Q498" s="715">
        <v>0</v>
      </c>
      <c r="R498" s="715">
        <v>0</v>
      </c>
      <c r="S498" s="337">
        <v>0</v>
      </c>
      <c r="T498" s="336">
        <v>0</v>
      </c>
      <c r="U498" s="338">
        <v>0</v>
      </c>
      <c r="V498" s="339">
        <v>0</v>
      </c>
      <c r="W498" s="289">
        <v>0</v>
      </c>
      <c r="X498" s="290">
        <v>0</v>
      </c>
      <c r="Y498" s="291">
        <v>0</v>
      </c>
      <c r="Z498" s="324">
        <v>0</v>
      </c>
      <c r="AA498" s="292">
        <v>0</v>
      </c>
      <c r="AB498" s="293">
        <v>0</v>
      </c>
      <c r="AC498" s="340">
        <v>0</v>
      </c>
      <c r="AD498" s="341">
        <v>0</v>
      </c>
      <c r="AE498" s="295">
        <v>0</v>
      </c>
      <c r="AF498" s="342">
        <v>0</v>
      </c>
      <c r="AG498" s="343">
        <v>1</v>
      </c>
      <c r="AH498" s="6">
        <v>1.7967</v>
      </c>
      <c r="AI498" s="6">
        <v>0</v>
      </c>
      <c r="AJ498" s="2">
        <v>0</v>
      </c>
      <c r="AK498" s="298">
        <v>1.6891</v>
      </c>
      <c r="AL498" s="3">
        <v>0</v>
      </c>
      <c r="AM498" s="325">
        <v>0</v>
      </c>
      <c r="AN498" s="300">
        <v>0</v>
      </c>
      <c r="AO498" s="300">
        <v>0</v>
      </c>
      <c r="AP498" s="301">
        <v>0</v>
      </c>
      <c r="AQ498" s="29">
        <v>0</v>
      </c>
      <c r="AR498" s="283">
        <v>0</v>
      </c>
      <c r="AS498" s="283">
        <v>0</v>
      </c>
      <c r="AT498" s="4">
        <v>0</v>
      </c>
      <c r="AU498" s="4">
        <v>0</v>
      </c>
      <c r="AV498" s="5">
        <v>0</v>
      </c>
      <c r="AW498" s="448">
        <v>0</v>
      </c>
      <c r="AX498" s="449">
        <v>0</v>
      </c>
      <c r="AY498" s="6">
        <v>0</v>
      </c>
      <c r="AZ498" s="29">
        <v>0</v>
      </c>
      <c r="BA498" s="5">
        <v>0</v>
      </c>
      <c r="BB498" s="341">
        <v>0</v>
      </c>
      <c r="BC498" s="716">
        <v>0</v>
      </c>
      <c r="BD498" s="716">
        <v>2.9700000000000001E-2</v>
      </c>
      <c r="BE498" s="303">
        <v>0</v>
      </c>
      <c r="BF498" s="303">
        <v>0</v>
      </c>
      <c r="BG498" s="326">
        <v>0</v>
      </c>
      <c r="BH498" s="327"/>
      <c r="BJ498" s="529"/>
    </row>
    <row r="499" spans="1:62" x14ac:dyDescent="0.2">
      <c r="A499" s="33" t="s">
        <v>1110</v>
      </c>
      <c r="B499" s="328" t="s">
        <v>1111</v>
      </c>
      <c r="C499" s="329" t="s">
        <v>1116</v>
      </c>
      <c r="D499" s="330" t="s">
        <v>1117</v>
      </c>
      <c r="E499" s="331" t="s">
        <v>1119</v>
      </c>
      <c r="F499" s="332" t="s">
        <v>562</v>
      </c>
      <c r="G499" s="333">
        <v>64</v>
      </c>
      <c r="H499" s="334"/>
      <c r="I499" s="335">
        <v>0</v>
      </c>
      <c r="J499" s="335">
        <v>0</v>
      </c>
      <c r="K499" s="335">
        <v>0</v>
      </c>
      <c r="L499" s="335">
        <v>0</v>
      </c>
      <c r="M499" s="335">
        <v>0</v>
      </c>
      <c r="N499" s="335">
        <v>0</v>
      </c>
      <c r="O499" s="714">
        <v>0</v>
      </c>
      <c r="P499" s="714">
        <v>0</v>
      </c>
      <c r="Q499" s="715">
        <v>0</v>
      </c>
      <c r="R499" s="715">
        <v>0</v>
      </c>
      <c r="S499" s="337">
        <v>0</v>
      </c>
      <c r="T499" s="336">
        <v>0</v>
      </c>
      <c r="U499" s="338">
        <v>0</v>
      </c>
      <c r="V499" s="339">
        <v>0</v>
      </c>
      <c r="W499" s="289">
        <v>0</v>
      </c>
      <c r="X499" s="290">
        <v>0</v>
      </c>
      <c r="Y499" s="291">
        <v>0</v>
      </c>
      <c r="Z499" s="324">
        <v>0</v>
      </c>
      <c r="AA499" s="292">
        <v>0</v>
      </c>
      <c r="AB499" s="293">
        <v>0</v>
      </c>
      <c r="AC499" s="340">
        <v>0</v>
      </c>
      <c r="AD499" s="341">
        <v>0</v>
      </c>
      <c r="AE499" s="295">
        <v>0</v>
      </c>
      <c r="AF499" s="342">
        <v>0</v>
      </c>
      <c r="AG499" s="343">
        <v>1</v>
      </c>
      <c r="AH499" s="6">
        <v>1.7967</v>
      </c>
      <c r="AI499" s="6">
        <v>0</v>
      </c>
      <c r="AJ499" s="2">
        <v>0</v>
      </c>
      <c r="AK499" s="298">
        <v>1.8241000000000001</v>
      </c>
      <c r="AL499" s="3">
        <v>0</v>
      </c>
      <c r="AM499" s="325">
        <v>0</v>
      </c>
      <c r="AN499" s="300">
        <v>0</v>
      </c>
      <c r="AO499" s="300">
        <v>0</v>
      </c>
      <c r="AP499" s="301">
        <v>0</v>
      </c>
      <c r="AQ499" s="29">
        <v>0</v>
      </c>
      <c r="AR499" s="283">
        <v>0</v>
      </c>
      <c r="AS499" s="283">
        <v>0</v>
      </c>
      <c r="AT499" s="4">
        <v>0</v>
      </c>
      <c r="AU499" s="4">
        <v>0</v>
      </c>
      <c r="AV499" s="5">
        <v>0</v>
      </c>
      <c r="AW499" s="448">
        <v>0</v>
      </c>
      <c r="AX499" s="449">
        <v>0</v>
      </c>
      <c r="AY499" s="6">
        <v>0</v>
      </c>
      <c r="AZ499" s="29">
        <v>0</v>
      </c>
      <c r="BA499" s="5">
        <v>0</v>
      </c>
      <c r="BB499" s="341">
        <v>0</v>
      </c>
      <c r="BC499" s="716">
        <v>0</v>
      </c>
      <c r="BD499" s="716">
        <v>2.9700000000000001E-2</v>
      </c>
      <c r="BE499" s="303">
        <v>0</v>
      </c>
      <c r="BF499" s="303">
        <v>0</v>
      </c>
      <c r="BG499" s="326">
        <v>0</v>
      </c>
      <c r="BH499" s="327"/>
      <c r="BJ499" s="529"/>
    </row>
    <row r="500" spans="1:62" x14ac:dyDescent="0.2">
      <c r="A500" s="33" t="s">
        <v>1113</v>
      </c>
      <c r="B500" s="328" t="s">
        <v>1114</v>
      </c>
      <c r="C500" s="329" t="s">
        <v>1116</v>
      </c>
      <c r="D500" s="330" t="s">
        <v>1117</v>
      </c>
      <c r="E500" s="331" t="s">
        <v>1120</v>
      </c>
      <c r="F500" s="332" t="s">
        <v>562</v>
      </c>
      <c r="G500" s="333">
        <v>64</v>
      </c>
      <c r="H500" s="334"/>
      <c r="I500" s="335">
        <v>0</v>
      </c>
      <c r="J500" s="335">
        <v>0</v>
      </c>
      <c r="K500" s="335">
        <v>0</v>
      </c>
      <c r="L500" s="335">
        <v>0</v>
      </c>
      <c r="M500" s="335">
        <v>0</v>
      </c>
      <c r="N500" s="335">
        <v>0</v>
      </c>
      <c r="O500" s="714">
        <v>0</v>
      </c>
      <c r="P500" s="714">
        <v>0</v>
      </c>
      <c r="Q500" s="715">
        <v>0</v>
      </c>
      <c r="R500" s="715">
        <v>0</v>
      </c>
      <c r="S500" s="337">
        <v>0</v>
      </c>
      <c r="T500" s="336">
        <v>0</v>
      </c>
      <c r="U500" s="338">
        <v>0</v>
      </c>
      <c r="V500" s="339">
        <v>0</v>
      </c>
      <c r="W500" s="289">
        <v>0</v>
      </c>
      <c r="X500" s="290">
        <v>0</v>
      </c>
      <c r="Y500" s="291">
        <v>0</v>
      </c>
      <c r="Z500" s="324">
        <v>0</v>
      </c>
      <c r="AA500" s="292">
        <v>0</v>
      </c>
      <c r="AB500" s="293">
        <v>0</v>
      </c>
      <c r="AC500" s="340">
        <v>0</v>
      </c>
      <c r="AD500" s="341">
        <v>0</v>
      </c>
      <c r="AE500" s="295">
        <v>0</v>
      </c>
      <c r="AF500" s="342">
        <v>0</v>
      </c>
      <c r="AG500" s="343">
        <v>1</v>
      </c>
      <c r="AH500" s="6">
        <v>1.7967</v>
      </c>
      <c r="AI500" s="6">
        <v>0</v>
      </c>
      <c r="AJ500" s="2">
        <v>0</v>
      </c>
      <c r="AK500" s="298">
        <v>1.9144000000000001</v>
      </c>
      <c r="AL500" s="3">
        <v>0</v>
      </c>
      <c r="AM500" s="325">
        <v>0</v>
      </c>
      <c r="AN500" s="300">
        <v>0</v>
      </c>
      <c r="AO500" s="300">
        <v>0</v>
      </c>
      <c r="AP500" s="301">
        <v>0</v>
      </c>
      <c r="AQ500" s="29">
        <v>0</v>
      </c>
      <c r="AR500" s="283">
        <v>0</v>
      </c>
      <c r="AS500" s="283">
        <v>0</v>
      </c>
      <c r="AT500" s="4">
        <v>0</v>
      </c>
      <c r="AU500" s="4">
        <v>0</v>
      </c>
      <c r="AV500" s="5">
        <v>0</v>
      </c>
      <c r="AW500" s="448">
        <v>0</v>
      </c>
      <c r="AX500" s="449">
        <v>0</v>
      </c>
      <c r="AY500" s="6">
        <v>0</v>
      </c>
      <c r="AZ500" s="29">
        <v>0</v>
      </c>
      <c r="BA500" s="5">
        <v>0</v>
      </c>
      <c r="BB500" s="341">
        <v>0</v>
      </c>
      <c r="BC500" s="716">
        <v>0</v>
      </c>
      <c r="BD500" s="716">
        <v>2.9700000000000001E-2</v>
      </c>
      <c r="BE500" s="303">
        <v>0</v>
      </c>
      <c r="BF500" s="303">
        <v>0</v>
      </c>
      <c r="BG500" s="326">
        <v>0</v>
      </c>
      <c r="BH500" s="327"/>
      <c r="BJ500" s="529"/>
    </row>
    <row r="501" spans="1:62" x14ac:dyDescent="0.2">
      <c r="A501" s="383" t="s">
        <v>1116</v>
      </c>
      <c r="B501" s="384" t="s">
        <v>1121</v>
      </c>
      <c r="C501" s="385" t="s">
        <v>1116</v>
      </c>
      <c r="D501" s="386" t="s">
        <v>1121</v>
      </c>
      <c r="E501" s="387" t="s">
        <v>1122</v>
      </c>
      <c r="F501" s="388" t="s">
        <v>562</v>
      </c>
      <c r="G501" s="389">
        <v>64</v>
      </c>
      <c r="H501" s="334"/>
      <c r="I501" s="390">
        <v>7433939</v>
      </c>
      <c r="J501" s="390">
        <v>1595224</v>
      </c>
      <c r="K501" s="390">
        <v>0</v>
      </c>
      <c r="L501" s="390">
        <v>0</v>
      </c>
      <c r="M501" s="390">
        <v>0</v>
      </c>
      <c r="N501" s="390">
        <v>7433939</v>
      </c>
      <c r="O501" s="717">
        <v>1595224</v>
      </c>
      <c r="P501" s="717">
        <v>5838715</v>
      </c>
      <c r="Q501" s="718">
        <v>317.97000000000003</v>
      </c>
      <c r="R501" s="718">
        <v>8.16</v>
      </c>
      <c r="S501" s="392">
        <v>69907</v>
      </c>
      <c r="T501" s="391">
        <v>0</v>
      </c>
      <c r="U501" s="393">
        <v>5838715</v>
      </c>
      <c r="V501" s="394">
        <v>18362.47</v>
      </c>
      <c r="W501" s="289">
        <v>348713</v>
      </c>
      <c r="X501" s="290">
        <v>1096.69</v>
      </c>
      <c r="Y501" s="291">
        <v>17265.780000000002</v>
      </c>
      <c r="Z501" s="324">
        <v>0</v>
      </c>
      <c r="AA501" s="292">
        <v>0</v>
      </c>
      <c r="AB501" s="293">
        <v>5838715</v>
      </c>
      <c r="AC501" s="395">
        <v>18362.47</v>
      </c>
      <c r="AD501" s="396">
        <v>1.7967200000000001</v>
      </c>
      <c r="AE501" s="397">
        <v>1.7967</v>
      </c>
      <c r="AF501" s="398">
        <v>1.7967</v>
      </c>
      <c r="AG501" s="399">
        <v>0</v>
      </c>
      <c r="AH501" s="400">
        <v>0</v>
      </c>
      <c r="AI501" s="400">
        <v>0</v>
      </c>
      <c r="AJ501" s="2">
        <v>0</v>
      </c>
      <c r="AK501" s="298">
        <v>0</v>
      </c>
      <c r="AL501" s="3">
        <v>0</v>
      </c>
      <c r="AM501" s="325">
        <v>0</v>
      </c>
      <c r="AN501" s="300">
        <v>0</v>
      </c>
      <c r="AO501" s="300">
        <v>0</v>
      </c>
      <c r="AP501" s="301">
        <v>0</v>
      </c>
      <c r="AQ501" s="29">
        <v>0</v>
      </c>
      <c r="AR501" s="283">
        <v>0</v>
      </c>
      <c r="AS501" s="283">
        <v>0</v>
      </c>
      <c r="AT501" s="4">
        <v>0</v>
      </c>
      <c r="AU501" s="4">
        <v>0</v>
      </c>
      <c r="AV501" s="5">
        <v>0</v>
      </c>
      <c r="AW501" s="448">
        <v>0</v>
      </c>
      <c r="AX501" s="449">
        <v>0</v>
      </c>
      <c r="AY501" s="400">
        <v>0</v>
      </c>
      <c r="AZ501" s="29">
        <v>0</v>
      </c>
      <c r="BA501" s="5">
        <v>0</v>
      </c>
      <c r="BB501" s="396">
        <v>1.4832399999999999</v>
      </c>
      <c r="BC501" s="719">
        <v>2.9700000000000001E-2</v>
      </c>
      <c r="BD501" s="719">
        <v>0</v>
      </c>
      <c r="BE501" s="303">
        <v>0</v>
      </c>
      <c r="BF501" s="303">
        <v>0</v>
      </c>
      <c r="BG501" s="326">
        <v>0</v>
      </c>
      <c r="BH501" s="327"/>
      <c r="BJ501" s="529"/>
    </row>
    <row r="502" spans="1:62" x14ac:dyDescent="0.2">
      <c r="A502" s="314" t="s">
        <v>1064</v>
      </c>
      <c r="B502" s="315" t="s">
        <v>1065</v>
      </c>
      <c r="C502" s="316" t="s">
        <v>1064</v>
      </c>
      <c r="D502" s="317" t="s">
        <v>1065</v>
      </c>
      <c r="E502" s="318" t="s">
        <v>1066</v>
      </c>
      <c r="F502" s="319" t="s">
        <v>295</v>
      </c>
      <c r="G502" s="320">
        <v>65</v>
      </c>
      <c r="H502" s="246"/>
      <c r="I502" s="321">
        <v>0</v>
      </c>
      <c r="J502" s="321">
        <v>0</v>
      </c>
      <c r="K502" s="321">
        <v>0</v>
      </c>
      <c r="L502" s="321">
        <v>0</v>
      </c>
      <c r="M502" s="321">
        <v>0</v>
      </c>
      <c r="N502" s="321">
        <v>0</v>
      </c>
      <c r="O502" s="711">
        <v>0</v>
      </c>
      <c r="P502" s="711">
        <v>0</v>
      </c>
      <c r="Q502" s="712">
        <v>0</v>
      </c>
      <c r="R502" s="712">
        <v>0</v>
      </c>
      <c r="S502" s="282">
        <v>0</v>
      </c>
      <c r="T502" s="281">
        <v>0</v>
      </c>
      <c r="U502" s="322">
        <v>0</v>
      </c>
      <c r="V502" s="323">
        <v>0</v>
      </c>
      <c r="W502" s="289">
        <v>0</v>
      </c>
      <c r="X502" s="290">
        <v>0</v>
      </c>
      <c r="Y502" s="291">
        <v>0</v>
      </c>
      <c r="Z502" s="324">
        <v>0</v>
      </c>
      <c r="AA502" s="292">
        <v>0</v>
      </c>
      <c r="AB502" s="293">
        <v>0</v>
      </c>
      <c r="AC502" s="261">
        <v>0</v>
      </c>
      <c r="AD502" s="294">
        <v>0</v>
      </c>
      <c r="AE502" s="295">
        <v>0</v>
      </c>
      <c r="AF502" s="296">
        <v>0</v>
      </c>
      <c r="AG502" s="297">
        <v>0</v>
      </c>
      <c r="AH502" s="1">
        <v>0</v>
      </c>
      <c r="AI502" s="1">
        <v>1.4673</v>
      </c>
      <c r="AJ502" s="2">
        <v>0.95530000000000004</v>
      </c>
      <c r="AK502" s="298">
        <v>0</v>
      </c>
      <c r="AL502" s="3">
        <v>1.536</v>
      </c>
      <c r="AM502" s="325">
        <v>1.6538999999999999</v>
      </c>
      <c r="AN502" s="300">
        <v>0.95530000000000004</v>
      </c>
      <c r="AO502" s="300">
        <v>0</v>
      </c>
      <c r="AP502" s="301">
        <v>1.536</v>
      </c>
      <c r="AQ502" s="29">
        <v>1.6538999999999999</v>
      </c>
      <c r="AR502" s="283">
        <v>1</v>
      </c>
      <c r="AS502" s="283">
        <v>1</v>
      </c>
      <c r="AT502" s="4">
        <v>0.95530000000000004</v>
      </c>
      <c r="AU502" s="4">
        <v>0</v>
      </c>
      <c r="AV502" s="5">
        <v>1.536</v>
      </c>
      <c r="AW502" s="448">
        <v>0</v>
      </c>
      <c r="AX502" s="449">
        <v>1</v>
      </c>
      <c r="AY502" s="1">
        <v>1.4673</v>
      </c>
      <c r="AZ502" s="29">
        <v>0</v>
      </c>
      <c r="BA502" s="5">
        <v>0</v>
      </c>
      <c r="BB502" s="294">
        <v>0</v>
      </c>
      <c r="BC502" s="707">
        <v>0</v>
      </c>
      <c r="BD502" s="707">
        <v>0</v>
      </c>
      <c r="BE502" s="303">
        <v>2.4199999999999999E-2</v>
      </c>
      <c r="BF502" s="303">
        <v>2.4199999999999999E-2</v>
      </c>
      <c r="BG502" s="326">
        <v>1</v>
      </c>
      <c r="BH502" s="327"/>
      <c r="BJ502" s="529"/>
    </row>
    <row r="503" spans="1:62" x14ac:dyDescent="0.2">
      <c r="A503" s="314" t="s">
        <v>374</v>
      </c>
      <c r="B503" s="315" t="s">
        <v>375</v>
      </c>
      <c r="C503" s="316" t="s">
        <v>374</v>
      </c>
      <c r="D503" s="317" t="s">
        <v>375</v>
      </c>
      <c r="E503" s="318" t="s">
        <v>376</v>
      </c>
      <c r="F503" s="319" t="s">
        <v>295</v>
      </c>
      <c r="G503" s="320">
        <v>65</v>
      </c>
      <c r="H503" s="246"/>
      <c r="I503" s="321">
        <v>0</v>
      </c>
      <c r="J503" s="321">
        <v>0</v>
      </c>
      <c r="K503" s="321">
        <v>0</v>
      </c>
      <c r="L503" s="321">
        <v>0</v>
      </c>
      <c r="M503" s="321">
        <v>0</v>
      </c>
      <c r="N503" s="321">
        <v>0</v>
      </c>
      <c r="O503" s="711">
        <v>0</v>
      </c>
      <c r="P503" s="711">
        <v>0</v>
      </c>
      <c r="Q503" s="712">
        <v>0</v>
      </c>
      <c r="R503" s="712">
        <v>0</v>
      </c>
      <c r="S503" s="282">
        <v>0</v>
      </c>
      <c r="T503" s="281">
        <v>0</v>
      </c>
      <c r="U503" s="322">
        <v>0</v>
      </c>
      <c r="V503" s="323">
        <v>0</v>
      </c>
      <c r="W503" s="289">
        <v>0</v>
      </c>
      <c r="X503" s="290">
        <v>0</v>
      </c>
      <c r="Y503" s="291">
        <v>0</v>
      </c>
      <c r="Z503" s="324">
        <v>0</v>
      </c>
      <c r="AA503" s="292">
        <v>0</v>
      </c>
      <c r="AB503" s="293">
        <v>0</v>
      </c>
      <c r="AC503" s="261">
        <v>0</v>
      </c>
      <c r="AD503" s="294">
        <v>0</v>
      </c>
      <c r="AE503" s="295">
        <v>0</v>
      </c>
      <c r="AF503" s="296">
        <v>0</v>
      </c>
      <c r="AG503" s="297">
        <v>0</v>
      </c>
      <c r="AH503" s="1">
        <v>0</v>
      </c>
      <c r="AI503" s="1">
        <v>1.4673</v>
      </c>
      <c r="AJ503" s="2">
        <v>0.98250000000000004</v>
      </c>
      <c r="AK503" s="298">
        <v>0</v>
      </c>
      <c r="AL503" s="3">
        <v>1.4934000000000001</v>
      </c>
      <c r="AM503" s="325">
        <v>1.6081000000000001</v>
      </c>
      <c r="AN503" s="300">
        <v>0.98250000000000004</v>
      </c>
      <c r="AO503" s="300">
        <v>0</v>
      </c>
      <c r="AP503" s="301">
        <v>1.4934000000000001</v>
      </c>
      <c r="AQ503" s="29">
        <v>1.6081000000000001</v>
      </c>
      <c r="AR503" s="283">
        <v>1</v>
      </c>
      <c r="AS503" s="283">
        <v>1</v>
      </c>
      <c r="AT503" s="4">
        <v>0.98250000000000004</v>
      </c>
      <c r="AU503" s="4">
        <v>0</v>
      </c>
      <c r="AV503" s="5">
        <v>1.4934000000000001</v>
      </c>
      <c r="AW503" s="448">
        <v>0</v>
      </c>
      <c r="AX503" s="449">
        <v>1</v>
      </c>
      <c r="AY503" s="1">
        <v>1.4673</v>
      </c>
      <c r="AZ503" s="29">
        <v>0</v>
      </c>
      <c r="BA503" s="5">
        <v>0</v>
      </c>
      <c r="BB503" s="294">
        <v>0</v>
      </c>
      <c r="BC503" s="707">
        <v>0</v>
      </c>
      <c r="BD503" s="707">
        <v>0</v>
      </c>
      <c r="BE503" s="303">
        <v>2.4199999999999999E-2</v>
      </c>
      <c r="BF503" s="303">
        <v>2.4199999999999999E-2</v>
      </c>
      <c r="BG503" s="326">
        <v>1</v>
      </c>
      <c r="BH503" s="327"/>
      <c r="BJ503" s="529"/>
    </row>
    <row r="504" spans="1:62" x14ac:dyDescent="0.2">
      <c r="A504" s="33" t="s">
        <v>1064</v>
      </c>
      <c r="B504" s="328" t="s">
        <v>1065</v>
      </c>
      <c r="C504" s="329" t="s">
        <v>1304</v>
      </c>
      <c r="D504" s="330" t="s">
        <v>1388</v>
      </c>
      <c r="E504" s="331" t="s">
        <v>1344</v>
      </c>
      <c r="F504" s="332" t="s">
        <v>295</v>
      </c>
      <c r="G504" s="333">
        <v>65</v>
      </c>
      <c r="H504" s="334"/>
      <c r="I504" s="335">
        <v>0</v>
      </c>
      <c r="J504" s="335">
        <v>0</v>
      </c>
      <c r="K504" s="335">
        <v>0</v>
      </c>
      <c r="L504" s="335">
        <v>0</v>
      </c>
      <c r="M504" s="335">
        <v>0</v>
      </c>
      <c r="N504" s="335">
        <v>0</v>
      </c>
      <c r="O504" s="714">
        <v>0</v>
      </c>
      <c r="P504" s="714">
        <v>0</v>
      </c>
      <c r="Q504" s="715">
        <v>0</v>
      </c>
      <c r="R504" s="715">
        <v>0</v>
      </c>
      <c r="S504" s="337">
        <v>0</v>
      </c>
      <c r="T504" s="336">
        <v>0</v>
      </c>
      <c r="U504" s="338">
        <v>0</v>
      </c>
      <c r="V504" s="339">
        <v>0</v>
      </c>
      <c r="W504" s="289">
        <v>0</v>
      </c>
      <c r="X504" s="290">
        <v>0</v>
      </c>
      <c r="Y504" s="291">
        <v>0</v>
      </c>
      <c r="Z504" s="324">
        <v>0</v>
      </c>
      <c r="AA504" s="292">
        <v>0</v>
      </c>
      <c r="AB504" s="293">
        <v>0</v>
      </c>
      <c r="AC504" s="340">
        <v>0</v>
      </c>
      <c r="AD504" s="341">
        <v>0</v>
      </c>
      <c r="AE504" s="295">
        <v>0</v>
      </c>
      <c r="AF504" s="342">
        <v>0</v>
      </c>
      <c r="AG504" s="343">
        <v>1</v>
      </c>
      <c r="AH504" s="6">
        <v>1.4673</v>
      </c>
      <c r="AI504" s="6">
        <v>0</v>
      </c>
      <c r="AJ504" s="2">
        <v>0</v>
      </c>
      <c r="AK504" s="298">
        <v>1.536</v>
      </c>
      <c r="AL504" s="3">
        <v>0</v>
      </c>
      <c r="AM504" s="325">
        <v>0</v>
      </c>
      <c r="AN504" s="300">
        <v>0</v>
      </c>
      <c r="AO504" s="300">
        <v>0</v>
      </c>
      <c r="AP504" s="301">
        <v>0</v>
      </c>
      <c r="AQ504" s="29">
        <v>0</v>
      </c>
      <c r="AR504" s="283">
        <v>0</v>
      </c>
      <c r="AS504" s="283">
        <v>0</v>
      </c>
      <c r="AT504" s="4">
        <v>0</v>
      </c>
      <c r="AU504" s="4">
        <v>0</v>
      </c>
      <c r="AV504" s="5">
        <v>0</v>
      </c>
      <c r="AW504" s="448">
        <v>0</v>
      </c>
      <c r="AX504" s="449">
        <v>0</v>
      </c>
      <c r="AY504" s="6">
        <v>0</v>
      </c>
      <c r="AZ504" s="29">
        <v>0</v>
      </c>
      <c r="BA504" s="5">
        <v>0</v>
      </c>
      <c r="BB504" s="341">
        <v>0</v>
      </c>
      <c r="BC504" s="716">
        <v>0</v>
      </c>
      <c r="BD504" s="716">
        <v>2.4199999999999999E-2</v>
      </c>
      <c r="BE504" s="303">
        <v>0</v>
      </c>
      <c r="BF504" s="303">
        <v>0</v>
      </c>
      <c r="BG504" s="326">
        <v>0</v>
      </c>
      <c r="BH504" s="327"/>
      <c r="BJ504" s="529"/>
    </row>
    <row r="505" spans="1:62" x14ac:dyDescent="0.2">
      <c r="A505" s="33" t="s">
        <v>374</v>
      </c>
      <c r="B505" s="328" t="s">
        <v>375</v>
      </c>
      <c r="C505" s="329" t="s">
        <v>1304</v>
      </c>
      <c r="D505" s="330" t="s">
        <v>1388</v>
      </c>
      <c r="E505" s="331" t="s">
        <v>1345</v>
      </c>
      <c r="F505" s="332" t="s">
        <v>295</v>
      </c>
      <c r="G505" s="333">
        <v>65</v>
      </c>
      <c r="H505" s="334"/>
      <c r="I505" s="335">
        <v>0</v>
      </c>
      <c r="J505" s="335">
        <v>0</v>
      </c>
      <c r="K505" s="335">
        <v>0</v>
      </c>
      <c r="L505" s="335">
        <v>0</v>
      </c>
      <c r="M505" s="335">
        <v>0</v>
      </c>
      <c r="N505" s="335">
        <v>0</v>
      </c>
      <c r="O505" s="714">
        <v>0</v>
      </c>
      <c r="P505" s="714">
        <v>0</v>
      </c>
      <c r="Q505" s="715">
        <v>0</v>
      </c>
      <c r="R505" s="715">
        <v>0</v>
      </c>
      <c r="S505" s="337">
        <v>0</v>
      </c>
      <c r="T505" s="336">
        <v>0</v>
      </c>
      <c r="U505" s="338">
        <v>0</v>
      </c>
      <c r="V505" s="339">
        <v>0</v>
      </c>
      <c r="W505" s="289">
        <v>0</v>
      </c>
      <c r="X505" s="290">
        <v>0</v>
      </c>
      <c r="Y505" s="291">
        <v>0</v>
      </c>
      <c r="Z505" s="324">
        <v>0</v>
      </c>
      <c r="AA505" s="292">
        <v>0</v>
      </c>
      <c r="AB505" s="293">
        <v>0</v>
      </c>
      <c r="AC505" s="340">
        <v>0</v>
      </c>
      <c r="AD505" s="341">
        <v>0</v>
      </c>
      <c r="AE505" s="295">
        <v>0</v>
      </c>
      <c r="AF505" s="342">
        <v>0</v>
      </c>
      <c r="AG505" s="343">
        <v>1</v>
      </c>
      <c r="AH505" s="6">
        <v>1.4673</v>
      </c>
      <c r="AI505" s="6">
        <v>0</v>
      </c>
      <c r="AJ505" s="2">
        <v>0</v>
      </c>
      <c r="AK505" s="298">
        <v>1.4934000000000001</v>
      </c>
      <c r="AL505" s="3">
        <v>0</v>
      </c>
      <c r="AM505" s="325">
        <v>0</v>
      </c>
      <c r="AN505" s="300">
        <v>0</v>
      </c>
      <c r="AO505" s="300">
        <v>0</v>
      </c>
      <c r="AP505" s="301">
        <v>0</v>
      </c>
      <c r="AQ505" s="29">
        <v>0</v>
      </c>
      <c r="AR505" s="283">
        <v>0</v>
      </c>
      <c r="AS505" s="283">
        <v>0</v>
      </c>
      <c r="AT505" s="4">
        <v>0</v>
      </c>
      <c r="AU505" s="4">
        <v>0</v>
      </c>
      <c r="AV505" s="5">
        <v>0</v>
      </c>
      <c r="AW505" s="448">
        <v>0</v>
      </c>
      <c r="AX505" s="449">
        <v>0</v>
      </c>
      <c r="AY505" s="6">
        <v>0</v>
      </c>
      <c r="AZ505" s="29">
        <v>0</v>
      </c>
      <c r="BA505" s="5">
        <v>0</v>
      </c>
      <c r="BB505" s="341">
        <v>0</v>
      </c>
      <c r="BC505" s="716">
        <v>0</v>
      </c>
      <c r="BD505" s="716">
        <v>2.4199999999999999E-2</v>
      </c>
      <c r="BE505" s="303">
        <v>0</v>
      </c>
      <c r="BF505" s="303">
        <v>0</v>
      </c>
      <c r="BG505" s="326">
        <v>0</v>
      </c>
      <c r="BH505" s="327"/>
      <c r="BJ505" s="529"/>
    </row>
    <row r="506" spans="1:62" x14ac:dyDescent="0.2">
      <c r="A506" s="383" t="s">
        <v>1304</v>
      </c>
      <c r="B506" s="384" t="s">
        <v>1352</v>
      </c>
      <c r="C506" s="720" t="s">
        <v>1304</v>
      </c>
      <c r="D506" s="721" t="s">
        <v>1388</v>
      </c>
      <c r="E506" s="722" t="s">
        <v>1389</v>
      </c>
      <c r="F506" s="388" t="s">
        <v>295</v>
      </c>
      <c r="G506" s="389">
        <v>65</v>
      </c>
      <c r="H506" s="246"/>
      <c r="I506" s="390">
        <v>85653955</v>
      </c>
      <c r="J506" s="390">
        <v>25376225</v>
      </c>
      <c r="K506" s="390">
        <v>0</v>
      </c>
      <c r="L506" s="390">
        <v>0</v>
      </c>
      <c r="M506" s="390">
        <v>0</v>
      </c>
      <c r="N506" s="390">
        <v>85653955</v>
      </c>
      <c r="O506" s="717">
        <v>25376225</v>
      </c>
      <c r="P506" s="717">
        <v>60277730</v>
      </c>
      <c r="Q506" s="718">
        <v>3811.76</v>
      </c>
      <c r="R506" s="718">
        <v>70.829999999999984</v>
      </c>
      <c r="S506" s="392">
        <v>606801</v>
      </c>
      <c r="T506" s="391">
        <v>0</v>
      </c>
      <c r="U506" s="393">
        <v>60277730</v>
      </c>
      <c r="V506" s="394">
        <v>15813.62</v>
      </c>
      <c r="W506" s="289">
        <v>144322</v>
      </c>
      <c r="X506" s="290">
        <v>37.86</v>
      </c>
      <c r="Y506" s="291">
        <v>15775.76</v>
      </c>
      <c r="Z506" s="324">
        <v>0</v>
      </c>
      <c r="AA506" s="292">
        <v>0</v>
      </c>
      <c r="AB506" s="293">
        <v>60277730</v>
      </c>
      <c r="AC506" s="395">
        <v>15813.62</v>
      </c>
      <c r="AD506" s="396">
        <v>1.54732</v>
      </c>
      <c r="AE506" s="397">
        <v>1.5472999999999999</v>
      </c>
      <c r="AF506" s="398">
        <v>1.4672999999999998</v>
      </c>
      <c r="AG506" s="399">
        <v>0</v>
      </c>
      <c r="AH506" s="400">
        <v>0</v>
      </c>
      <c r="AI506" s="400">
        <v>0</v>
      </c>
      <c r="AJ506" s="2">
        <v>0</v>
      </c>
      <c r="AK506" s="298">
        <v>0</v>
      </c>
      <c r="AL506" s="3">
        <v>0</v>
      </c>
      <c r="AM506" s="325">
        <v>0</v>
      </c>
      <c r="AN506" s="300">
        <v>0</v>
      </c>
      <c r="AO506" s="300">
        <v>0</v>
      </c>
      <c r="AP506" s="301">
        <v>0</v>
      </c>
      <c r="AQ506" s="29">
        <v>0</v>
      </c>
      <c r="AR506" s="283">
        <v>0</v>
      </c>
      <c r="AS506" s="283">
        <v>0</v>
      </c>
      <c r="AT506" s="4">
        <v>0</v>
      </c>
      <c r="AU506" s="4">
        <v>0</v>
      </c>
      <c r="AV506" s="5">
        <v>0</v>
      </c>
      <c r="AW506" s="448">
        <v>0</v>
      </c>
      <c r="AX506" s="449">
        <v>0</v>
      </c>
      <c r="AY506" s="400">
        <v>0</v>
      </c>
      <c r="AZ506" s="29">
        <v>0</v>
      </c>
      <c r="BA506" s="5">
        <v>0</v>
      </c>
      <c r="BB506" s="396">
        <v>1.27735</v>
      </c>
      <c r="BC506" s="719">
        <v>2.4199999999999999E-2</v>
      </c>
      <c r="BD506" s="719">
        <v>0</v>
      </c>
      <c r="BE506" s="303">
        <v>0</v>
      </c>
      <c r="BF506" s="303">
        <v>0</v>
      </c>
      <c r="BG506" s="326">
        <v>0</v>
      </c>
      <c r="BH506" s="327"/>
      <c r="BJ506" s="529"/>
    </row>
    <row r="507" spans="1:62" x14ac:dyDescent="0.2">
      <c r="A507" s="314" t="s">
        <v>851</v>
      </c>
      <c r="B507" s="315" t="s">
        <v>852</v>
      </c>
      <c r="C507" s="316" t="s">
        <v>851</v>
      </c>
      <c r="D507" s="317" t="s">
        <v>852</v>
      </c>
      <c r="E507" s="318" t="s">
        <v>853</v>
      </c>
      <c r="F507" s="319" t="s">
        <v>202</v>
      </c>
      <c r="G507" s="510">
        <v>66</v>
      </c>
      <c r="H507" s="246"/>
      <c r="I507" s="321">
        <v>709586</v>
      </c>
      <c r="J507" s="321">
        <v>62151</v>
      </c>
      <c r="K507" s="321">
        <v>0</v>
      </c>
      <c r="L507" s="321">
        <v>0</v>
      </c>
      <c r="M507" s="321">
        <v>0</v>
      </c>
      <c r="N507" s="321">
        <v>709586</v>
      </c>
      <c r="O507" s="711">
        <v>62151</v>
      </c>
      <c r="P507" s="711">
        <v>647435</v>
      </c>
      <c r="Q507" s="712">
        <v>44.49</v>
      </c>
      <c r="R507" s="712">
        <v>0.67</v>
      </c>
      <c r="S507" s="282">
        <v>5740</v>
      </c>
      <c r="T507" s="281">
        <v>0</v>
      </c>
      <c r="U507" s="322">
        <v>647435</v>
      </c>
      <c r="V507" s="323">
        <v>14552.37</v>
      </c>
      <c r="W507" s="289">
        <v>0</v>
      </c>
      <c r="X507" s="290">
        <v>0</v>
      </c>
      <c r="Y507" s="291">
        <v>14552.37</v>
      </c>
      <c r="Z507" s="324" t="s">
        <v>15</v>
      </c>
      <c r="AA507" s="292" t="s">
        <v>15</v>
      </c>
      <c r="AB507" s="293">
        <v>647435</v>
      </c>
      <c r="AC507" s="261">
        <v>14552.37</v>
      </c>
      <c r="AD507" s="294">
        <v>1.42391</v>
      </c>
      <c r="AE507" s="295">
        <v>1.4238999999999999</v>
      </c>
      <c r="AF507" s="296">
        <v>1.4238999999999999</v>
      </c>
      <c r="AG507" s="297">
        <v>1</v>
      </c>
      <c r="AH507" s="1">
        <v>1.4238999999999999</v>
      </c>
      <c r="AI507" s="1">
        <v>1.4238999999999999</v>
      </c>
      <c r="AJ507" s="2">
        <v>1.0412999999999999</v>
      </c>
      <c r="AK507" s="298">
        <v>1.3673999999999999</v>
      </c>
      <c r="AL507" s="3">
        <v>1.3673999999999999</v>
      </c>
      <c r="AM507" s="325">
        <v>1.5173000000000001</v>
      </c>
      <c r="AN507" s="300">
        <v>1.0412999999999999</v>
      </c>
      <c r="AO507" s="300">
        <v>0</v>
      </c>
      <c r="AP507" s="301">
        <v>1.3673999999999999</v>
      </c>
      <c r="AQ507" s="29">
        <v>1.5173000000000001</v>
      </c>
      <c r="AR507" s="283">
        <v>1</v>
      </c>
      <c r="AS507" s="283">
        <v>1</v>
      </c>
      <c r="AT507" s="4">
        <v>1.0412999999999999</v>
      </c>
      <c r="AU507" s="4">
        <v>0</v>
      </c>
      <c r="AV507" s="5">
        <v>1.3673999999999999</v>
      </c>
      <c r="AW507" s="448">
        <v>0</v>
      </c>
      <c r="AX507" s="449">
        <v>0</v>
      </c>
      <c r="AY507" s="1">
        <v>1.4238999999999999</v>
      </c>
      <c r="AZ507" s="29">
        <v>0</v>
      </c>
      <c r="BA507" s="5">
        <v>0</v>
      </c>
      <c r="BB507" s="294">
        <v>1.17547</v>
      </c>
      <c r="BC507" s="707">
        <v>2.35E-2</v>
      </c>
      <c r="BD507" s="707">
        <v>2.35E-2</v>
      </c>
      <c r="BE507" s="303">
        <v>2.35E-2</v>
      </c>
      <c r="BF507" s="303">
        <v>2.35E-2</v>
      </c>
      <c r="BG507" s="326">
        <v>0</v>
      </c>
      <c r="BH507" s="327"/>
      <c r="BJ507" s="529"/>
    </row>
    <row r="508" spans="1:62" x14ac:dyDescent="0.2">
      <c r="A508" s="314" t="s">
        <v>854</v>
      </c>
      <c r="B508" s="315" t="s">
        <v>855</v>
      </c>
      <c r="C508" s="316" t="s">
        <v>854</v>
      </c>
      <c r="D508" s="317" t="s">
        <v>855</v>
      </c>
      <c r="E508" s="318" t="s">
        <v>856</v>
      </c>
      <c r="F508" s="319" t="s">
        <v>202</v>
      </c>
      <c r="G508" s="510">
        <v>66</v>
      </c>
      <c r="H508" s="246"/>
      <c r="I508" s="321">
        <v>0</v>
      </c>
      <c r="J508" s="321">
        <v>0</v>
      </c>
      <c r="K508" s="321">
        <v>0</v>
      </c>
      <c r="L508" s="321">
        <v>0</v>
      </c>
      <c r="M508" s="321">
        <v>0</v>
      </c>
      <c r="N508" s="321">
        <v>0</v>
      </c>
      <c r="O508" s="711">
        <v>0</v>
      </c>
      <c r="P508" s="711">
        <v>0</v>
      </c>
      <c r="Q508" s="712">
        <v>0</v>
      </c>
      <c r="R508" s="712">
        <v>0</v>
      </c>
      <c r="S508" s="282">
        <v>0</v>
      </c>
      <c r="T508" s="281">
        <v>0</v>
      </c>
      <c r="U508" s="322">
        <v>0</v>
      </c>
      <c r="V508" s="323">
        <v>0</v>
      </c>
      <c r="W508" s="289">
        <v>0</v>
      </c>
      <c r="X508" s="290">
        <v>0</v>
      </c>
      <c r="Y508" s="291">
        <v>0</v>
      </c>
      <c r="Z508" s="324">
        <v>0</v>
      </c>
      <c r="AA508" s="292">
        <v>0</v>
      </c>
      <c r="AB508" s="293">
        <v>0</v>
      </c>
      <c r="AC508" s="261">
        <v>0</v>
      </c>
      <c r="AD508" s="294">
        <v>0</v>
      </c>
      <c r="AE508" s="295">
        <v>0</v>
      </c>
      <c r="AF508" s="296">
        <v>0</v>
      </c>
      <c r="AG508" s="297">
        <v>0</v>
      </c>
      <c r="AH508" s="1">
        <v>0</v>
      </c>
      <c r="AI508" s="1">
        <v>1.4716</v>
      </c>
      <c r="AJ508" s="2">
        <v>1.0827</v>
      </c>
      <c r="AK508" s="298">
        <v>0</v>
      </c>
      <c r="AL508" s="3">
        <v>1.3592</v>
      </c>
      <c r="AM508" s="325">
        <v>1.4593</v>
      </c>
      <c r="AN508" s="300">
        <v>1.0827</v>
      </c>
      <c r="AO508" s="300">
        <v>0</v>
      </c>
      <c r="AP508" s="301">
        <v>1.3592</v>
      </c>
      <c r="AQ508" s="29">
        <v>1.4593</v>
      </c>
      <c r="AR508" s="283">
        <v>1</v>
      </c>
      <c r="AS508" s="283">
        <v>1</v>
      </c>
      <c r="AT508" s="4">
        <v>1.0827</v>
      </c>
      <c r="AU508" s="4">
        <v>0</v>
      </c>
      <c r="AV508" s="5">
        <v>1.3592</v>
      </c>
      <c r="AW508" s="448">
        <v>0</v>
      </c>
      <c r="AX508" s="449">
        <v>1</v>
      </c>
      <c r="AY508" s="1">
        <v>1.4716</v>
      </c>
      <c r="AZ508" s="29">
        <v>0</v>
      </c>
      <c r="BA508" s="5">
        <v>0</v>
      </c>
      <c r="BB508" s="294">
        <v>0</v>
      </c>
      <c r="BC508" s="707">
        <v>0</v>
      </c>
      <c r="BD508" s="707">
        <v>0</v>
      </c>
      <c r="BE508" s="303">
        <v>2.3300000000000001E-2</v>
      </c>
      <c r="BF508" s="303">
        <v>2.5000000000000001E-2</v>
      </c>
      <c r="BG508" s="326">
        <v>1</v>
      </c>
      <c r="BH508" s="327"/>
      <c r="BJ508" s="529"/>
    </row>
    <row r="509" spans="1:62" x14ac:dyDescent="0.2">
      <c r="A509" s="314" t="s">
        <v>857</v>
      </c>
      <c r="B509" s="315" t="s">
        <v>858</v>
      </c>
      <c r="C509" s="316" t="s">
        <v>857</v>
      </c>
      <c r="D509" s="317" t="s">
        <v>858</v>
      </c>
      <c r="E509" s="318" t="s">
        <v>859</v>
      </c>
      <c r="F509" s="319" t="s">
        <v>202</v>
      </c>
      <c r="G509" s="510">
        <v>66</v>
      </c>
      <c r="H509" s="246"/>
      <c r="I509" s="321">
        <v>0</v>
      </c>
      <c r="J509" s="321">
        <v>0</v>
      </c>
      <c r="K509" s="321">
        <v>0</v>
      </c>
      <c r="L509" s="321">
        <v>0</v>
      </c>
      <c r="M509" s="321">
        <v>0</v>
      </c>
      <c r="N509" s="321">
        <v>0</v>
      </c>
      <c r="O509" s="711">
        <v>0</v>
      </c>
      <c r="P509" s="711">
        <v>0</v>
      </c>
      <c r="Q509" s="712">
        <v>0</v>
      </c>
      <c r="R509" s="712">
        <v>0</v>
      </c>
      <c r="S509" s="282">
        <v>0</v>
      </c>
      <c r="T509" s="281">
        <v>0</v>
      </c>
      <c r="U509" s="322">
        <v>0</v>
      </c>
      <c r="V509" s="323">
        <v>0</v>
      </c>
      <c r="W509" s="289">
        <v>0</v>
      </c>
      <c r="X509" s="290">
        <v>0</v>
      </c>
      <c r="Y509" s="291">
        <v>0</v>
      </c>
      <c r="Z509" s="324">
        <v>0</v>
      </c>
      <c r="AA509" s="292">
        <v>0</v>
      </c>
      <c r="AB509" s="293">
        <v>0</v>
      </c>
      <c r="AC509" s="261">
        <v>0</v>
      </c>
      <c r="AD509" s="294">
        <v>0</v>
      </c>
      <c r="AE509" s="295">
        <v>0</v>
      </c>
      <c r="AF509" s="296">
        <v>0</v>
      </c>
      <c r="AG509" s="297">
        <v>0</v>
      </c>
      <c r="AH509" s="1">
        <v>0</v>
      </c>
      <c r="AI509" s="1">
        <v>1.4553</v>
      </c>
      <c r="AJ509" s="2">
        <v>1.0277000000000001</v>
      </c>
      <c r="AK509" s="298">
        <v>0</v>
      </c>
      <c r="AL509" s="3">
        <v>1.4160999999999999</v>
      </c>
      <c r="AM509" s="325">
        <v>1.5374000000000001</v>
      </c>
      <c r="AN509" s="300">
        <v>1.0277000000000001</v>
      </c>
      <c r="AO509" s="300">
        <v>0</v>
      </c>
      <c r="AP509" s="301">
        <v>1.4160999999999999</v>
      </c>
      <c r="AQ509" s="29">
        <v>1.5374000000000001</v>
      </c>
      <c r="AR509" s="283">
        <v>1</v>
      </c>
      <c r="AS509" s="283">
        <v>1</v>
      </c>
      <c r="AT509" s="4">
        <v>1.0277000000000001</v>
      </c>
      <c r="AU509" s="4">
        <v>0</v>
      </c>
      <c r="AV509" s="5">
        <v>1.4160999999999999</v>
      </c>
      <c r="AW509" s="448">
        <v>0</v>
      </c>
      <c r="AX509" s="449">
        <v>1</v>
      </c>
      <c r="AY509" s="1">
        <v>1.4553</v>
      </c>
      <c r="AZ509" s="29">
        <v>0</v>
      </c>
      <c r="BA509" s="5">
        <v>0</v>
      </c>
      <c r="BB509" s="294">
        <v>0</v>
      </c>
      <c r="BC509" s="707">
        <v>0</v>
      </c>
      <c r="BD509" s="707">
        <v>0</v>
      </c>
      <c r="BE509" s="303">
        <v>2.4E-2</v>
      </c>
      <c r="BF509" s="303">
        <v>2.41E-2</v>
      </c>
      <c r="BG509" s="326">
        <v>1</v>
      </c>
      <c r="BH509" s="327"/>
      <c r="BJ509" s="529"/>
    </row>
    <row r="510" spans="1:62" x14ac:dyDescent="0.2">
      <c r="A510" s="314" t="s">
        <v>842</v>
      </c>
      <c r="B510" s="315" t="s">
        <v>843</v>
      </c>
      <c r="C510" s="316" t="s">
        <v>842</v>
      </c>
      <c r="D510" s="317" t="s">
        <v>843</v>
      </c>
      <c r="E510" s="318" t="s">
        <v>844</v>
      </c>
      <c r="F510" s="319" t="s">
        <v>202</v>
      </c>
      <c r="G510" s="510">
        <v>66</v>
      </c>
      <c r="H510" s="246"/>
      <c r="I510" s="321">
        <v>0</v>
      </c>
      <c r="J510" s="321">
        <v>0</v>
      </c>
      <c r="K510" s="321">
        <v>0</v>
      </c>
      <c r="L510" s="321">
        <v>0</v>
      </c>
      <c r="M510" s="321">
        <v>0</v>
      </c>
      <c r="N510" s="321">
        <v>0</v>
      </c>
      <c r="O510" s="711">
        <v>0</v>
      </c>
      <c r="P510" s="711">
        <v>0</v>
      </c>
      <c r="Q510" s="712">
        <v>0</v>
      </c>
      <c r="R510" s="712">
        <v>0</v>
      </c>
      <c r="S510" s="282">
        <v>0</v>
      </c>
      <c r="T510" s="281">
        <v>0</v>
      </c>
      <c r="U510" s="322">
        <v>0</v>
      </c>
      <c r="V510" s="323">
        <v>0</v>
      </c>
      <c r="W510" s="289">
        <v>0</v>
      </c>
      <c r="X510" s="290">
        <v>0</v>
      </c>
      <c r="Y510" s="291">
        <v>0</v>
      </c>
      <c r="Z510" s="324">
        <v>0</v>
      </c>
      <c r="AA510" s="292">
        <v>0</v>
      </c>
      <c r="AB510" s="293">
        <v>0</v>
      </c>
      <c r="AC510" s="261">
        <v>0</v>
      </c>
      <c r="AD510" s="294">
        <v>0</v>
      </c>
      <c r="AE510" s="295">
        <v>0</v>
      </c>
      <c r="AF510" s="296">
        <v>0</v>
      </c>
      <c r="AG510" s="297">
        <v>0</v>
      </c>
      <c r="AH510" s="1">
        <v>0</v>
      </c>
      <c r="AI510" s="1">
        <v>1.5481</v>
      </c>
      <c r="AJ510" s="2">
        <v>1.0079</v>
      </c>
      <c r="AK510" s="298">
        <v>0</v>
      </c>
      <c r="AL510" s="3">
        <v>1.536</v>
      </c>
      <c r="AM510" s="325">
        <v>1.5676000000000001</v>
      </c>
      <c r="AN510" s="300">
        <v>1.0079</v>
      </c>
      <c r="AO510" s="300">
        <v>0</v>
      </c>
      <c r="AP510" s="301">
        <v>1.536</v>
      </c>
      <c r="AQ510" s="29">
        <v>1.5676000000000001</v>
      </c>
      <c r="AR510" s="283">
        <v>1</v>
      </c>
      <c r="AS510" s="283">
        <v>1</v>
      </c>
      <c r="AT510" s="4">
        <v>1.0079</v>
      </c>
      <c r="AU510" s="4">
        <v>0</v>
      </c>
      <c r="AV510" s="5">
        <v>1.536</v>
      </c>
      <c r="AW510" s="448">
        <v>0</v>
      </c>
      <c r="AX510" s="449">
        <v>1</v>
      </c>
      <c r="AY510" s="1">
        <v>1.5481</v>
      </c>
      <c r="AZ510" s="29">
        <v>0</v>
      </c>
      <c r="BA510" s="5">
        <v>0</v>
      </c>
      <c r="BB510" s="294">
        <v>0</v>
      </c>
      <c r="BC510" s="707">
        <v>0</v>
      </c>
      <c r="BD510" s="707">
        <v>0</v>
      </c>
      <c r="BE510" s="303">
        <v>2.4E-2</v>
      </c>
      <c r="BF510" s="303">
        <v>2.6200000000000001E-2</v>
      </c>
      <c r="BG510" s="326">
        <v>1</v>
      </c>
      <c r="BH510" s="327"/>
      <c r="BJ510" s="529"/>
    </row>
    <row r="511" spans="1:62" x14ac:dyDescent="0.2">
      <c r="A511" s="314" t="s">
        <v>845</v>
      </c>
      <c r="B511" s="315" t="s">
        <v>846</v>
      </c>
      <c r="C511" s="316" t="s">
        <v>845</v>
      </c>
      <c r="D511" s="317" t="s">
        <v>846</v>
      </c>
      <c r="E511" s="318" t="s">
        <v>847</v>
      </c>
      <c r="F511" s="319" t="s">
        <v>202</v>
      </c>
      <c r="G511" s="510">
        <v>66</v>
      </c>
      <c r="H511" s="246"/>
      <c r="I511" s="321">
        <v>7694351</v>
      </c>
      <c r="J511" s="321">
        <v>230555</v>
      </c>
      <c r="K511" s="321">
        <v>0</v>
      </c>
      <c r="L511" s="321">
        <v>0</v>
      </c>
      <c r="M511" s="321">
        <v>0</v>
      </c>
      <c r="N511" s="321">
        <v>7694351</v>
      </c>
      <c r="O511" s="711">
        <v>230555</v>
      </c>
      <c r="P511" s="711">
        <v>7463796</v>
      </c>
      <c r="Q511" s="712">
        <v>504.6</v>
      </c>
      <c r="R511" s="712">
        <v>15.33</v>
      </c>
      <c r="S511" s="282">
        <v>131332</v>
      </c>
      <c r="T511" s="281">
        <v>0</v>
      </c>
      <c r="U511" s="322">
        <v>7463796</v>
      </c>
      <c r="V511" s="323">
        <v>14791.51</v>
      </c>
      <c r="W511" s="289">
        <v>46814</v>
      </c>
      <c r="X511" s="290">
        <v>92.77</v>
      </c>
      <c r="Y511" s="291">
        <v>14698.74</v>
      </c>
      <c r="Z511" s="324">
        <v>0</v>
      </c>
      <c r="AA511" s="292">
        <v>0</v>
      </c>
      <c r="AB511" s="293">
        <v>7463796</v>
      </c>
      <c r="AC511" s="261">
        <v>14791.51</v>
      </c>
      <c r="AD511" s="294">
        <v>1.4473100000000001</v>
      </c>
      <c r="AE511" s="295">
        <v>1.4473</v>
      </c>
      <c r="AF511" s="296">
        <v>1.4473</v>
      </c>
      <c r="AG511" s="297">
        <v>1</v>
      </c>
      <c r="AH511" s="1">
        <v>1.4473</v>
      </c>
      <c r="AI511" s="1">
        <v>1.4473</v>
      </c>
      <c r="AJ511" s="2">
        <v>1.0373000000000001</v>
      </c>
      <c r="AK511" s="298">
        <v>1.3953</v>
      </c>
      <c r="AL511" s="3">
        <v>1.3953</v>
      </c>
      <c r="AM511" s="325">
        <v>1.5232000000000001</v>
      </c>
      <c r="AN511" s="300">
        <v>1.0373000000000001</v>
      </c>
      <c r="AO511" s="300">
        <v>0</v>
      </c>
      <c r="AP511" s="301">
        <v>1.3953</v>
      </c>
      <c r="AQ511" s="29">
        <v>1.5232000000000001</v>
      </c>
      <c r="AR511" s="283">
        <v>1</v>
      </c>
      <c r="AS511" s="283">
        <v>1</v>
      </c>
      <c r="AT511" s="4">
        <v>1.0373000000000001</v>
      </c>
      <c r="AU511" s="4">
        <v>0</v>
      </c>
      <c r="AV511" s="5">
        <v>1.3953</v>
      </c>
      <c r="AW511" s="448">
        <v>0</v>
      </c>
      <c r="AX511" s="449">
        <v>0</v>
      </c>
      <c r="AY511" s="1">
        <v>1.4473</v>
      </c>
      <c r="AZ511" s="29">
        <v>0</v>
      </c>
      <c r="BA511" s="5">
        <v>0</v>
      </c>
      <c r="BB511" s="294">
        <v>1.19479</v>
      </c>
      <c r="BC511" s="707">
        <v>2.3900000000000001E-2</v>
      </c>
      <c r="BD511" s="707">
        <v>2.3900000000000001E-2</v>
      </c>
      <c r="BE511" s="303">
        <v>2.3900000000000001E-2</v>
      </c>
      <c r="BF511" s="303">
        <v>2.3900000000000001E-2</v>
      </c>
      <c r="BG511" s="326">
        <v>0</v>
      </c>
      <c r="BH511" s="327"/>
      <c r="BJ511" s="529"/>
    </row>
    <row r="512" spans="1:62" x14ac:dyDescent="0.2">
      <c r="A512" s="314" t="s">
        <v>860</v>
      </c>
      <c r="B512" s="315" t="s">
        <v>861</v>
      </c>
      <c r="C512" s="316" t="s">
        <v>860</v>
      </c>
      <c r="D512" s="317" t="s">
        <v>861</v>
      </c>
      <c r="E512" s="318" t="s">
        <v>862</v>
      </c>
      <c r="F512" s="319" t="s">
        <v>202</v>
      </c>
      <c r="G512" s="510">
        <v>66</v>
      </c>
      <c r="H512" s="246"/>
      <c r="I512" s="321">
        <v>0</v>
      </c>
      <c r="J512" s="321">
        <v>0</v>
      </c>
      <c r="K512" s="321">
        <v>0</v>
      </c>
      <c r="L512" s="321">
        <v>0</v>
      </c>
      <c r="M512" s="321">
        <v>0</v>
      </c>
      <c r="N512" s="321">
        <v>0</v>
      </c>
      <c r="O512" s="711">
        <v>0</v>
      </c>
      <c r="P512" s="711">
        <v>0</v>
      </c>
      <c r="Q512" s="712">
        <v>0</v>
      </c>
      <c r="R512" s="712">
        <v>0</v>
      </c>
      <c r="S512" s="282">
        <v>0</v>
      </c>
      <c r="T512" s="281">
        <v>0</v>
      </c>
      <c r="U512" s="322">
        <v>0</v>
      </c>
      <c r="V512" s="323">
        <v>0</v>
      </c>
      <c r="W512" s="289">
        <v>0</v>
      </c>
      <c r="X512" s="290">
        <v>0</v>
      </c>
      <c r="Y512" s="291">
        <v>0</v>
      </c>
      <c r="Z512" s="324">
        <v>0</v>
      </c>
      <c r="AA512" s="292">
        <v>0</v>
      </c>
      <c r="AB512" s="293">
        <v>0</v>
      </c>
      <c r="AC512" s="261">
        <v>0</v>
      </c>
      <c r="AD512" s="294">
        <v>0</v>
      </c>
      <c r="AE512" s="295">
        <v>0</v>
      </c>
      <c r="AF512" s="296">
        <v>0</v>
      </c>
      <c r="AG512" s="297">
        <v>0</v>
      </c>
      <c r="AH512" s="1">
        <v>0</v>
      </c>
      <c r="AI512" s="1">
        <v>1.3320000000000001</v>
      </c>
      <c r="AJ512" s="2">
        <v>1.0482</v>
      </c>
      <c r="AK512" s="298">
        <v>0</v>
      </c>
      <c r="AL512" s="3">
        <v>1.2706999999999999</v>
      </c>
      <c r="AM512" s="325">
        <v>1.5073000000000001</v>
      </c>
      <c r="AN512" s="300">
        <v>1.0482</v>
      </c>
      <c r="AO512" s="300">
        <v>0</v>
      </c>
      <c r="AP512" s="301">
        <v>1.2706999999999999</v>
      </c>
      <c r="AQ512" s="29">
        <v>1.5073000000000001</v>
      </c>
      <c r="AR512" s="283">
        <v>1</v>
      </c>
      <c r="AS512" s="283">
        <v>1</v>
      </c>
      <c r="AT512" s="4">
        <v>1.0482</v>
      </c>
      <c r="AU512" s="4">
        <v>0</v>
      </c>
      <c r="AV512" s="5">
        <v>1.2706999999999999</v>
      </c>
      <c r="AW512" s="448">
        <v>0</v>
      </c>
      <c r="AX512" s="449">
        <v>1</v>
      </c>
      <c r="AY512" s="1">
        <v>1.3320000000000001</v>
      </c>
      <c r="AZ512" s="29">
        <v>0</v>
      </c>
      <c r="BA512" s="5">
        <v>0</v>
      </c>
      <c r="BB512" s="294">
        <v>0</v>
      </c>
      <c r="BC512" s="707">
        <v>0</v>
      </c>
      <c r="BD512" s="707">
        <v>0</v>
      </c>
      <c r="BE512" s="303">
        <v>2.3300000000000001E-2</v>
      </c>
      <c r="BF512" s="303">
        <v>2.1999999999999999E-2</v>
      </c>
      <c r="BG512" s="326">
        <v>1</v>
      </c>
      <c r="BH512" s="327"/>
      <c r="BJ512" s="529"/>
    </row>
    <row r="513" spans="1:62" x14ac:dyDescent="0.2">
      <c r="A513" s="314" t="s">
        <v>848</v>
      </c>
      <c r="B513" s="315" t="s">
        <v>849</v>
      </c>
      <c r="C513" s="316" t="s">
        <v>848</v>
      </c>
      <c r="D513" s="317" t="s">
        <v>849</v>
      </c>
      <c r="E513" s="318" t="s">
        <v>850</v>
      </c>
      <c r="F513" s="319" t="s">
        <v>202</v>
      </c>
      <c r="G513" s="510">
        <v>66</v>
      </c>
      <c r="H513" s="246"/>
      <c r="I513" s="321">
        <v>0</v>
      </c>
      <c r="J513" s="321">
        <v>0</v>
      </c>
      <c r="K513" s="321">
        <v>0</v>
      </c>
      <c r="L513" s="321">
        <v>0</v>
      </c>
      <c r="M513" s="321">
        <v>0</v>
      </c>
      <c r="N513" s="321">
        <v>0</v>
      </c>
      <c r="O513" s="711">
        <v>0</v>
      </c>
      <c r="P513" s="711">
        <v>0</v>
      </c>
      <c r="Q513" s="712">
        <v>0</v>
      </c>
      <c r="R513" s="712">
        <v>0</v>
      </c>
      <c r="S513" s="282">
        <v>0</v>
      </c>
      <c r="T513" s="281">
        <v>0</v>
      </c>
      <c r="U513" s="322">
        <v>0</v>
      </c>
      <c r="V513" s="323">
        <v>0</v>
      </c>
      <c r="W513" s="289">
        <v>0</v>
      </c>
      <c r="X513" s="290">
        <v>0</v>
      </c>
      <c r="Y513" s="291">
        <v>0</v>
      </c>
      <c r="Z513" s="324">
        <v>0</v>
      </c>
      <c r="AA513" s="292">
        <v>0</v>
      </c>
      <c r="AB513" s="293">
        <v>0</v>
      </c>
      <c r="AC513" s="261">
        <v>0</v>
      </c>
      <c r="AD513" s="294">
        <v>0</v>
      </c>
      <c r="AE513" s="295">
        <v>0</v>
      </c>
      <c r="AF513" s="296">
        <v>0</v>
      </c>
      <c r="AG513" s="297">
        <v>0</v>
      </c>
      <c r="AH513" s="1">
        <v>0</v>
      </c>
      <c r="AI513" s="1">
        <v>1.4553</v>
      </c>
      <c r="AJ513" s="2">
        <v>1.105</v>
      </c>
      <c r="AK513" s="298">
        <v>0</v>
      </c>
      <c r="AL513" s="3">
        <v>1.3169999999999999</v>
      </c>
      <c r="AM513" s="325">
        <v>1.4298999999999999</v>
      </c>
      <c r="AN513" s="300">
        <v>1.105</v>
      </c>
      <c r="AO513" s="300">
        <v>0</v>
      </c>
      <c r="AP513" s="301">
        <v>1.3169999999999999</v>
      </c>
      <c r="AQ513" s="29">
        <v>1.4298999999999999</v>
      </c>
      <c r="AR513" s="283">
        <v>1</v>
      </c>
      <c r="AS513" s="283">
        <v>1</v>
      </c>
      <c r="AT513" s="4">
        <v>1.105</v>
      </c>
      <c r="AU513" s="4">
        <v>0</v>
      </c>
      <c r="AV513" s="5">
        <v>1.3169999999999999</v>
      </c>
      <c r="AW513" s="448">
        <v>0</v>
      </c>
      <c r="AX513" s="449">
        <v>1</v>
      </c>
      <c r="AY513" s="1">
        <v>1.4553</v>
      </c>
      <c r="AZ513" s="29">
        <v>0</v>
      </c>
      <c r="BA513" s="5">
        <v>0</v>
      </c>
      <c r="BB513" s="294">
        <v>0</v>
      </c>
      <c r="BC513" s="707">
        <v>0</v>
      </c>
      <c r="BD513" s="707">
        <v>0</v>
      </c>
      <c r="BE513" s="303">
        <v>2.4E-2</v>
      </c>
      <c r="BF513" s="303">
        <v>2.4299999999999999E-2</v>
      </c>
      <c r="BG513" s="326">
        <v>1</v>
      </c>
      <c r="BH513" s="327"/>
      <c r="BJ513" s="529"/>
    </row>
    <row r="514" spans="1:62" x14ac:dyDescent="0.2">
      <c r="A514" s="33" t="s">
        <v>854</v>
      </c>
      <c r="B514" s="328" t="s">
        <v>855</v>
      </c>
      <c r="C514" s="329" t="s">
        <v>1472</v>
      </c>
      <c r="D514" s="330" t="s">
        <v>1473</v>
      </c>
      <c r="E514" s="331" t="s">
        <v>1641</v>
      </c>
      <c r="F514" s="332" t="s">
        <v>202</v>
      </c>
      <c r="G514" s="510">
        <v>66</v>
      </c>
      <c r="H514" s="334"/>
      <c r="I514" s="335">
        <v>0</v>
      </c>
      <c r="J514" s="335">
        <v>0</v>
      </c>
      <c r="K514" s="335">
        <v>0</v>
      </c>
      <c r="L514" s="335">
        <v>0</v>
      </c>
      <c r="M514" s="335">
        <v>0</v>
      </c>
      <c r="N514" s="335">
        <v>0</v>
      </c>
      <c r="O514" s="714">
        <v>0</v>
      </c>
      <c r="P514" s="714">
        <v>0</v>
      </c>
      <c r="Q514" s="715">
        <v>0</v>
      </c>
      <c r="R514" s="715">
        <v>0</v>
      </c>
      <c r="S514" s="337">
        <v>0</v>
      </c>
      <c r="T514" s="336">
        <v>0</v>
      </c>
      <c r="U514" s="338">
        <v>0</v>
      </c>
      <c r="V514" s="339">
        <v>0</v>
      </c>
      <c r="W514" s="289">
        <v>0</v>
      </c>
      <c r="X514" s="290">
        <v>0</v>
      </c>
      <c r="Y514" s="291">
        <v>0</v>
      </c>
      <c r="Z514" s="324">
        <v>0</v>
      </c>
      <c r="AA514" s="292">
        <v>0</v>
      </c>
      <c r="AB514" s="293">
        <v>0</v>
      </c>
      <c r="AC514" s="340">
        <v>0</v>
      </c>
      <c r="AD514" s="341">
        <v>0</v>
      </c>
      <c r="AE514" s="295">
        <v>0</v>
      </c>
      <c r="AF514" s="342">
        <v>0</v>
      </c>
      <c r="AG514" s="343">
        <v>1</v>
      </c>
      <c r="AH514" s="6">
        <v>1.4125000000000001</v>
      </c>
      <c r="AI514" s="6">
        <v>0</v>
      </c>
      <c r="AJ514" s="2">
        <v>0</v>
      </c>
      <c r="AK514" s="298">
        <v>1.3046</v>
      </c>
      <c r="AL514" s="3">
        <v>0</v>
      </c>
      <c r="AM514" s="325">
        <v>0</v>
      </c>
      <c r="AN514" s="300">
        <v>0</v>
      </c>
      <c r="AO514" s="300">
        <v>0</v>
      </c>
      <c r="AP514" s="301">
        <v>0</v>
      </c>
      <c r="AQ514" s="29">
        <v>0</v>
      </c>
      <c r="AR514" s="283">
        <v>0</v>
      </c>
      <c r="AS514" s="283">
        <v>0</v>
      </c>
      <c r="AT514" s="4">
        <v>0</v>
      </c>
      <c r="AU514" s="4">
        <v>0</v>
      </c>
      <c r="AV514" s="5">
        <v>0</v>
      </c>
      <c r="AW514" s="448">
        <v>0</v>
      </c>
      <c r="AX514" s="449">
        <v>0</v>
      </c>
      <c r="AY514" s="6">
        <v>0</v>
      </c>
      <c r="AZ514" s="29">
        <v>0</v>
      </c>
      <c r="BA514" s="5">
        <v>0</v>
      </c>
      <c r="BB514" s="341">
        <v>0</v>
      </c>
      <c r="BC514" s="716">
        <v>0</v>
      </c>
      <c r="BD514" s="716">
        <v>2.3300000000000001E-2</v>
      </c>
      <c r="BE514" s="303">
        <v>0</v>
      </c>
      <c r="BF514" s="303">
        <v>0</v>
      </c>
      <c r="BG514" s="326">
        <v>0</v>
      </c>
      <c r="BH514" s="327"/>
      <c r="BI514" s="9"/>
      <c r="BJ514" s="529"/>
    </row>
    <row r="515" spans="1:62" x14ac:dyDescent="0.2">
      <c r="A515" s="33" t="s">
        <v>860</v>
      </c>
      <c r="B515" s="328" t="s">
        <v>861</v>
      </c>
      <c r="C515" s="329" t="s">
        <v>1472</v>
      </c>
      <c r="D515" s="330" t="s">
        <v>1473</v>
      </c>
      <c r="E515" s="331" t="s">
        <v>1642</v>
      </c>
      <c r="F515" s="332" t="s">
        <v>202</v>
      </c>
      <c r="G515" s="510">
        <v>66</v>
      </c>
      <c r="H515" s="334"/>
      <c r="I515" s="335">
        <v>0</v>
      </c>
      <c r="J515" s="335">
        <v>0</v>
      </c>
      <c r="K515" s="335">
        <v>0</v>
      </c>
      <c r="L515" s="335">
        <v>0</v>
      </c>
      <c r="M515" s="335">
        <v>0</v>
      </c>
      <c r="N515" s="335">
        <v>0</v>
      </c>
      <c r="O515" s="714">
        <v>0</v>
      </c>
      <c r="P515" s="714">
        <v>0</v>
      </c>
      <c r="Q515" s="715">
        <v>0</v>
      </c>
      <c r="R515" s="715">
        <v>0</v>
      </c>
      <c r="S515" s="337">
        <v>0</v>
      </c>
      <c r="T515" s="336">
        <v>0</v>
      </c>
      <c r="U515" s="338">
        <v>0</v>
      </c>
      <c r="V515" s="339">
        <v>0</v>
      </c>
      <c r="W515" s="289">
        <v>0</v>
      </c>
      <c r="X515" s="290">
        <v>0</v>
      </c>
      <c r="Y515" s="291">
        <v>0</v>
      </c>
      <c r="Z515" s="324">
        <v>0</v>
      </c>
      <c r="AA515" s="292">
        <v>0</v>
      </c>
      <c r="AB515" s="293">
        <v>0</v>
      </c>
      <c r="AC515" s="340">
        <v>0</v>
      </c>
      <c r="AD515" s="341">
        <v>0</v>
      </c>
      <c r="AE515" s="295">
        <v>0</v>
      </c>
      <c r="AF515" s="342">
        <v>0</v>
      </c>
      <c r="AG515" s="343">
        <v>1</v>
      </c>
      <c r="AH515" s="6">
        <v>1.4125000000000001</v>
      </c>
      <c r="AI515" s="6">
        <v>0</v>
      </c>
      <c r="AJ515" s="2">
        <v>0</v>
      </c>
      <c r="AK515" s="298">
        <v>1.3474999999999999</v>
      </c>
      <c r="AL515" s="3">
        <v>0</v>
      </c>
      <c r="AM515" s="325">
        <v>0</v>
      </c>
      <c r="AN515" s="300">
        <v>0</v>
      </c>
      <c r="AO515" s="300">
        <v>0</v>
      </c>
      <c r="AP515" s="301">
        <v>0</v>
      </c>
      <c r="AQ515" s="29">
        <v>0</v>
      </c>
      <c r="AR515" s="283">
        <v>0</v>
      </c>
      <c r="AS515" s="283">
        <v>0</v>
      </c>
      <c r="AT515" s="4">
        <v>0</v>
      </c>
      <c r="AU515" s="4">
        <v>0</v>
      </c>
      <c r="AV515" s="5">
        <v>0</v>
      </c>
      <c r="AW515" s="448">
        <v>0</v>
      </c>
      <c r="AX515" s="449">
        <v>0</v>
      </c>
      <c r="AY515" s="6">
        <v>0</v>
      </c>
      <c r="AZ515" s="29">
        <v>0</v>
      </c>
      <c r="BA515" s="5">
        <v>0</v>
      </c>
      <c r="BB515" s="341">
        <v>0</v>
      </c>
      <c r="BC515" s="716">
        <v>0</v>
      </c>
      <c r="BD515" s="716">
        <v>2.3300000000000001E-2</v>
      </c>
      <c r="BE515" s="303">
        <v>0</v>
      </c>
      <c r="BF515" s="303">
        <v>0</v>
      </c>
      <c r="BG515" s="326">
        <v>0</v>
      </c>
      <c r="BH515" s="327"/>
      <c r="BI515" s="9"/>
      <c r="BJ515" s="529"/>
    </row>
    <row r="516" spans="1:62" x14ac:dyDescent="0.2">
      <c r="A516" s="383" t="s">
        <v>1472</v>
      </c>
      <c r="B516" s="384" t="s">
        <v>1473</v>
      </c>
      <c r="C516" s="404" t="s">
        <v>1472</v>
      </c>
      <c r="D516" s="405" t="s">
        <v>1643</v>
      </c>
      <c r="E516" s="387" t="s">
        <v>1644</v>
      </c>
      <c r="F516" s="388" t="s">
        <v>202</v>
      </c>
      <c r="G516" s="510">
        <v>66</v>
      </c>
      <c r="H516" s="334"/>
      <c r="I516" s="390">
        <v>4608441</v>
      </c>
      <c r="J516" s="390">
        <v>441847</v>
      </c>
      <c r="K516" s="390">
        <v>0</v>
      </c>
      <c r="L516" s="390">
        <v>0</v>
      </c>
      <c r="M516" s="390">
        <v>0</v>
      </c>
      <c r="N516" s="390">
        <v>4608441</v>
      </c>
      <c r="O516" s="717">
        <v>441847</v>
      </c>
      <c r="P516" s="717">
        <v>4166594</v>
      </c>
      <c r="Q516" s="718">
        <v>273.15999999999997</v>
      </c>
      <c r="R516" s="718">
        <v>5.34</v>
      </c>
      <c r="S516" s="392">
        <v>45748</v>
      </c>
      <c r="T516" s="391">
        <v>0</v>
      </c>
      <c r="U516" s="393">
        <v>4166594</v>
      </c>
      <c r="V516" s="394">
        <v>15253.31</v>
      </c>
      <c r="W516" s="289">
        <v>0</v>
      </c>
      <c r="X516" s="290">
        <v>0</v>
      </c>
      <c r="Y516" s="291">
        <v>15253.31</v>
      </c>
      <c r="Z516" s="324">
        <v>0</v>
      </c>
      <c r="AA516" s="292">
        <v>0</v>
      </c>
      <c r="AB516" s="293">
        <v>4166594</v>
      </c>
      <c r="AC516" s="395">
        <v>15253.31</v>
      </c>
      <c r="AD516" s="396">
        <v>1.4924999999999999</v>
      </c>
      <c r="AE516" s="397">
        <v>1.4924999999999999</v>
      </c>
      <c r="AF516" s="398">
        <v>1.4124999999999999</v>
      </c>
      <c r="AG516" s="399">
        <v>0</v>
      </c>
      <c r="AH516" s="400">
        <v>0</v>
      </c>
      <c r="AI516" s="400">
        <v>0</v>
      </c>
      <c r="AJ516" s="2">
        <v>0</v>
      </c>
      <c r="AK516" s="298">
        <v>0</v>
      </c>
      <c r="AL516" s="3">
        <v>0</v>
      </c>
      <c r="AM516" s="325">
        <v>0</v>
      </c>
      <c r="AN516" s="300">
        <v>0</v>
      </c>
      <c r="AO516" s="300">
        <v>0</v>
      </c>
      <c r="AP516" s="301">
        <v>0</v>
      </c>
      <c r="AQ516" s="29">
        <v>0</v>
      </c>
      <c r="AR516" s="283">
        <v>0</v>
      </c>
      <c r="AS516" s="283">
        <v>0</v>
      </c>
      <c r="AT516" s="4">
        <v>0</v>
      </c>
      <c r="AU516" s="4">
        <v>0</v>
      </c>
      <c r="AV516" s="5">
        <v>0</v>
      </c>
      <c r="AW516" s="448">
        <v>0</v>
      </c>
      <c r="AX516" s="449">
        <v>0</v>
      </c>
      <c r="AY516" s="400">
        <v>0</v>
      </c>
      <c r="AZ516" s="29">
        <v>0</v>
      </c>
      <c r="BA516" s="5">
        <v>0</v>
      </c>
      <c r="BB516" s="396">
        <v>1.2320899999999999</v>
      </c>
      <c r="BC516" s="719">
        <v>2.3300000000000001E-2</v>
      </c>
      <c r="BD516" s="719">
        <v>0</v>
      </c>
      <c r="BE516" s="303">
        <v>0</v>
      </c>
      <c r="BF516" s="303">
        <v>0</v>
      </c>
      <c r="BG516" s="326">
        <v>0</v>
      </c>
      <c r="BH516" s="327"/>
      <c r="BI516" s="9"/>
      <c r="BJ516" s="529"/>
    </row>
    <row r="517" spans="1:62" x14ac:dyDescent="0.2">
      <c r="A517" s="33" t="s">
        <v>857</v>
      </c>
      <c r="B517" s="328" t="s">
        <v>858</v>
      </c>
      <c r="C517" s="329" t="s">
        <v>1474</v>
      </c>
      <c r="D517" s="330" t="s">
        <v>1475</v>
      </c>
      <c r="E517" s="331" t="s">
        <v>1645</v>
      </c>
      <c r="F517" s="332" t="s">
        <v>202</v>
      </c>
      <c r="G517" s="510">
        <v>66</v>
      </c>
      <c r="H517" s="334"/>
      <c r="I517" s="335">
        <v>0</v>
      </c>
      <c r="J517" s="335">
        <v>0</v>
      </c>
      <c r="K517" s="335">
        <v>0</v>
      </c>
      <c r="L517" s="335">
        <v>0</v>
      </c>
      <c r="M517" s="335">
        <v>0</v>
      </c>
      <c r="N517" s="335">
        <v>0</v>
      </c>
      <c r="O517" s="714">
        <v>0</v>
      </c>
      <c r="P517" s="714">
        <v>0</v>
      </c>
      <c r="Q517" s="715">
        <v>0</v>
      </c>
      <c r="R517" s="715">
        <v>0</v>
      </c>
      <c r="S517" s="337">
        <v>0</v>
      </c>
      <c r="T517" s="336">
        <v>0</v>
      </c>
      <c r="U517" s="338">
        <v>0</v>
      </c>
      <c r="V517" s="339">
        <v>0</v>
      </c>
      <c r="W517" s="289">
        <v>0</v>
      </c>
      <c r="X517" s="290">
        <v>0</v>
      </c>
      <c r="Y517" s="291">
        <v>0</v>
      </c>
      <c r="Z517" s="324">
        <v>0</v>
      </c>
      <c r="AA517" s="292">
        <v>0</v>
      </c>
      <c r="AB517" s="293">
        <v>0</v>
      </c>
      <c r="AC517" s="340">
        <v>0</v>
      </c>
      <c r="AD517" s="341">
        <v>0</v>
      </c>
      <c r="AE517" s="295">
        <v>0</v>
      </c>
      <c r="AF517" s="342">
        <v>0</v>
      </c>
      <c r="AG517" s="343">
        <v>1</v>
      </c>
      <c r="AH517" s="6">
        <v>1.4553</v>
      </c>
      <c r="AI517" s="6">
        <v>0</v>
      </c>
      <c r="AJ517" s="2">
        <v>0</v>
      </c>
      <c r="AK517" s="298">
        <v>1.4160999999999999</v>
      </c>
      <c r="AL517" s="3">
        <v>0</v>
      </c>
      <c r="AM517" s="325">
        <v>0</v>
      </c>
      <c r="AN517" s="300">
        <v>0</v>
      </c>
      <c r="AO517" s="300">
        <v>0</v>
      </c>
      <c r="AP517" s="301">
        <v>0</v>
      </c>
      <c r="AQ517" s="29">
        <v>0</v>
      </c>
      <c r="AR517" s="283">
        <v>0</v>
      </c>
      <c r="AS517" s="283">
        <v>0</v>
      </c>
      <c r="AT517" s="4">
        <v>0</v>
      </c>
      <c r="AU517" s="4">
        <v>0</v>
      </c>
      <c r="AV517" s="5">
        <v>0</v>
      </c>
      <c r="AW517" s="448">
        <v>0</v>
      </c>
      <c r="AX517" s="449">
        <v>0</v>
      </c>
      <c r="AY517" s="6">
        <v>0</v>
      </c>
      <c r="AZ517" s="29">
        <v>0</v>
      </c>
      <c r="BA517" s="5">
        <v>0</v>
      </c>
      <c r="BB517" s="341">
        <v>0</v>
      </c>
      <c r="BC517" s="716">
        <v>0</v>
      </c>
      <c r="BD517" s="716">
        <v>2.4E-2</v>
      </c>
      <c r="BE517" s="303">
        <v>0</v>
      </c>
      <c r="BF517" s="303">
        <v>0</v>
      </c>
      <c r="BG517" s="326">
        <v>0</v>
      </c>
      <c r="BH517" s="327"/>
      <c r="BI517" s="9"/>
      <c r="BJ517" s="529"/>
    </row>
    <row r="518" spans="1:62" x14ac:dyDescent="0.2">
      <c r="A518" s="33" t="s">
        <v>842</v>
      </c>
      <c r="B518" s="328" t="s">
        <v>843</v>
      </c>
      <c r="C518" s="329" t="s">
        <v>1474</v>
      </c>
      <c r="D518" s="330" t="s">
        <v>1475</v>
      </c>
      <c r="E518" s="331" t="s">
        <v>1646</v>
      </c>
      <c r="F518" s="332" t="s">
        <v>202</v>
      </c>
      <c r="G518" s="510">
        <v>66</v>
      </c>
      <c r="H518" s="334"/>
      <c r="I518" s="335">
        <v>0</v>
      </c>
      <c r="J518" s="335">
        <v>0</v>
      </c>
      <c r="K518" s="335">
        <v>0</v>
      </c>
      <c r="L518" s="335">
        <v>0</v>
      </c>
      <c r="M518" s="335">
        <v>0</v>
      </c>
      <c r="N518" s="335">
        <v>0</v>
      </c>
      <c r="O518" s="714">
        <v>0</v>
      </c>
      <c r="P518" s="714">
        <v>0</v>
      </c>
      <c r="Q518" s="715">
        <v>0</v>
      </c>
      <c r="R518" s="715">
        <v>0</v>
      </c>
      <c r="S518" s="337">
        <v>0</v>
      </c>
      <c r="T518" s="336">
        <v>0</v>
      </c>
      <c r="U518" s="338">
        <v>0</v>
      </c>
      <c r="V518" s="339">
        <v>0</v>
      </c>
      <c r="W518" s="289">
        <v>0</v>
      </c>
      <c r="X518" s="290">
        <v>0</v>
      </c>
      <c r="Y518" s="291">
        <v>0</v>
      </c>
      <c r="Z518" s="324">
        <v>0</v>
      </c>
      <c r="AA518" s="292">
        <v>0</v>
      </c>
      <c r="AB518" s="293">
        <v>0</v>
      </c>
      <c r="AC518" s="340">
        <v>0</v>
      </c>
      <c r="AD518" s="341">
        <v>0</v>
      </c>
      <c r="AE518" s="295">
        <v>0</v>
      </c>
      <c r="AF518" s="342">
        <v>0</v>
      </c>
      <c r="AG518" s="343">
        <v>1</v>
      </c>
      <c r="AH518" s="6">
        <v>1.4553</v>
      </c>
      <c r="AI518" s="6">
        <v>0</v>
      </c>
      <c r="AJ518" s="2">
        <v>0</v>
      </c>
      <c r="AK518" s="298">
        <v>1.4439</v>
      </c>
      <c r="AL518" s="3">
        <v>0</v>
      </c>
      <c r="AM518" s="325">
        <v>0</v>
      </c>
      <c r="AN518" s="300">
        <v>0</v>
      </c>
      <c r="AO518" s="300">
        <v>0</v>
      </c>
      <c r="AP518" s="301">
        <v>0</v>
      </c>
      <c r="AQ518" s="29">
        <v>0</v>
      </c>
      <c r="AR518" s="283">
        <v>0</v>
      </c>
      <c r="AS518" s="283">
        <v>0</v>
      </c>
      <c r="AT518" s="4">
        <v>0</v>
      </c>
      <c r="AU518" s="4">
        <v>0</v>
      </c>
      <c r="AV518" s="5">
        <v>0</v>
      </c>
      <c r="AW518" s="448">
        <v>0</v>
      </c>
      <c r="AX518" s="449">
        <v>0</v>
      </c>
      <c r="AY518" s="6">
        <v>0</v>
      </c>
      <c r="AZ518" s="29">
        <v>0</v>
      </c>
      <c r="BA518" s="5">
        <v>0</v>
      </c>
      <c r="BB518" s="341">
        <v>0</v>
      </c>
      <c r="BC518" s="716">
        <v>0</v>
      </c>
      <c r="BD518" s="716">
        <v>2.4E-2</v>
      </c>
      <c r="BE518" s="303">
        <v>0</v>
      </c>
      <c r="BF518" s="303">
        <v>0</v>
      </c>
      <c r="BG518" s="326">
        <v>0</v>
      </c>
      <c r="BH518" s="327"/>
      <c r="BI518" s="9"/>
      <c r="BJ518" s="529"/>
    </row>
    <row r="519" spans="1:62" x14ac:dyDescent="0.2">
      <c r="A519" s="33" t="s">
        <v>848</v>
      </c>
      <c r="B519" s="328" t="s">
        <v>849</v>
      </c>
      <c r="C519" s="329" t="s">
        <v>1474</v>
      </c>
      <c r="D519" s="330" t="s">
        <v>1475</v>
      </c>
      <c r="E519" s="331" t="s">
        <v>1647</v>
      </c>
      <c r="F519" s="332" t="s">
        <v>202</v>
      </c>
      <c r="G519" s="510">
        <v>66</v>
      </c>
      <c r="H519" s="334"/>
      <c r="I519" s="335">
        <v>0</v>
      </c>
      <c r="J519" s="335">
        <v>0</v>
      </c>
      <c r="K519" s="335">
        <v>0</v>
      </c>
      <c r="L519" s="335">
        <v>0</v>
      </c>
      <c r="M519" s="335">
        <v>0</v>
      </c>
      <c r="N519" s="335">
        <v>0</v>
      </c>
      <c r="O519" s="714">
        <v>0</v>
      </c>
      <c r="P519" s="714">
        <v>0</v>
      </c>
      <c r="Q519" s="715">
        <v>0</v>
      </c>
      <c r="R519" s="715">
        <v>0</v>
      </c>
      <c r="S519" s="337">
        <v>0</v>
      </c>
      <c r="T519" s="336">
        <v>0</v>
      </c>
      <c r="U519" s="338">
        <v>0</v>
      </c>
      <c r="V519" s="339">
        <v>0</v>
      </c>
      <c r="W519" s="289">
        <v>0</v>
      </c>
      <c r="X519" s="290">
        <v>0</v>
      </c>
      <c r="Y519" s="291">
        <v>0</v>
      </c>
      <c r="Z519" s="324">
        <v>0</v>
      </c>
      <c r="AA519" s="292">
        <v>0</v>
      </c>
      <c r="AB519" s="293">
        <v>0</v>
      </c>
      <c r="AC519" s="340">
        <v>0</v>
      </c>
      <c r="AD519" s="341">
        <v>0</v>
      </c>
      <c r="AE519" s="295">
        <v>0</v>
      </c>
      <c r="AF519" s="342">
        <v>0</v>
      </c>
      <c r="AG519" s="343">
        <v>1</v>
      </c>
      <c r="AH519" s="6">
        <v>1.4553</v>
      </c>
      <c r="AI519" s="6">
        <v>0</v>
      </c>
      <c r="AJ519" s="2">
        <v>0</v>
      </c>
      <c r="AK519" s="298">
        <v>1.3169999999999999</v>
      </c>
      <c r="AL519" s="3">
        <v>0</v>
      </c>
      <c r="AM519" s="325">
        <v>0</v>
      </c>
      <c r="AN519" s="300">
        <v>0</v>
      </c>
      <c r="AO519" s="300">
        <v>0</v>
      </c>
      <c r="AP519" s="301">
        <v>0</v>
      </c>
      <c r="AQ519" s="29">
        <v>0</v>
      </c>
      <c r="AR519" s="283">
        <v>0</v>
      </c>
      <c r="AS519" s="283">
        <v>0</v>
      </c>
      <c r="AT519" s="4">
        <v>0</v>
      </c>
      <c r="AU519" s="4">
        <v>0</v>
      </c>
      <c r="AV519" s="5">
        <v>0</v>
      </c>
      <c r="AW519" s="448">
        <v>0</v>
      </c>
      <c r="AX519" s="449">
        <v>0</v>
      </c>
      <c r="AY519" s="6">
        <v>0</v>
      </c>
      <c r="AZ519" s="29">
        <v>0</v>
      </c>
      <c r="BA519" s="5">
        <v>0</v>
      </c>
      <c r="BB519" s="341">
        <v>0</v>
      </c>
      <c r="BC519" s="716">
        <v>0</v>
      </c>
      <c r="BD519" s="716">
        <v>2.4E-2</v>
      </c>
      <c r="BE519" s="303">
        <v>0</v>
      </c>
      <c r="BF519" s="303">
        <v>0</v>
      </c>
      <c r="BG519" s="326">
        <v>0</v>
      </c>
      <c r="BH519" s="327"/>
      <c r="BI519" s="9"/>
      <c r="BJ519" s="529"/>
    </row>
    <row r="520" spans="1:62" x14ac:dyDescent="0.2">
      <c r="A520" s="383" t="s">
        <v>1474</v>
      </c>
      <c r="B520" s="384" t="s">
        <v>1475</v>
      </c>
      <c r="C520" s="404" t="s">
        <v>1474</v>
      </c>
      <c r="D520" s="405" t="s">
        <v>1648</v>
      </c>
      <c r="E520" s="387" t="s">
        <v>1649</v>
      </c>
      <c r="F520" s="388" t="s">
        <v>202</v>
      </c>
      <c r="G520" s="510">
        <v>66</v>
      </c>
      <c r="H520" s="334"/>
      <c r="I520" s="390">
        <v>16575480</v>
      </c>
      <c r="J520" s="390">
        <v>864808</v>
      </c>
      <c r="K520" s="390">
        <v>0</v>
      </c>
      <c r="L520" s="390">
        <v>0</v>
      </c>
      <c r="M520" s="390">
        <v>0</v>
      </c>
      <c r="N520" s="390">
        <v>16575480</v>
      </c>
      <c r="O520" s="717">
        <v>864808</v>
      </c>
      <c r="P520" s="717">
        <v>15710672</v>
      </c>
      <c r="Q520" s="718">
        <v>1001.3</v>
      </c>
      <c r="R520" s="718">
        <v>35.02000000000001</v>
      </c>
      <c r="S520" s="392">
        <v>300016</v>
      </c>
      <c r="T520" s="391">
        <v>0</v>
      </c>
      <c r="U520" s="393">
        <v>15710672</v>
      </c>
      <c r="V520" s="394">
        <v>15690.27</v>
      </c>
      <c r="W520" s="289">
        <v>347295</v>
      </c>
      <c r="X520" s="290">
        <v>346.84</v>
      </c>
      <c r="Y520" s="291">
        <v>15343.43</v>
      </c>
      <c r="Z520" s="324">
        <v>0</v>
      </c>
      <c r="AA520" s="292">
        <v>0</v>
      </c>
      <c r="AB520" s="293">
        <v>15710672</v>
      </c>
      <c r="AC520" s="395">
        <v>15690.27</v>
      </c>
      <c r="AD520" s="396">
        <v>1.53525</v>
      </c>
      <c r="AE520" s="397">
        <v>1.5353000000000001</v>
      </c>
      <c r="AF520" s="398">
        <v>1.4553</v>
      </c>
      <c r="AG520" s="399">
        <v>0</v>
      </c>
      <c r="AH520" s="400">
        <v>0</v>
      </c>
      <c r="AI520" s="400">
        <v>0</v>
      </c>
      <c r="AJ520" s="2">
        <v>0</v>
      </c>
      <c r="AK520" s="298">
        <v>0</v>
      </c>
      <c r="AL520" s="3">
        <v>0</v>
      </c>
      <c r="AM520" s="325">
        <v>0</v>
      </c>
      <c r="AN520" s="300">
        <v>0</v>
      </c>
      <c r="AO520" s="300">
        <v>0</v>
      </c>
      <c r="AP520" s="301">
        <v>0</v>
      </c>
      <c r="AQ520" s="29">
        <v>0</v>
      </c>
      <c r="AR520" s="283">
        <v>0</v>
      </c>
      <c r="AS520" s="283">
        <v>0</v>
      </c>
      <c r="AT520" s="4">
        <v>0</v>
      </c>
      <c r="AU520" s="4">
        <v>0</v>
      </c>
      <c r="AV520" s="5">
        <v>0</v>
      </c>
      <c r="AW520" s="448">
        <v>0</v>
      </c>
      <c r="AX520" s="449">
        <v>0</v>
      </c>
      <c r="AY520" s="400">
        <v>0</v>
      </c>
      <c r="AZ520" s="29">
        <v>0</v>
      </c>
      <c r="BA520" s="5">
        <v>0</v>
      </c>
      <c r="BB520" s="396">
        <v>1.26739</v>
      </c>
      <c r="BC520" s="719">
        <v>2.4E-2</v>
      </c>
      <c r="BD520" s="719">
        <v>0</v>
      </c>
      <c r="BE520" s="303">
        <v>0</v>
      </c>
      <c r="BF520" s="303">
        <v>0</v>
      </c>
      <c r="BG520" s="326">
        <v>0</v>
      </c>
      <c r="BH520" s="327"/>
      <c r="BI520" s="9"/>
      <c r="BJ520" s="529"/>
    </row>
    <row r="521" spans="1:62" x14ac:dyDescent="0.2">
      <c r="A521" s="314" t="s">
        <v>296</v>
      </c>
      <c r="B521" s="315" t="s">
        <v>297</v>
      </c>
      <c r="C521" s="316" t="s">
        <v>296</v>
      </c>
      <c r="D521" s="317" t="s">
        <v>297</v>
      </c>
      <c r="E521" s="318" t="s">
        <v>298</v>
      </c>
      <c r="F521" s="319" t="s">
        <v>299</v>
      </c>
      <c r="G521" s="510">
        <v>67</v>
      </c>
      <c r="H521" s="246"/>
      <c r="I521" s="321">
        <v>0</v>
      </c>
      <c r="J521" s="321">
        <v>0</v>
      </c>
      <c r="K521" s="321">
        <v>0</v>
      </c>
      <c r="L521" s="321">
        <v>0</v>
      </c>
      <c r="M521" s="321">
        <v>0</v>
      </c>
      <c r="N521" s="321">
        <v>0</v>
      </c>
      <c r="O521" s="711">
        <v>0</v>
      </c>
      <c r="P521" s="711">
        <v>0</v>
      </c>
      <c r="Q521" s="712">
        <v>0</v>
      </c>
      <c r="R521" s="712">
        <v>0</v>
      </c>
      <c r="S521" s="282">
        <v>0</v>
      </c>
      <c r="T521" s="281">
        <v>0</v>
      </c>
      <c r="U521" s="322">
        <v>0</v>
      </c>
      <c r="V521" s="323">
        <v>0</v>
      </c>
      <c r="W521" s="289">
        <v>0</v>
      </c>
      <c r="X521" s="290">
        <v>0</v>
      </c>
      <c r="Y521" s="291">
        <v>0</v>
      </c>
      <c r="Z521" s="324">
        <v>0</v>
      </c>
      <c r="AA521" s="292">
        <v>0</v>
      </c>
      <c r="AB521" s="293">
        <v>0</v>
      </c>
      <c r="AC521" s="261">
        <v>0</v>
      </c>
      <c r="AD521" s="294">
        <v>0</v>
      </c>
      <c r="AE521" s="295">
        <v>0</v>
      </c>
      <c r="AF521" s="296">
        <v>0</v>
      </c>
      <c r="AG521" s="297">
        <v>0</v>
      </c>
      <c r="AH521" s="1">
        <v>0</v>
      </c>
      <c r="AI521" s="1">
        <v>1.5203</v>
      </c>
      <c r="AJ521" s="2">
        <v>1.0072000000000001</v>
      </c>
      <c r="AK521" s="298">
        <v>0</v>
      </c>
      <c r="AL521" s="3">
        <v>1.5094000000000001</v>
      </c>
      <c r="AM521" s="325">
        <v>1.5687</v>
      </c>
      <c r="AN521" s="300">
        <v>1.0072000000000001</v>
      </c>
      <c r="AO521" s="300">
        <v>0</v>
      </c>
      <c r="AP521" s="301">
        <v>1.5094000000000001</v>
      </c>
      <c r="AQ521" s="29">
        <v>1.5687</v>
      </c>
      <c r="AR521" s="283">
        <v>1</v>
      </c>
      <c r="AS521" s="283">
        <v>1</v>
      </c>
      <c r="AT521" s="4">
        <v>1.0072000000000001</v>
      </c>
      <c r="AU521" s="4">
        <v>0</v>
      </c>
      <c r="AV521" s="5">
        <v>1.5094000000000001</v>
      </c>
      <c r="AW521" s="448">
        <v>0</v>
      </c>
      <c r="AX521" s="449">
        <v>1</v>
      </c>
      <c r="AY521" s="1">
        <v>1.5203</v>
      </c>
      <c r="AZ521" s="29">
        <v>0</v>
      </c>
      <c r="BA521" s="5">
        <v>0</v>
      </c>
      <c r="BB521" s="294">
        <v>0</v>
      </c>
      <c r="BC521" s="707">
        <v>0</v>
      </c>
      <c r="BD521" s="707">
        <v>0</v>
      </c>
      <c r="BE521" s="303">
        <v>2.4299999999999999E-2</v>
      </c>
      <c r="BF521" s="303">
        <v>2.5700000000000001E-2</v>
      </c>
      <c r="BG521" s="326">
        <v>1</v>
      </c>
      <c r="BH521" s="327"/>
      <c r="BI521" s="9"/>
      <c r="BJ521" s="529"/>
    </row>
    <row r="522" spans="1:62" x14ac:dyDescent="0.2">
      <c r="A522" s="314" t="s">
        <v>402</v>
      </c>
      <c r="B522" s="315" t="s">
        <v>403</v>
      </c>
      <c r="C522" s="316" t="s">
        <v>402</v>
      </c>
      <c r="D522" s="317" t="s">
        <v>403</v>
      </c>
      <c r="E522" s="318" t="s">
        <v>404</v>
      </c>
      <c r="F522" s="319" t="s">
        <v>303</v>
      </c>
      <c r="G522" s="510">
        <v>67</v>
      </c>
      <c r="H522" s="246"/>
      <c r="I522" s="321">
        <v>0</v>
      </c>
      <c r="J522" s="321">
        <v>0</v>
      </c>
      <c r="K522" s="321">
        <v>0</v>
      </c>
      <c r="L522" s="321">
        <v>0</v>
      </c>
      <c r="M522" s="321">
        <v>0</v>
      </c>
      <c r="N522" s="321">
        <v>0</v>
      </c>
      <c r="O522" s="711">
        <v>0</v>
      </c>
      <c r="P522" s="711">
        <v>0</v>
      </c>
      <c r="Q522" s="712">
        <v>0</v>
      </c>
      <c r="R522" s="712">
        <v>0</v>
      </c>
      <c r="S522" s="282">
        <v>0</v>
      </c>
      <c r="T522" s="281">
        <v>0</v>
      </c>
      <c r="U522" s="322">
        <v>0</v>
      </c>
      <c r="V522" s="323">
        <v>0</v>
      </c>
      <c r="W522" s="289">
        <v>0</v>
      </c>
      <c r="X522" s="290">
        <v>0</v>
      </c>
      <c r="Y522" s="291">
        <v>0</v>
      </c>
      <c r="Z522" s="324">
        <v>0</v>
      </c>
      <c r="AA522" s="292">
        <v>0</v>
      </c>
      <c r="AB522" s="293">
        <v>0</v>
      </c>
      <c r="AC522" s="261">
        <v>0</v>
      </c>
      <c r="AD522" s="294">
        <v>0</v>
      </c>
      <c r="AE522" s="295">
        <v>0</v>
      </c>
      <c r="AF522" s="296">
        <v>0</v>
      </c>
      <c r="AG522" s="297">
        <v>0</v>
      </c>
      <c r="AH522" s="1">
        <v>0</v>
      </c>
      <c r="AI522" s="1">
        <v>1.5939000000000001</v>
      </c>
      <c r="AJ522" s="2">
        <v>0.99709999999999999</v>
      </c>
      <c r="AK522" s="298">
        <v>0</v>
      </c>
      <c r="AL522" s="3">
        <v>1.5985</v>
      </c>
      <c r="AM522" s="325">
        <v>1.5846</v>
      </c>
      <c r="AN522" s="300">
        <v>0.99709999999999999</v>
      </c>
      <c r="AO522" s="300">
        <v>0</v>
      </c>
      <c r="AP522" s="301">
        <v>1.5985</v>
      </c>
      <c r="AQ522" s="29">
        <v>1.5846</v>
      </c>
      <c r="AR522" s="283">
        <v>1</v>
      </c>
      <c r="AS522" s="283">
        <v>1</v>
      </c>
      <c r="AT522" s="4">
        <v>0.99709999999999999</v>
      </c>
      <c r="AU522" s="4">
        <v>0</v>
      </c>
      <c r="AV522" s="5">
        <v>1.5985</v>
      </c>
      <c r="AW522" s="448">
        <v>0</v>
      </c>
      <c r="AX522" s="449">
        <v>1</v>
      </c>
      <c r="AY522" s="1">
        <v>1.5939000000000001</v>
      </c>
      <c r="AZ522" s="29">
        <v>0</v>
      </c>
      <c r="BA522" s="5">
        <v>0</v>
      </c>
      <c r="BB522" s="294">
        <v>0</v>
      </c>
      <c r="BC522" s="707">
        <v>0</v>
      </c>
      <c r="BD522" s="707">
        <v>0</v>
      </c>
      <c r="BE522" s="303">
        <v>2.4299999999999999E-2</v>
      </c>
      <c r="BF522" s="303">
        <v>2.7E-2</v>
      </c>
      <c r="BG522" s="326">
        <v>1</v>
      </c>
      <c r="BH522" s="327"/>
      <c r="BI522" s="9"/>
      <c r="BJ522" s="529"/>
    </row>
    <row r="523" spans="1:62" x14ac:dyDescent="0.2">
      <c r="A523" s="314" t="s">
        <v>414</v>
      </c>
      <c r="B523" s="315" t="s">
        <v>415</v>
      </c>
      <c r="C523" s="316" t="s">
        <v>414</v>
      </c>
      <c r="D523" s="317" t="s">
        <v>415</v>
      </c>
      <c r="E523" s="318" t="s">
        <v>416</v>
      </c>
      <c r="F523" s="319" t="s">
        <v>303</v>
      </c>
      <c r="G523" s="510">
        <v>67</v>
      </c>
      <c r="H523" s="246"/>
      <c r="I523" s="321">
        <v>0</v>
      </c>
      <c r="J523" s="321">
        <v>0</v>
      </c>
      <c r="K523" s="321">
        <v>0</v>
      </c>
      <c r="L523" s="321">
        <v>0</v>
      </c>
      <c r="M523" s="321">
        <v>0</v>
      </c>
      <c r="N523" s="321">
        <v>0</v>
      </c>
      <c r="O523" s="711">
        <v>0</v>
      </c>
      <c r="P523" s="711">
        <v>0</v>
      </c>
      <c r="Q523" s="712">
        <v>0</v>
      </c>
      <c r="R523" s="712">
        <v>0</v>
      </c>
      <c r="S523" s="282">
        <v>0</v>
      </c>
      <c r="T523" s="281">
        <v>0</v>
      </c>
      <c r="U523" s="322">
        <v>0</v>
      </c>
      <c r="V523" s="323">
        <v>0</v>
      </c>
      <c r="W523" s="289">
        <v>0</v>
      </c>
      <c r="X523" s="290">
        <v>0</v>
      </c>
      <c r="Y523" s="291">
        <v>0</v>
      </c>
      <c r="Z523" s="324">
        <v>0</v>
      </c>
      <c r="AA523" s="292">
        <v>0</v>
      </c>
      <c r="AB523" s="293">
        <v>0</v>
      </c>
      <c r="AC523" s="261">
        <v>0</v>
      </c>
      <c r="AD523" s="294">
        <v>0</v>
      </c>
      <c r="AE523" s="295">
        <v>0</v>
      </c>
      <c r="AF523" s="296">
        <v>0</v>
      </c>
      <c r="AG523" s="297">
        <v>0</v>
      </c>
      <c r="AH523" s="1">
        <v>0</v>
      </c>
      <c r="AI523" s="1">
        <v>1.4590000000000001</v>
      </c>
      <c r="AJ523" s="2">
        <v>1.0212000000000001</v>
      </c>
      <c r="AK523" s="298">
        <v>0</v>
      </c>
      <c r="AL523" s="3">
        <v>1.4287000000000001</v>
      </c>
      <c r="AM523" s="325">
        <v>1.5471999999999999</v>
      </c>
      <c r="AN523" s="300">
        <v>1.0212000000000001</v>
      </c>
      <c r="AO523" s="300">
        <v>0</v>
      </c>
      <c r="AP523" s="301">
        <v>1.4287000000000001</v>
      </c>
      <c r="AQ523" s="29">
        <v>1.5471999999999999</v>
      </c>
      <c r="AR523" s="283">
        <v>1</v>
      </c>
      <c r="AS523" s="283">
        <v>1</v>
      </c>
      <c r="AT523" s="4">
        <v>1.0212000000000001</v>
      </c>
      <c r="AU523" s="4">
        <v>0</v>
      </c>
      <c r="AV523" s="5">
        <v>1.4287000000000001</v>
      </c>
      <c r="AW523" s="448">
        <v>0</v>
      </c>
      <c r="AX523" s="449">
        <v>1</v>
      </c>
      <c r="AY523" s="1">
        <v>1.4590000000000001</v>
      </c>
      <c r="AZ523" s="29">
        <v>0</v>
      </c>
      <c r="BA523" s="5">
        <v>0</v>
      </c>
      <c r="BB523" s="294">
        <v>0</v>
      </c>
      <c r="BC523" s="707">
        <v>0</v>
      </c>
      <c r="BD523" s="707">
        <v>0</v>
      </c>
      <c r="BE523" s="303">
        <v>2.4299999999999999E-2</v>
      </c>
      <c r="BF523" s="303">
        <v>2.41E-2</v>
      </c>
      <c r="BG523" s="326">
        <v>1</v>
      </c>
      <c r="BH523" s="327"/>
      <c r="BI523" s="9"/>
      <c r="BJ523" s="529"/>
    </row>
    <row r="524" spans="1:62" x14ac:dyDescent="0.2">
      <c r="A524" s="314" t="s">
        <v>304</v>
      </c>
      <c r="B524" s="315" t="s">
        <v>305</v>
      </c>
      <c r="C524" s="316" t="s">
        <v>304</v>
      </c>
      <c r="D524" s="317" t="s">
        <v>305</v>
      </c>
      <c r="E524" s="318" t="s">
        <v>306</v>
      </c>
      <c r="F524" s="319" t="s">
        <v>299</v>
      </c>
      <c r="G524" s="510">
        <v>67</v>
      </c>
      <c r="H524" s="246"/>
      <c r="I524" s="321">
        <v>0</v>
      </c>
      <c r="J524" s="321">
        <v>0</v>
      </c>
      <c r="K524" s="321">
        <v>0</v>
      </c>
      <c r="L524" s="321">
        <v>0</v>
      </c>
      <c r="M524" s="321">
        <v>0</v>
      </c>
      <c r="N524" s="321">
        <v>0</v>
      </c>
      <c r="O524" s="711">
        <v>0</v>
      </c>
      <c r="P524" s="711">
        <v>0</v>
      </c>
      <c r="Q524" s="712">
        <v>0</v>
      </c>
      <c r="R524" s="712">
        <v>0</v>
      </c>
      <c r="S524" s="282">
        <v>0</v>
      </c>
      <c r="T524" s="281">
        <v>0</v>
      </c>
      <c r="U524" s="322">
        <v>0</v>
      </c>
      <c r="V524" s="323">
        <v>0</v>
      </c>
      <c r="W524" s="289">
        <v>0</v>
      </c>
      <c r="X524" s="290">
        <v>0</v>
      </c>
      <c r="Y524" s="291">
        <v>0</v>
      </c>
      <c r="Z524" s="324">
        <v>0</v>
      </c>
      <c r="AA524" s="292">
        <v>0</v>
      </c>
      <c r="AB524" s="293">
        <v>0</v>
      </c>
      <c r="AC524" s="261">
        <v>0</v>
      </c>
      <c r="AD524" s="294">
        <v>0</v>
      </c>
      <c r="AE524" s="295">
        <v>0</v>
      </c>
      <c r="AF524" s="296">
        <v>0</v>
      </c>
      <c r="AG524" s="297">
        <v>0</v>
      </c>
      <c r="AH524" s="1">
        <v>0</v>
      </c>
      <c r="AI524" s="1">
        <v>1.4718</v>
      </c>
      <c r="AJ524" s="2">
        <v>0.97939999999999994</v>
      </c>
      <c r="AK524" s="298">
        <v>0</v>
      </c>
      <c r="AL524" s="3">
        <v>1.5027999999999999</v>
      </c>
      <c r="AM524" s="325">
        <v>1.6132</v>
      </c>
      <c r="AN524" s="300">
        <v>0.97939999999999994</v>
      </c>
      <c r="AO524" s="300">
        <v>0</v>
      </c>
      <c r="AP524" s="301">
        <v>1.5027999999999999</v>
      </c>
      <c r="AQ524" s="29">
        <v>1.6132</v>
      </c>
      <c r="AR524" s="283">
        <v>1</v>
      </c>
      <c r="AS524" s="283">
        <v>1</v>
      </c>
      <c r="AT524" s="4">
        <v>0.97939999999999994</v>
      </c>
      <c r="AU524" s="4">
        <v>0</v>
      </c>
      <c r="AV524" s="5">
        <v>1.5027999999999999</v>
      </c>
      <c r="AW524" s="448">
        <v>0</v>
      </c>
      <c r="AX524" s="449">
        <v>1</v>
      </c>
      <c r="AY524" s="1">
        <v>1.4718</v>
      </c>
      <c r="AZ524" s="29">
        <v>0</v>
      </c>
      <c r="BA524" s="5">
        <v>0</v>
      </c>
      <c r="BB524" s="294">
        <v>0</v>
      </c>
      <c r="BC524" s="707">
        <v>0</v>
      </c>
      <c r="BD524" s="707">
        <v>0</v>
      </c>
      <c r="BE524" s="303">
        <v>2.4299999999999999E-2</v>
      </c>
      <c r="BF524" s="303">
        <v>2.4299999999999999E-2</v>
      </c>
      <c r="BG524" s="326">
        <v>1</v>
      </c>
      <c r="BH524" s="327"/>
      <c r="BI524" s="9"/>
      <c r="BJ524" s="529"/>
    </row>
    <row r="525" spans="1:62" x14ac:dyDescent="0.2">
      <c r="A525" s="314" t="s">
        <v>307</v>
      </c>
      <c r="B525" s="315" t="s">
        <v>308</v>
      </c>
      <c r="C525" s="316" t="s">
        <v>307</v>
      </c>
      <c r="D525" s="317" t="s">
        <v>308</v>
      </c>
      <c r="E525" s="318" t="s">
        <v>309</v>
      </c>
      <c r="F525" s="319" t="s">
        <v>299</v>
      </c>
      <c r="G525" s="510">
        <v>67</v>
      </c>
      <c r="H525" s="246"/>
      <c r="I525" s="321">
        <v>0</v>
      </c>
      <c r="J525" s="321">
        <v>0</v>
      </c>
      <c r="K525" s="321">
        <v>0</v>
      </c>
      <c r="L525" s="321">
        <v>0</v>
      </c>
      <c r="M525" s="321">
        <v>0</v>
      </c>
      <c r="N525" s="321">
        <v>0</v>
      </c>
      <c r="O525" s="711">
        <v>0</v>
      </c>
      <c r="P525" s="711">
        <v>0</v>
      </c>
      <c r="Q525" s="712">
        <v>0</v>
      </c>
      <c r="R525" s="712">
        <v>0</v>
      </c>
      <c r="S525" s="282">
        <v>0</v>
      </c>
      <c r="T525" s="281">
        <v>0</v>
      </c>
      <c r="U525" s="322">
        <v>0</v>
      </c>
      <c r="V525" s="323">
        <v>0</v>
      </c>
      <c r="W525" s="289">
        <v>0</v>
      </c>
      <c r="X525" s="290">
        <v>0</v>
      </c>
      <c r="Y525" s="291">
        <v>0</v>
      </c>
      <c r="Z525" s="324">
        <v>0</v>
      </c>
      <c r="AA525" s="292">
        <v>0</v>
      </c>
      <c r="AB525" s="293">
        <v>0</v>
      </c>
      <c r="AC525" s="261">
        <v>0</v>
      </c>
      <c r="AD525" s="294">
        <v>0</v>
      </c>
      <c r="AE525" s="295">
        <v>0</v>
      </c>
      <c r="AF525" s="296">
        <v>0</v>
      </c>
      <c r="AG525" s="297">
        <v>0</v>
      </c>
      <c r="AH525" s="1">
        <v>0</v>
      </c>
      <c r="AI525" s="1">
        <v>1.5454000000000001</v>
      </c>
      <c r="AJ525" s="2">
        <v>1.0798999999999999</v>
      </c>
      <c r="AK525" s="298">
        <v>0</v>
      </c>
      <c r="AL525" s="3">
        <v>1.4311</v>
      </c>
      <c r="AM525" s="325">
        <v>1.4631000000000001</v>
      </c>
      <c r="AN525" s="300">
        <v>1.0798999999999999</v>
      </c>
      <c r="AO525" s="300">
        <v>0</v>
      </c>
      <c r="AP525" s="301">
        <v>1.4311</v>
      </c>
      <c r="AQ525" s="29">
        <v>1.4631000000000001</v>
      </c>
      <c r="AR525" s="283">
        <v>1</v>
      </c>
      <c r="AS525" s="283">
        <v>1</v>
      </c>
      <c r="AT525" s="4">
        <v>1.0798999999999999</v>
      </c>
      <c r="AU525" s="4">
        <v>0</v>
      </c>
      <c r="AV525" s="5">
        <v>1.4311</v>
      </c>
      <c r="AW525" s="448">
        <v>0</v>
      </c>
      <c r="AX525" s="449">
        <v>1</v>
      </c>
      <c r="AY525" s="1">
        <v>1.5454000000000001</v>
      </c>
      <c r="AZ525" s="29">
        <v>0</v>
      </c>
      <c r="BA525" s="5">
        <v>0</v>
      </c>
      <c r="BB525" s="294">
        <v>0</v>
      </c>
      <c r="BC525" s="707">
        <v>0</v>
      </c>
      <c r="BD525" s="707">
        <v>0</v>
      </c>
      <c r="BE525" s="303">
        <v>2.4299999999999999E-2</v>
      </c>
      <c r="BF525" s="303">
        <v>2.6200000000000001E-2</v>
      </c>
      <c r="BG525" s="326">
        <v>1</v>
      </c>
      <c r="BH525" s="327"/>
      <c r="BI525" s="9"/>
      <c r="BJ525" s="529"/>
    </row>
    <row r="526" spans="1:62" x14ac:dyDescent="0.2">
      <c r="A526" s="314" t="s">
        <v>310</v>
      </c>
      <c r="B526" s="315" t="s">
        <v>311</v>
      </c>
      <c r="C526" s="380" t="s">
        <v>310</v>
      </c>
      <c r="D526" s="317" t="s">
        <v>311</v>
      </c>
      <c r="E526" s="381" t="s">
        <v>312</v>
      </c>
      <c r="F526" s="319" t="s">
        <v>299</v>
      </c>
      <c r="G526" s="510">
        <v>67</v>
      </c>
      <c r="H526" s="246"/>
      <c r="I526" s="321">
        <v>0</v>
      </c>
      <c r="J526" s="321">
        <v>0</v>
      </c>
      <c r="K526" s="321">
        <v>0</v>
      </c>
      <c r="L526" s="321">
        <v>0</v>
      </c>
      <c r="M526" s="321">
        <v>0</v>
      </c>
      <c r="N526" s="321">
        <v>0</v>
      </c>
      <c r="O526" s="711">
        <v>0</v>
      </c>
      <c r="P526" s="711">
        <v>0</v>
      </c>
      <c r="Q526" s="712">
        <v>0</v>
      </c>
      <c r="R526" s="712">
        <v>0</v>
      </c>
      <c r="S526" s="282">
        <v>0</v>
      </c>
      <c r="T526" s="281">
        <v>0</v>
      </c>
      <c r="U526" s="322">
        <v>0</v>
      </c>
      <c r="V526" s="323">
        <v>0</v>
      </c>
      <c r="W526" s="289">
        <v>0</v>
      </c>
      <c r="X526" s="290">
        <v>0</v>
      </c>
      <c r="Y526" s="291">
        <v>0</v>
      </c>
      <c r="Z526" s="324">
        <v>0</v>
      </c>
      <c r="AA526" s="292">
        <v>0</v>
      </c>
      <c r="AB526" s="293">
        <v>0</v>
      </c>
      <c r="AC526" s="261">
        <v>0</v>
      </c>
      <c r="AD526" s="294">
        <v>0</v>
      </c>
      <c r="AE526" s="295">
        <v>0</v>
      </c>
      <c r="AF526" s="296">
        <v>0</v>
      </c>
      <c r="AG526" s="297">
        <v>0</v>
      </c>
      <c r="AH526" s="1">
        <v>0</v>
      </c>
      <c r="AI526" s="1">
        <v>1.5813999999999999</v>
      </c>
      <c r="AJ526" s="2">
        <v>1.012</v>
      </c>
      <c r="AK526" s="298">
        <v>0</v>
      </c>
      <c r="AL526" s="3">
        <v>1.5626</v>
      </c>
      <c r="AM526" s="325">
        <v>1.5612999999999999</v>
      </c>
      <c r="AN526" s="300">
        <v>1.012</v>
      </c>
      <c r="AO526" s="300">
        <v>0</v>
      </c>
      <c r="AP526" s="301">
        <v>1.5626</v>
      </c>
      <c r="AQ526" s="29">
        <v>1.5612999999999999</v>
      </c>
      <c r="AR526" s="283">
        <v>1</v>
      </c>
      <c r="AS526" s="283">
        <v>1</v>
      </c>
      <c r="AT526" s="4">
        <v>1.012</v>
      </c>
      <c r="AU526" s="4">
        <v>0</v>
      </c>
      <c r="AV526" s="5">
        <v>1.5626</v>
      </c>
      <c r="AW526" s="448">
        <v>0</v>
      </c>
      <c r="AX526" s="449">
        <v>1</v>
      </c>
      <c r="AY526" s="1">
        <v>1.5813999999999999</v>
      </c>
      <c r="AZ526" s="29">
        <v>0</v>
      </c>
      <c r="BA526" s="5">
        <v>0</v>
      </c>
      <c r="BB526" s="294">
        <v>0</v>
      </c>
      <c r="BC526" s="707">
        <v>0</v>
      </c>
      <c r="BD526" s="707">
        <v>0</v>
      </c>
      <c r="BE526" s="303">
        <v>2.4299999999999999E-2</v>
      </c>
      <c r="BF526" s="303">
        <v>2.6800000000000001E-2</v>
      </c>
      <c r="BG526" s="326">
        <v>1</v>
      </c>
      <c r="BH526" s="327"/>
      <c r="BI526" s="9"/>
      <c r="BJ526" s="529"/>
    </row>
    <row r="527" spans="1:62" x14ac:dyDescent="0.2">
      <c r="A527" s="314" t="s">
        <v>313</v>
      </c>
      <c r="B527" s="315" t="s">
        <v>314</v>
      </c>
      <c r="C527" s="316" t="s">
        <v>313</v>
      </c>
      <c r="D527" s="317" t="s">
        <v>314</v>
      </c>
      <c r="E527" s="318" t="s">
        <v>315</v>
      </c>
      <c r="F527" s="319" t="s">
        <v>299</v>
      </c>
      <c r="G527" s="510">
        <v>67</v>
      </c>
      <c r="H527" s="246"/>
      <c r="I527" s="321">
        <v>0</v>
      </c>
      <c r="J527" s="321">
        <v>0</v>
      </c>
      <c r="K527" s="321">
        <v>0</v>
      </c>
      <c r="L527" s="321">
        <v>0</v>
      </c>
      <c r="M527" s="321">
        <v>0</v>
      </c>
      <c r="N527" s="321">
        <v>0</v>
      </c>
      <c r="O527" s="711">
        <v>0</v>
      </c>
      <c r="P527" s="711">
        <v>0</v>
      </c>
      <c r="Q527" s="712">
        <v>0</v>
      </c>
      <c r="R527" s="712">
        <v>0</v>
      </c>
      <c r="S527" s="282">
        <v>0</v>
      </c>
      <c r="T527" s="281">
        <v>0</v>
      </c>
      <c r="U527" s="322">
        <v>0</v>
      </c>
      <c r="V527" s="323">
        <v>0</v>
      </c>
      <c r="W527" s="289">
        <v>0</v>
      </c>
      <c r="X527" s="290">
        <v>0</v>
      </c>
      <c r="Y527" s="291">
        <v>0</v>
      </c>
      <c r="Z527" s="324">
        <v>0</v>
      </c>
      <c r="AA527" s="292">
        <v>0</v>
      </c>
      <c r="AB527" s="293">
        <v>0</v>
      </c>
      <c r="AC527" s="261">
        <v>0</v>
      </c>
      <c r="AD527" s="294">
        <v>0</v>
      </c>
      <c r="AE527" s="295">
        <v>0</v>
      </c>
      <c r="AF527" s="296">
        <v>0</v>
      </c>
      <c r="AG527" s="297">
        <v>0</v>
      </c>
      <c r="AH527" s="1">
        <v>0</v>
      </c>
      <c r="AI527" s="1">
        <v>1.6693</v>
      </c>
      <c r="AJ527" s="2">
        <v>1.1665000000000001</v>
      </c>
      <c r="AK527" s="298">
        <v>0</v>
      </c>
      <c r="AL527" s="3">
        <v>1.431</v>
      </c>
      <c r="AM527" s="325">
        <v>1.3545</v>
      </c>
      <c r="AN527" s="300">
        <v>1.1665000000000001</v>
      </c>
      <c r="AO527" s="300">
        <v>0</v>
      </c>
      <c r="AP527" s="301">
        <v>1.431</v>
      </c>
      <c r="AQ527" s="29">
        <v>1.3545</v>
      </c>
      <c r="AR527" s="283">
        <v>1</v>
      </c>
      <c r="AS527" s="283">
        <v>1</v>
      </c>
      <c r="AT527" s="4">
        <v>1.1665000000000001</v>
      </c>
      <c r="AU527" s="4">
        <v>0</v>
      </c>
      <c r="AV527" s="5">
        <v>1.431</v>
      </c>
      <c r="AW527" s="448">
        <v>0</v>
      </c>
      <c r="AX527" s="449">
        <v>1</v>
      </c>
      <c r="AY527" s="1">
        <v>1.6693</v>
      </c>
      <c r="AZ527" s="29">
        <v>0</v>
      </c>
      <c r="BA527" s="5">
        <v>0</v>
      </c>
      <c r="BB527" s="294">
        <v>0</v>
      </c>
      <c r="BC527" s="707">
        <v>0</v>
      </c>
      <c r="BD527" s="707">
        <v>0</v>
      </c>
      <c r="BE527" s="303">
        <v>2.4299999999999999E-2</v>
      </c>
      <c r="BF527" s="303">
        <v>2.8299999999999999E-2</v>
      </c>
      <c r="BG527" s="326">
        <v>1</v>
      </c>
      <c r="BH527" s="327"/>
      <c r="BI527" s="9"/>
      <c r="BJ527" s="529"/>
    </row>
    <row r="528" spans="1:62" x14ac:dyDescent="0.2">
      <c r="A528" s="314" t="s">
        <v>316</v>
      </c>
      <c r="B528" s="315" t="s">
        <v>317</v>
      </c>
      <c r="C528" s="380" t="s">
        <v>316</v>
      </c>
      <c r="D528" s="317" t="s">
        <v>317</v>
      </c>
      <c r="E528" s="381" t="s">
        <v>318</v>
      </c>
      <c r="F528" s="319" t="s">
        <v>299</v>
      </c>
      <c r="G528" s="510">
        <v>67</v>
      </c>
      <c r="H528" s="246"/>
      <c r="I528" s="321">
        <v>0</v>
      </c>
      <c r="J528" s="321">
        <v>0</v>
      </c>
      <c r="K528" s="321">
        <v>0</v>
      </c>
      <c r="L528" s="321">
        <v>0</v>
      </c>
      <c r="M528" s="321">
        <v>0</v>
      </c>
      <c r="N528" s="321">
        <v>0</v>
      </c>
      <c r="O528" s="711">
        <v>0</v>
      </c>
      <c r="P528" s="711">
        <v>0</v>
      </c>
      <c r="Q528" s="712">
        <v>0</v>
      </c>
      <c r="R528" s="712">
        <v>0</v>
      </c>
      <c r="S528" s="282">
        <v>0</v>
      </c>
      <c r="T528" s="281">
        <v>0</v>
      </c>
      <c r="U528" s="322">
        <v>0</v>
      </c>
      <c r="V528" s="323">
        <v>0</v>
      </c>
      <c r="W528" s="289">
        <v>0</v>
      </c>
      <c r="X528" s="290">
        <v>0</v>
      </c>
      <c r="Y528" s="291">
        <v>0</v>
      </c>
      <c r="Z528" s="324">
        <v>0</v>
      </c>
      <c r="AA528" s="292">
        <v>0</v>
      </c>
      <c r="AB528" s="293">
        <v>0</v>
      </c>
      <c r="AC528" s="261">
        <v>0</v>
      </c>
      <c r="AD528" s="294">
        <v>0</v>
      </c>
      <c r="AE528" s="295">
        <v>0</v>
      </c>
      <c r="AF528" s="296">
        <v>0</v>
      </c>
      <c r="AG528" s="297">
        <v>0</v>
      </c>
      <c r="AH528" s="1">
        <v>0</v>
      </c>
      <c r="AI528" s="1">
        <v>1.5813999999999999</v>
      </c>
      <c r="AJ528" s="2">
        <v>1.0178</v>
      </c>
      <c r="AK528" s="298">
        <v>0</v>
      </c>
      <c r="AL528" s="3">
        <v>1.5537000000000001</v>
      </c>
      <c r="AM528" s="325">
        <v>1.5524</v>
      </c>
      <c r="AN528" s="300">
        <v>1.0178</v>
      </c>
      <c r="AO528" s="300">
        <v>0</v>
      </c>
      <c r="AP528" s="301">
        <v>1.5537000000000001</v>
      </c>
      <c r="AQ528" s="29">
        <v>1.5524</v>
      </c>
      <c r="AR528" s="283">
        <v>1</v>
      </c>
      <c r="AS528" s="283">
        <v>1</v>
      </c>
      <c r="AT528" s="4">
        <v>1.0178</v>
      </c>
      <c r="AU528" s="4">
        <v>0</v>
      </c>
      <c r="AV528" s="5">
        <v>1.5537000000000001</v>
      </c>
      <c r="AW528" s="448">
        <v>0</v>
      </c>
      <c r="AX528" s="449">
        <v>1</v>
      </c>
      <c r="AY528" s="1">
        <v>1.5813999999999999</v>
      </c>
      <c r="AZ528" s="29">
        <v>0</v>
      </c>
      <c r="BA528" s="5">
        <v>0</v>
      </c>
      <c r="BB528" s="294">
        <v>0</v>
      </c>
      <c r="BC528" s="707">
        <v>0</v>
      </c>
      <c r="BD528" s="707">
        <v>0</v>
      </c>
      <c r="BE528" s="303">
        <v>2.4299999999999999E-2</v>
      </c>
      <c r="BF528" s="303">
        <v>2.6800000000000001E-2</v>
      </c>
      <c r="BG528" s="326">
        <v>1</v>
      </c>
      <c r="BH528" s="327" t="e">
        <v>#N/A</v>
      </c>
      <c r="BI528" s="9"/>
      <c r="BJ528" s="529"/>
    </row>
    <row r="529" spans="1:62" x14ac:dyDescent="0.2">
      <c r="A529" s="33" t="s">
        <v>296</v>
      </c>
      <c r="B529" s="328" t="s">
        <v>297</v>
      </c>
      <c r="C529" s="329" t="s">
        <v>1476</v>
      </c>
      <c r="D529" s="330" t="s">
        <v>1477</v>
      </c>
      <c r="E529" s="331" t="s">
        <v>1650</v>
      </c>
      <c r="F529" s="332" t="s">
        <v>299</v>
      </c>
      <c r="G529" s="510">
        <v>67</v>
      </c>
      <c r="H529" s="246"/>
      <c r="I529" s="321">
        <v>0</v>
      </c>
      <c r="J529" s="321">
        <v>0</v>
      </c>
      <c r="K529" s="321">
        <v>0</v>
      </c>
      <c r="L529" s="321">
        <v>0</v>
      </c>
      <c r="M529" s="321">
        <v>0</v>
      </c>
      <c r="N529" s="321">
        <v>0</v>
      </c>
      <c r="O529" s="711">
        <v>0</v>
      </c>
      <c r="P529" s="711">
        <v>0</v>
      </c>
      <c r="Q529" s="712">
        <v>0</v>
      </c>
      <c r="R529" s="712">
        <v>0</v>
      </c>
      <c r="S529" s="282">
        <v>0</v>
      </c>
      <c r="T529" s="281">
        <v>0</v>
      </c>
      <c r="U529" s="322">
        <v>0</v>
      </c>
      <c r="V529" s="323">
        <v>0</v>
      </c>
      <c r="W529" s="289">
        <v>0</v>
      </c>
      <c r="X529" s="290">
        <v>0</v>
      </c>
      <c r="Y529" s="291">
        <v>0</v>
      </c>
      <c r="Z529" s="324">
        <v>0</v>
      </c>
      <c r="AA529" s="292">
        <v>0</v>
      </c>
      <c r="AB529" s="293">
        <v>0</v>
      </c>
      <c r="AC529" s="261">
        <v>0</v>
      </c>
      <c r="AD529" s="294">
        <v>0</v>
      </c>
      <c r="AE529" s="295">
        <v>0</v>
      </c>
      <c r="AF529" s="296">
        <v>0</v>
      </c>
      <c r="AG529" s="297">
        <v>1</v>
      </c>
      <c r="AH529" s="1">
        <v>1.4718</v>
      </c>
      <c r="AI529" s="1">
        <v>0</v>
      </c>
      <c r="AJ529" s="2">
        <v>0</v>
      </c>
      <c r="AK529" s="298">
        <v>1.4613</v>
      </c>
      <c r="AL529" s="3">
        <v>0</v>
      </c>
      <c r="AM529" s="325">
        <v>0</v>
      </c>
      <c r="AN529" s="300">
        <v>0</v>
      </c>
      <c r="AO529" s="300">
        <v>0</v>
      </c>
      <c r="AP529" s="301">
        <v>0</v>
      </c>
      <c r="AQ529" s="29">
        <v>0</v>
      </c>
      <c r="AR529" s="283">
        <v>0</v>
      </c>
      <c r="AS529" s="283">
        <v>0</v>
      </c>
      <c r="AT529" s="4">
        <v>0</v>
      </c>
      <c r="AU529" s="4">
        <v>0</v>
      </c>
      <c r="AV529" s="5">
        <v>0</v>
      </c>
      <c r="AW529" s="448">
        <v>0</v>
      </c>
      <c r="AX529" s="449">
        <v>0</v>
      </c>
      <c r="AY529" s="1">
        <v>0</v>
      </c>
      <c r="AZ529" s="29">
        <v>0</v>
      </c>
      <c r="BA529" s="5">
        <v>0</v>
      </c>
      <c r="BB529" s="294">
        <v>0</v>
      </c>
      <c r="BC529" s="707">
        <v>0</v>
      </c>
      <c r="BD529" s="707">
        <v>2.4299999999999999E-2</v>
      </c>
      <c r="BE529" s="303">
        <v>0</v>
      </c>
      <c r="BF529" s="303">
        <v>0</v>
      </c>
      <c r="BG529" s="326">
        <v>0</v>
      </c>
      <c r="BH529" s="327"/>
      <c r="BJ529" s="529"/>
    </row>
    <row r="530" spans="1:62" x14ac:dyDescent="0.2">
      <c r="A530" s="33" t="s">
        <v>402</v>
      </c>
      <c r="B530" s="328" t="s">
        <v>403</v>
      </c>
      <c r="C530" s="329" t="s">
        <v>1476</v>
      </c>
      <c r="D530" s="330" t="s">
        <v>1477</v>
      </c>
      <c r="E530" s="331" t="s">
        <v>1651</v>
      </c>
      <c r="F530" s="332" t="s">
        <v>303</v>
      </c>
      <c r="G530" s="510">
        <v>67</v>
      </c>
      <c r="H530" s="246"/>
      <c r="I530" s="321">
        <v>0</v>
      </c>
      <c r="J530" s="321">
        <v>0</v>
      </c>
      <c r="K530" s="321">
        <v>0</v>
      </c>
      <c r="L530" s="321">
        <v>0</v>
      </c>
      <c r="M530" s="321">
        <v>0</v>
      </c>
      <c r="N530" s="321">
        <v>0</v>
      </c>
      <c r="O530" s="711">
        <v>0</v>
      </c>
      <c r="P530" s="711">
        <v>0</v>
      </c>
      <c r="Q530" s="712">
        <v>0</v>
      </c>
      <c r="R530" s="712">
        <v>0</v>
      </c>
      <c r="S530" s="282">
        <v>0</v>
      </c>
      <c r="T530" s="281">
        <v>0</v>
      </c>
      <c r="U530" s="322">
        <v>0</v>
      </c>
      <c r="V530" s="323">
        <v>0</v>
      </c>
      <c r="W530" s="289">
        <v>0</v>
      </c>
      <c r="X530" s="290">
        <v>0</v>
      </c>
      <c r="Y530" s="291">
        <v>0</v>
      </c>
      <c r="Z530" s="324">
        <v>0</v>
      </c>
      <c r="AA530" s="292">
        <v>0</v>
      </c>
      <c r="AB530" s="293">
        <v>0</v>
      </c>
      <c r="AC530" s="261">
        <v>0</v>
      </c>
      <c r="AD530" s="294">
        <v>0</v>
      </c>
      <c r="AE530" s="295">
        <v>0</v>
      </c>
      <c r="AF530" s="296">
        <v>0</v>
      </c>
      <c r="AG530" s="297">
        <v>1</v>
      </c>
      <c r="AH530" s="1">
        <v>1.4718</v>
      </c>
      <c r="AI530" s="1">
        <v>0</v>
      </c>
      <c r="AJ530" s="2">
        <v>0</v>
      </c>
      <c r="AK530" s="298">
        <v>1.4761</v>
      </c>
      <c r="AL530" s="3">
        <v>0</v>
      </c>
      <c r="AM530" s="325">
        <v>0</v>
      </c>
      <c r="AN530" s="300">
        <v>0</v>
      </c>
      <c r="AO530" s="300">
        <v>0</v>
      </c>
      <c r="AP530" s="301">
        <v>0</v>
      </c>
      <c r="AQ530" s="29">
        <v>0</v>
      </c>
      <c r="AR530" s="283">
        <v>0</v>
      </c>
      <c r="AS530" s="283">
        <v>0</v>
      </c>
      <c r="AT530" s="4">
        <v>0</v>
      </c>
      <c r="AU530" s="4">
        <v>0</v>
      </c>
      <c r="AV530" s="5">
        <v>0</v>
      </c>
      <c r="AW530" s="448">
        <v>0</v>
      </c>
      <c r="AX530" s="449">
        <v>0</v>
      </c>
      <c r="AY530" s="1">
        <v>0</v>
      </c>
      <c r="AZ530" s="29">
        <v>0</v>
      </c>
      <c r="BA530" s="5">
        <v>0</v>
      </c>
      <c r="BB530" s="294">
        <v>0</v>
      </c>
      <c r="BC530" s="707">
        <v>0</v>
      </c>
      <c r="BD530" s="707">
        <v>2.4299999999999999E-2</v>
      </c>
      <c r="BE530" s="303">
        <v>0</v>
      </c>
      <c r="BF530" s="303">
        <v>0</v>
      </c>
      <c r="BG530" s="326">
        <v>0</v>
      </c>
      <c r="BH530" s="327"/>
      <c r="BJ530" s="529"/>
    </row>
    <row r="531" spans="1:62" x14ac:dyDescent="0.2">
      <c r="A531" s="33" t="s">
        <v>414</v>
      </c>
      <c r="B531" s="328" t="s">
        <v>415</v>
      </c>
      <c r="C531" s="329" t="s">
        <v>1476</v>
      </c>
      <c r="D531" s="330" t="s">
        <v>1477</v>
      </c>
      <c r="E531" s="331" t="s">
        <v>1652</v>
      </c>
      <c r="F531" s="332" t="s">
        <v>303</v>
      </c>
      <c r="G531" s="510">
        <v>67</v>
      </c>
      <c r="H531" s="246"/>
      <c r="I531" s="321">
        <v>0</v>
      </c>
      <c r="J531" s="321">
        <v>0</v>
      </c>
      <c r="K531" s="321">
        <v>0</v>
      </c>
      <c r="L531" s="321">
        <v>0</v>
      </c>
      <c r="M531" s="321">
        <v>0</v>
      </c>
      <c r="N531" s="321">
        <v>0</v>
      </c>
      <c r="O531" s="711">
        <v>0</v>
      </c>
      <c r="P531" s="711">
        <v>0</v>
      </c>
      <c r="Q531" s="712">
        <v>0</v>
      </c>
      <c r="R531" s="712">
        <v>0</v>
      </c>
      <c r="S531" s="282">
        <v>0</v>
      </c>
      <c r="T531" s="281">
        <v>0</v>
      </c>
      <c r="U531" s="322">
        <v>0</v>
      </c>
      <c r="V531" s="323">
        <v>0</v>
      </c>
      <c r="W531" s="289">
        <v>0</v>
      </c>
      <c r="X531" s="290">
        <v>0</v>
      </c>
      <c r="Y531" s="291">
        <v>0</v>
      </c>
      <c r="Z531" s="324">
        <v>0</v>
      </c>
      <c r="AA531" s="292">
        <v>0</v>
      </c>
      <c r="AB531" s="293">
        <v>0</v>
      </c>
      <c r="AC531" s="261">
        <v>0</v>
      </c>
      <c r="AD531" s="294">
        <v>0</v>
      </c>
      <c r="AE531" s="295">
        <v>0</v>
      </c>
      <c r="AF531" s="296">
        <v>0</v>
      </c>
      <c r="AG531" s="297">
        <v>1</v>
      </c>
      <c r="AH531" s="1">
        <v>1.4718</v>
      </c>
      <c r="AI531" s="1">
        <v>0</v>
      </c>
      <c r="AJ531" s="2">
        <v>0</v>
      </c>
      <c r="AK531" s="298">
        <v>1.4412</v>
      </c>
      <c r="AL531" s="3">
        <v>0</v>
      </c>
      <c r="AM531" s="325">
        <v>0</v>
      </c>
      <c r="AN531" s="300">
        <v>0</v>
      </c>
      <c r="AO531" s="300">
        <v>0</v>
      </c>
      <c r="AP531" s="301">
        <v>0</v>
      </c>
      <c r="AQ531" s="29">
        <v>0</v>
      </c>
      <c r="AR531" s="283">
        <v>0</v>
      </c>
      <c r="AS531" s="283">
        <v>0</v>
      </c>
      <c r="AT531" s="4">
        <v>0</v>
      </c>
      <c r="AU531" s="4">
        <v>0</v>
      </c>
      <c r="AV531" s="5">
        <v>0</v>
      </c>
      <c r="AW531" s="448">
        <v>0</v>
      </c>
      <c r="AX531" s="449">
        <v>0</v>
      </c>
      <c r="AY531" s="1">
        <v>0</v>
      </c>
      <c r="AZ531" s="29">
        <v>0</v>
      </c>
      <c r="BA531" s="5">
        <v>0</v>
      </c>
      <c r="BB531" s="294">
        <v>0</v>
      </c>
      <c r="BC531" s="707">
        <v>0</v>
      </c>
      <c r="BD531" s="707">
        <v>2.4299999999999999E-2</v>
      </c>
      <c r="BE531" s="303">
        <v>0</v>
      </c>
      <c r="BF531" s="303">
        <v>0</v>
      </c>
      <c r="BG531" s="326">
        <v>0</v>
      </c>
      <c r="BH531" s="327"/>
      <c r="BJ531" s="529"/>
    </row>
    <row r="532" spans="1:62" x14ac:dyDescent="0.2">
      <c r="A532" s="33" t="s">
        <v>304</v>
      </c>
      <c r="B532" s="328" t="s">
        <v>305</v>
      </c>
      <c r="C532" s="329" t="s">
        <v>1476</v>
      </c>
      <c r="D532" s="330" t="s">
        <v>1477</v>
      </c>
      <c r="E532" s="331" t="s">
        <v>1653</v>
      </c>
      <c r="F532" s="332" t="s">
        <v>299</v>
      </c>
      <c r="G532" s="510">
        <v>67</v>
      </c>
      <c r="H532" s="246"/>
      <c r="I532" s="321">
        <v>0</v>
      </c>
      <c r="J532" s="321">
        <v>0</v>
      </c>
      <c r="K532" s="321">
        <v>0</v>
      </c>
      <c r="L532" s="321">
        <v>0</v>
      </c>
      <c r="M532" s="321">
        <v>0</v>
      </c>
      <c r="N532" s="321">
        <v>0</v>
      </c>
      <c r="O532" s="711">
        <v>0</v>
      </c>
      <c r="P532" s="711">
        <v>0</v>
      </c>
      <c r="Q532" s="712">
        <v>0</v>
      </c>
      <c r="R532" s="712">
        <v>0</v>
      </c>
      <c r="S532" s="282">
        <v>0</v>
      </c>
      <c r="T532" s="281">
        <v>0</v>
      </c>
      <c r="U532" s="322">
        <v>0</v>
      </c>
      <c r="V532" s="323">
        <v>0</v>
      </c>
      <c r="W532" s="289">
        <v>0</v>
      </c>
      <c r="X532" s="290">
        <v>0</v>
      </c>
      <c r="Y532" s="291">
        <v>0</v>
      </c>
      <c r="Z532" s="324">
        <v>0</v>
      </c>
      <c r="AA532" s="292">
        <v>0</v>
      </c>
      <c r="AB532" s="293">
        <v>0</v>
      </c>
      <c r="AC532" s="261">
        <v>0</v>
      </c>
      <c r="AD532" s="294">
        <v>0</v>
      </c>
      <c r="AE532" s="295">
        <v>0</v>
      </c>
      <c r="AF532" s="296">
        <v>0</v>
      </c>
      <c r="AG532" s="297">
        <v>1</v>
      </c>
      <c r="AH532" s="1">
        <v>1.4718</v>
      </c>
      <c r="AI532" s="1">
        <v>0</v>
      </c>
      <c r="AJ532" s="2">
        <v>0</v>
      </c>
      <c r="AK532" s="298">
        <v>1.5027999999999999</v>
      </c>
      <c r="AL532" s="3">
        <v>0</v>
      </c>
      <c r="AM532" s="325">
        <v>0</v>
      </c>
      <c r="AN532" s="300">
        <v>0</v>
      </c>
      <c r="AO532" s="300">
        <v>0</v>
      </c>
      <c r="AP532" s="301">
        <v>0</v>
      </c>
      <c r="AQ532" s="29">
        <v>0</v>
      </c>
      <c r="AR532" s="283">
        <v>0</v>
      </c>
      <c r="AS532" s="283">
        <v>0</v>
      </c>
      <c r="AT532" s="4">
        <v>0</v>
      </c>
      <c r="AU532" s="4">
        <v>0</v>
      </c>
      <c r="AV532" s="5">
        <v>0</v>
      </c>
      <c r="AW532" s="448">
        <v>0</v>
      </c>
      <c r="AX532" s="449">
        <v>0</v>
      </c>
      <c r="AY532" s="1">
        <v>0</v>
      </c>
      <c r="AZ532" s="29">
        <v>0</v>
      </c>
      <c r="BA532" s="5">
        <v>0</v>
      </c>
      <c r="BB532" s="294">
        <v>0</v>
      </c>
      <c r="BC532" s="707">
        <v>0</v>
      </c>
      <c r="BD532" s="707">
        <v>2.4299999999999999E-2</v>
      </c>
      <c r="BE532" s="303">
        <v>0</v>
      </c>
      <c r="BF532" s="303">
        <v>0</v>
      </c>
      <c r="BG532" s="326">
        <v>0</v>
      </c>
      <c r="BH532" s="327"/>
      <c r="BJ532" s="529"/>
    </row>
    <row r="533" spans="1:62" x14ac:dyDescent="0.2">
      <c r="A533" s="33" t="s">
        <v>307</v>
      </c>
      <c r="B533" s="328" t="s">
        <v>308</v>
      </c>
      <c r="C533" s="329" t="s">
        <v>1476</v>
      </c>
      <c r="D533" s="330" t="s">
        <v>1477</v>
      </c>
      <c r="E533" s="331" t="s">
        <v>1654</v>
      </c>
      <c r="F533" s="332" t="s">
        <v>299</v>
      </c>
      <c r="G533" s="510">
        <v>67</v>
      </c>
      <c r="H533" s="246"/>
      <c r="I533" s="321">
        <v>0</v>
      </c>
      <c r="J533" s="321">
        <v>0</v>
      </c>
      <c r="K533" s="321">
        <v>0</v>
      </c>
      <c r="L533" s="321">
        <v>0</v>
      </c>
      <c r="M533" s="321">
        <v>0</v>
      </c>
      <c r="N533" s="321">
        <v>0</v>
      </c>
      <c r="O533" s="711">
        <v>0</v>
      </c>
      <c r="P533" s="711">
        <v>0</v>
      </c>
      <c r="Q533" s="712">
        <v>0</v>
      </c>
      <c r="R533" s="712">
        <v>0</v>
      </c>
      <c r="S533" s="282">
        <v>0</v>
      </c>
      <c r="T533" s="281">
        <v>0</v>
      </c>
      <c r="U533" s="322">
        <v>0</v>
      </c>
      <c r="V533" s="323">
        <v>0</v>
      </c>
      <c r="W533" s="289">
        <v>0</v>
      </c>
      <c r="X533" s="290">
        <v>0</v>
      </c>
      <c r="Y533" s="291">
        <v>0</v>
      </c>
      <c r="Z533" s="324">
        <v>0</v>
      </c>
      <c r="AA533" s="292">
        <v>0</v>
      </c>
      <c r="AB533" s="293">
        <v>0</v>
      </c>
      <c r="AC533" s="261">
        <v>0</v>
      </c>
      <c r="AD533" s="294">
        <v>0</v>
      </c>
      <c r="AE533" s="295">
        <v>0</v>
      </c>
      <c r="AF533" s="296">
        <v>0</v>
      </c>
      <c r="AG533" s="297">
        <v>1</v>
      </c>
      <c r="AH533" s="1">
        <v>1.4718</v>
      </c>
      <c r="AI533" s="1">
        <v>0</v>
      </c>
      <c r="AJ533" s="2">
        <v>0</v>
      </c>
      <c r="AK533" s="298">
        <v>1.3629</v>
      </c>
      <c r="AL533" s="3">
        <v>0</v>
      </c>
      <c r="AM533" s="325">
        <v>0</v>
      </c>
      <c r="AN533" s="300">
        <v>0</v>
      </c>
      <c r="AO533" s="300">
        <v>0</v>
      </c>
      <c r="AP533" s="301">
        <v>0</v>
      </c>
      <c r="AQ533" s="29">
        <v>0</v>
      </c>
      <c r="AR533" s="283">
        <v>0</v>
      </c>
      <c r="AS533" s="283">
        <v>0</v>
      </c>
      <c r="AT533" s="4">
        <v>0</v>
      </c>
      <c r="AU533" s="4">
        <v>0</v>
      </c>
      <c r="AV533" s="5">
        <v>0</v>
      </c>
      <c r="AW533" s="448">
        <v>0</v>
      </c>
      <c r="AX533" s="449">
        <v>0</v>
      </c>
      <c r="AY533" s="1">
        <v>0</v>
      </c>
      <c r="AZ533" s="29">
        <v>0</v>
      </c>
      <c r="BA533" s="5">
        <v>0</v>
      </c>
      <c r="BB533" s="294">
        <v>0</v>
      </c>
      <c r="BC533" s="707">
        <v>0</v>
      </c>
      <c r="BD533" s="707">
        <v>2.4299999999999999E-2</v>
      </c>
      <c r="BE533" s="303">
        <v>0</v>
      </c>
      <c r="BF533" s="303">
        <v>0</v>
      </c>
      <c r="BG533" s="326">
        <v>0</v>
      </c>
      <c r="BH533" s="327"/>
      <c r="BJ533" s="529"/>
    </row>
    <row r="534" spans="1:62" x14ac:dyDescent="0.2">
      <c r="A534" s="33" t="s">
        <v>310</v>
      </c>
      <c r="B534" s="328" t="s">
        <v>311</v>
      </c>
      <c r="C534" s="329" t="s">
        <v>1476</v>
      </c>
      <c r="D534" s="330" t="s">
        <v>1477</v>
      </c>
      <c r="E534" s="331" t="s">
        <v>1655</v>
      </c>
      <c r="F534" s="332" t="s">
        <v>299</v>
      </c>
      <c r="G534" s="510">
        <v>67</v>
      </c>
      <c r="H534" s="334"/>
      <c r="I534" s="335">
        <v>0</v>
      </c>
      <c r="J534" s="335">
        <v>0</v>
      </c>
      <c r="K534" s="335">
        <v>0</v>
      </c>
      <c r="L534" s="335">
        <v>0</v>
      </c>
      <c r="M534" s="335">
        <v>0</v>
      </c>
      <c r="N534" s="335">
        <v>0</v>
      </c>
      <c r="O534" s="714">
        <v>0</v>
      </c>
      <c r="P534" s="714">
        <v>0</v>
      </c>
      <c r="Q534" s="715">
        <v>0</v>
      </c>
      <c r="R534" s="715">
        <v>0</v>
      </c>
      <c r="S534" s="337">
        <v>0</v>
      </c>
      <c r="T534" s="336">
        <v>0</v>
      </c>
      <c r="U534" s="338">
        <v>0</v>
      </c>
      <c r="V534" s="339">
        <v>0</v>
      </c>
      <c r="W534" s="289">
        <v>0</v>
      </c>
      <c r="X534" s="290">
        <v>0</v>
      </c>
      <c r="Y534" s="291">
        <v>0</v>
      </c>
      <c r="Z534" s="324">
        <v>0</v>
      </c>
      <c r="AA534" s="292">
        <v>0</v>
      </c>
      <c r="AB534" s="293">
        <v>0</v>
      </c>
      <c r="AC534" s="340">
        <v>0</v>
      </c>
      <c r="AD534" s="341">
        <v>0</v>
      </c>
      <c r="AE534" s="295">
        <v>0</v>
      </c>
      <c r="AF534" s="342">
        <v>0</v>
      </c>
      <c r="AG534" s="343">
        <v>1</v>
      </c>
      <c r="AH534" s="6">
        <v>1.4718</v>
      </c>
      <c r="AI534" s="6">
        <v>0</v>
      </c>
      <c r="AJ534" s="2">
        <v>0</v>
      </c>
      <c r="AK534" s="298">
        <v>1.4542999999999999</v>
      </c>
      <c r="AL534" s="3">
        <v>0</v>
      </c>
      <c r="AM534" s="325">
        <v>0</v>
      </c>
      <c r="AN534" s="300">
        <v>0</v>
      </c>
      <c r="AO534" s="300">
        <v>0</v>
      </c>
      <c r="AP534" s="301">
        <v>0</v>
      </c>
      <c r="AQ534" s="29">
        <v>0</v>
      </c>
      <c r="AR534" s="283">
        <v>0</v>
      </c>
      <c r="AS534" s="283">
        <v>0</v>
      </c>
      <c r="AT534" s="4">
        <v>0</v>
      </c>
      <c r="AU534" s="4">
        <v>0</v>
      </c>
      <c r="AV534" s="5">
        <v>0</v>
      </c>
      <c r="AW534" s="448">
        <v>0</v>
      </c>
      <c r="AX534" s="449">
        <v>0</v>
      </c>
      <c r="AY534" s="6">
        <v>0</v>
      </c>
      <c r="AZ534" s="29">
        <v>0</v>
      </c>
      <c r="BA534" s="5">
        <v>0</v>
      </c>
      <c r="BB534" s="341">
        <v>0</v>
      </c>
      <c r="BC534" s="716">
        <v>0</v>
      </c>
      <c r="BD534" s="716">
        <v>2.4299999999999999E-2</v>
      </c>
      <c r="BE534" s="303">
        <v>0</v>
      </c>
      <c r="BF534" s="303">
        <v>0</v>
      </c>
      <c r="BG534" s="326">
        <v>0</v>
      </c>
      <c r="BH534" s="327"/>
      <c r="BJ534" s="529"/>
    </row>
    <row r="535" spans="1:62" x14ac:dyDescent="0.2">
      <c r="A535" s="33" t="s">
        <v>313</v>
      </c>
      <c r="B535" s="328" t="s">
        <v>314</v>
      </c>
      <c r="C535" s="329" t="s">
        <v>1476</v>
      </c>
      <c r="D535" s="330" t="s">
        <v>1477</v>
      </c>
      <c r="E535" s="331" t="s">
        <v>1656</v>
      </c>
      <c r="F535" s="332" t="s">
        <v>299</v>
      </c>
      <c r="G535" s="510">
        <v>67</v>
      </c>
      <c r="H535" s="334"/>
      <c r="I535" s="335">
        <v>0</v>
      </c>
      <c r="J535" s="335">
        <v>0</v>
      </c>
      <c r="K535" s="335">
        <v>0</v>
      </c>
      <c r="L535" s="335">
        <v>0</v>
      </c>
      <c r="M535" s="335">
        <v>0</v>
      </c>
      <c r="N535" s="335">
        <v>0</v>
      </c>
      <c r="O535" s="714">
        <v>0</v>
      </c>
      <c r="P535" s="714">
        <v>0</v>
      </c>
      <c r="Q535" s="715">
        <v>0</v>
      </c>
      <c r="R535" s="715">
        <v>0</v>
      </c>
      <c r="S535" s="337">
        <v>0</v>
      </c>
      <c r="T535" s="336">
        <v>0</v>
      </c>
      <c r="U535" s="338">
        <v>0</v>
      </c>
      <c r="V535" s="339">
        <v>0</v>
      </c>
      <c r="W535" s="289">
        <v>0</v>
      </c>
      <c r="X535" s="290">
        <v>0</v>
      </c>
      <c r="Y535" s="291">
        <v>0</v>
      </c>
      <c r="Z535" s="324">
        <v>0</v>
      </c>
      <c r="AA535" s="292">
        <v>0</v>
      </c>
      <c r="AB535" s="293">
        <v>0</v>
      </c>
      <c r="AC535" s="340">
        <v>0</v>
      </c>
      <c r="AD535" s="341">
        <v>0</v>
      </c>
      <c r="AE535" s="295">
        <v>0</v>
      </c>
      <c r="AF535" s="342">
        <v>0</v>
      </c>
      <c r="AG535" s="343">
        <v>1</v>
      </c>
      <c r="AH535" s="6">
        <v>1.4718</v>
      </c>
      <c r="AI535" s="6">
        <v>0</v>
      </c>
      <c r="AJ535" s="2">
        <v>0</v>
      </c>
      <c r="AK535" s="298">
        <v>1.2617</v>
      </c>
      <c r="AL535" s="3">
        <v>0</v>
      </c>
      <c r="AM535" s="325">
        <v>0</v>
      </c>
      <c r="AN535" s="300">
        <v>0</v>
      </c>
      <c r="AO535" s="300">
        <v>0</v>
      </c>
      <c r="AP535" s="301">
        <v>0</v>
      </c>
      <c r="AQ535" s="29">
        <v>0</v>
      </c>
      <c r="AR535" s="283">
        <v>0</v>
      </c>
      <c r="AS535" s="283">
        <v>0</v>
      </c>
      <c r="AT535" s="4">
        <v>0</v>
      </c>
      <c r="AU535" s="4">
        <v>0</v>
      </c>
      <c r="AV535" s="5">
        <v>0</v>
      </c>
      <c r="AW535" s="448">
        <v>0</v>
      </c>
      <c r="AX535" s="449">
        <v>0</v>
      </c>
      <c r="AY535" s="6">
        <v>0</v>
      </c>
      <c r="AZ535" s="29">
        <v>0</v>
      </c>
      <c r="BA535" s="5">
        <v>0</v>
      </c>
      <c r="BB535" s="341">
        <v>0</v>
      </c>
      <c r="BC535" s="716">
        <v>0</v>
      </c>
      <c r="BD535" s="716">
        <v>2.4299999999999999E-2</v>
      </c>
      <c r="BE535" s="303">
        <v>0</v>
      </c>
      <c r="BF535" s="303">
        <v>0</v>
      </c>
      <c r="BG535" s="326">
        <v>0</v>
      </c>
      <c r="BH535" s="327"/>
      <c r="BJ535" s="529"/>
    </row>
    <row r="536" spans="1:62" x14ac:dyDescent="0.2">
      <c r="A536" s="33" t="s">
        <v>316</v>
      </c>
      <c r="B536" s="328" t="s">
        <v>317</v>
      </c>
      <c r="C536" s="329" t="s">
        <v>1476</v>
      </c>
      <c r="D536" s="330" t="s">
        <v>1477</v>
      </c>
      <c r="E536" s="331" t="s">
        <v>1657</v>
      </c>
      <c r="F536" s="332" t="s">
        <v>299</v>
      </c>
      <c r="G536" s="510">
        <v>67</v>
      </c>
      <c r="H536" s="334"/>
      <c r="I536" s="335">
        <v>0</v>
      </c>
      <c r="J536" s="335">
        <v>0</v>
      </c>
      <c r="K536" s="335">
        <v>0</v>
      </c>
      <c r="L536" s="335">
        <v>0</v>
      </c>
      <c r="M536" s="335">
        <v>0</v>
      </c>
      <c r="N536" s="335">
        <v>0</v>
      </c>
      <c r="O536" s="714">
        <v>0</v>
      </c>
      <c r="P536" s="714">
        <v>0</v>
      </c>
      <c r="Q536" s="715">
        <v>0</v>
      </c>
      <c r="R536" s="715">
        <v>0</v>
      </c>
      <c r="S536" s="337">
        <v>0</v>
      </c>
      <c r="T536" s="336">
        <v>0</v>
      </c>
      <c r="U536" s="338">
        <v>0</v>
      </c>
      <c r="V536" s="339">
        <v>0</v>
      </c>
      <c r="W536" s="289">
        <v>0</v>
      </c>
      <c r="X536" s="290">
        <v>0</v>
      </c>
      <c r="Y536" s="291">
        <v>0</v>
      </c>
      <c r="Z536" s="324">
        <v>0</v>
      </c>
      <c r="AA536" s="292">
        <v>0</v>
      </c>
      <c r="AB536" s="293">
        <v>0</v>
      </c>
      <c r="AC536" s="340">
        <v>0</v>
      </c>
      <c r="AD536" s="341">
        <v>0</v>
      </c>
      <c r="AE536" s="295">
        <v>0</v>
      </c>
      <c r="AF536" s="342">
        <v>0</v>
      </c>
      <c r="AG536" s="343">
        <v>1</v>
      </c>
      <c r="AH536" s="6">
        <v>1.4718</v>
      </c>
      <c r="AI536" s="6">
        <v>0</v>
      </c>
      <c r="AJ536" s="2">
        <v>0</v>
      </c>
      <c r="AK536" s="298">
        <v>1.4460999999999999</v>
      </c>
      <c r="AL536" s="3">
        <v>0</v>
      </c>
      <c r="AM536" s="325">
        <v>0</v>
      </c>
      <c r="AN536" s="300">
        <v>0</v>
      </c>
      <c r="AO536" s="300">
        <v>0</v>
      </c>
      <c r="AP536" s="301">
        <v>0</v>
      </c>
      <c r="AQ536" s="29">
        <v>0</v>
      </c>
      <c r="AR536" s="283">
        <v>0</v>
      </c>
      <c r="AS536" s="283">
        <v>0</v>
      </c>
      <c r="AT536" s="4">
        <v>0</v>
      </c>
      <c r="AU536" s="4">
        <v>0</v>
      </c>
      <c r="AV536" s="5">
        <v>0</v>
      </c>
      <c r="AW536" s="448">
        <v>0</v>
      </c>
      <c r="AX536" s="449">
        <v>0</v>
      </c>
      <c r="AY536" s="6">
        <v>0</v>
      </c>
      <c r="AZ536" s="29">
        <v>0</v>
      </c>
      <c r="BA536" s="5">
        <v>0</v>
      </c>
      <c r="BB536" s="341">
        <v>0</v>
      </c>
      <c r="BC536" s="716">
        <v>0</v>
      </c>
      <c r="BD536" s="716">
        <v>2.4299999999999999E-2</v>
      </c>
      <c r="BE536" s="303">
        <v>0</v>
      </c>
      <c r="BF536" s="303">
        <v>0</v>
      </c>
      <c r="BG536" s="326">
        <v>0</v>
      </c>
      <c r="BH536" s="327"/>
      <c r="BJ536" s="529"/>
    </row>
    <row r="537" spans="1:62" x14ac:dyDescent="0.2">
      <c r="A537" s="383" t="s">
        <v>1476</v>
      </c>
      <c r="B537" s="384" t="s">
        <v>1477</v>
      </c>
      <c r="C537" s="404" t="s">
        <v>1476</v>
      </c>
      <c r="D537" s="405" t="s">
        <v>1658</v>
      </c>
      <c r="E537" s="387" t="s">
        <v>1659</v>
      </c>
      <c r="F537" s="388" t="s">
        <v>299</v>
      </c>
      <c r="G537" s="510">
        <v>67</v>
      </c>
      <c r="H537" s="334"/>
      <c r="I537" s="390">
        <v>33998997</v>
      </c>
      <c r="J537" s="390">
        <v>5236307</v>
      </c>
      <c r="K537" s="390">
        <v>0</v>
      </c>
      <c r="L537" s="390">
        <v>0</v>
      </c>
      <c r="M537" s="390">
        <v>0</v>
      </c>
      <c r="N537" s="390">
        <v>33998997</v>
      </c>
      <c r="O537" s="717">
        <v>5236307</v>
      </c>
      <c r="P537" s="717">
        <v>28762690</v>
      </c>
      <c r="Q537" s="718">
        <v>1813.65</v>
      </c>
      <c r="R537" s="718">
        <v>0</v>
      </c>
      <c r="S537" s="392">
        <v>0</v>
      </c>
      <c r="T537" s="391">
        <v>0</v>
      </c>
      <c r="U537" s="393">
        <v>28762690</v>
      </c>
      <c r="V537" s="394">
        <v>15859.01</v>
      </c>
      <c r="W537" s="289">
        <v>123019</v>
      </c>
      <c r="X537" s="290">
        <v>67.83</v>
      </c>
      <c r="Y537" s="291">
        <v>15791.18</v>
      </c>
      <c r="Z537" s="324">
        <v>0</v>
      </c>
      <c r="AA537" s="292">
        <v>0</v>
      </c>
      <c r="AB537" s="293">
        <v>28762690</v>
      </c>
      <c r="AC537" s="395">
        <v>15859.01</v>
      </c>
      <c r="AD537" s="396">
        <v>1.55176</v>
      </c>
      <c r="AE537" s="397">
        <v>1.5518000000000001</v>
      </c>
      <c r="AF537" s="398">
        <v>1.4718</v>
      </c>
      <c r="AG537" s="399">
        <v>0</v>
      </c>
      <c r="AH537" s="400">
        <v>0</v>
      </c>
      <c r="AI537" s="400">
        <v>0</v>
      </c>
      <c r="AJ537" s="2">
        <v>0</v>
      </c>
      <c r="AK537" s="298">
        <v>0</v>
      </c>
      <c r="AL537" s="3">
        <v>0</v>
      </c>
      <c r="AM537" s="325">
        <v>0</v>
      </c>
      <c r="AN537" s="300">
        <v>0</v>
      </c>
      <c r="AO537" s="300">
        <v>0</v>
      </c>
      <c r="AP537" s="301">
        <v>0</v>
      </c>
      <c r="AQ537" s="29">
        <v>0</v>
      </c>
      <c r="AR537" s="283">
        <v>0</v>
      </c>
      <c r="AS537" s="283">
        <v>0</v>
      </c>
      <c r="AT537" s="4">
        <v>0</v>
      </c>
      <c r="AU537" s="4">
        <v>0</v>
      </c>
      <c r="AV537" s="5">
        <v>0</v>
      </c>
      <c r="AW537" s="448">
        <v>0</v>
      </c>
      <c r="AX537" s="449">
        <v>0</v>
      </c>
      <c r="AY537" s="400">
        <v>0</v>
      </c>
      <c r="AZ537" s="29">
        <v>0</v>
      </c>
      <c r="BA537" s="5">
        <v>0</v>
      </c>
      <c r="BB537" s="396">
        <v>1.28102</v>
      </c>
      <c r="BC537" s="719">
        <v>2.4299999999999999E-2</v>
      </c>
      <c r="BD537" s="719">
        <v>0</v>
      </c>
      <c r="BE537" s="303">
        <v>0</v>
      </c>
      <c r="BF537" s="303">
        <v>0</v>
      </c>
      <c r="BG537" s="326">
        <v>0</v>
      </c>
      <c r="BH537" s="327"/>
      <c r="BJ537" s="529"/>
    </row>
    <row r="538" spans="1:62" x14ac:dyDescent="0.2">
      <c r="A538" s="314" t="s">
        <v>900</v>
      </c>
      <c r="B538" s="315" t="s">
        <v>901</v>
      </c>
      <c r="C538" s="316" t="s">
        <v>900</v>
      </c>
      <c r="D538" s="317" t="s">
        <v>901</v>
      </c>
      <c r="E538" s="318" t="s">
        <v>902</v>
      </c>
      <c r="F538" s="319" t="s">
        <v>598</v>
      </c>
      <c r="G538" s="510">
        <v>68</v>
      </c>
      <c r="H538" s="246"/>
      <c r="I538" s="321">
        <v>0</v>
      </c>
      <c r="J538" s="321">
        <v>0</v>
      </c>
      <c r="K538" s="321">
        <v>0</v>
      </c>
      <c r="L538" s="321">
        <v>0</v>
      </c>
      <c r="M538" s="321">
        <v>0</v>
      </c>
      <c r="N538" s="321">
        <v>0</v>
      </c>
      <c r="O538" s="711">
        <v>0</v>
      </c>
      <c r="P538" s="711">
        <v>0</v>
      </c>
      <c r="Q538" s="712">
        <v>0</v>
      </c>
      <c r="R538" s="712">
        <v>0</v>
      </c>
      <c r="S538" s="282">
        <v>0</v>
      </c>
      <c r="T538" s="281">
        <v>0</v>
      </c>
      <c r="U538" s="322">
        <v>0</v>
      </c>
      <c r="V538" s="323">
        <v>0</v>
      </c>
      <c r="W538" s="289">
        <v>0</v>
      </c>
      <c r="X538" s="290">
        <v>0</v>
      </c>
      <c r="Y538" s="291">
        <v>0</v>
      </c>
      <c r="Z538" s="324">
        <v>0</v>
      </c>
      <c r="AA538" s="292">
        <v>0</v>
      </c>
      <c r="AB538" s="293">
        <v>0</v>
      </c>
      <c r="AC538" s="261">
        <v>0</v>
      </c>
      <c r="AD538" s="294">
        <v>0</v>
      </c>
      <c r="AE538" s="295">
        <v>0</v>
      </c>
      <c r="AF538" s="296">
        <v>0</v>
      </c>
      <c r="AG538" s="297">
        <v>0</v>
      </c>
      <c r="AH538" s="1">
        <v>0</v>
      </c>
      <c r="AI538" s="1">
        <v>1.448</v>
      </c>
      <c r="AJ538" s="2">
        <v>0.99060000000000004</v>
      </c>
      <c r="AK538" s="298">
        <v>0</v>
      </c>
      <c r="AL538" s="3">
        <v>1.4617</v>
      </c>
      <c r="AM538" s="325">
        <v>1.595</v>
      </c>
      <c r="AN538" s="300">
        <v>0.99060000000000004</v>
      </c>
      <c r="AO538" s="300">
        <v>0</v>
      </c>
      <c r="AP538" s="301">
        <v>1.4617</v>
      </c>
      <c r="AQ538" s="29">
        <v>1.595</v>
      </c>
      <c r="AR538" s="283">
        <v>1</v>
      </c>
      <c r="AS538" s="283">
        <v>1</v>
      </c>
      <c r="AT538" s="4">
        <v>0.99060000000000004</v>
      </c>
      <c r="AU538" s="4">
        <v>0</v>
      </c>
      <c r="AV538" s="5">
        <v>1.4617</v>
      </c>
      <c r="AW538" s="448">
        <v>0</v>
      </c>
      <c r="AX538" s="449">
        <v>1</v>
      </c>
      <c r="AY538" s="1">
        <v>1.448</v>
      </c>
      <c r="AZ538" s="29">
        <v>0</v>
      </c>
      <c r="BA538" s="5">
        <v>0</v>
      </c>
      <c r="BB538" s="294">
        <v>0</v>
      </c>
      <c r="BC538" s="707">
        <v>0</v>
      </c>
      <c r="BD538" s="707">
        <v>0</v>
      </c>
      <c r="BE538" s="303">
        <v>2.2499999999999999E-2</v>
      </c>
      <c r="BF538" s="303">
        <v>2.4500000000000001E-2</v>
      </c>
      <c r="BG538" s="326">
        <v>1</v>
      </c>
      <c r="BH538" s="327"/>
      <c r="BJ538" s="529"/>
    </row>
    <row r="539" spans="1:62" x14ac:dyDescent="0.2">
      <c r="A539" s="314" t="s">
        <v>595</v>
      </c>
      <c r="B539" s="315" t="s">
        <v>562</v>
      </c>
      <c r="C539" s="316" t="s">
        <v>595</v>
      </c>
      <c r="D539" s="317" t="s">
        <v>562</v>
      </c>
      <c r="E539" s="318" t="s">
        <v>596</v>
      </c>
      <c r="F539" s="319" t="s">
        <v>562</v>
      </c>
      <c r="G539" s="510">
        <v>68</v>
      </c>
      <c r="H539" s="246"/>
      <c r="I539" s="321">
        <v>0</v>
      </c>
      <c r="J539" s="321">
        <v>0</v>
      </c>
      <c r="K539" s="321">
        <v>0</v>
      </c>
      <c r="L539" s="321">
        <v>0</v>
      </c>
      <c r="M539" s="321">
        <v>0</v>
      </c>
      <c r="N539" s="321">
        <v>0</v>
      </c>
      <c r="O539" s="711">
        <v>0</v>
      </c>
      <c r="P539" s="711">
        <v>0</v>
      </c>
      <c r="Q539" s="712">
        <v>0</v>
      </c>
      <c r="R539" s="712">
        <v>0</v>
      </c>
      <c r="S539" s="282">
        <v>0</v>
      </c>
      <c r="T539" s="281">
        <v>0</v>
      </c>
      <c r="U539" s="322">
        <v>0</v>
      </c>
      <c r="V539" s="323">
        <v>0</v>
      </c>
      <c r="W539" s="289">
        <v>0</v>
      </c>
      <c r="X539" s="290">
        <v>0</v>
      </c>
      <c r="Y539" s="291">
        <v>0</v>
      </c>
      <c r="Z539" s="324">
        <v>0</v>
      </c>
      <c r="AA539" s="292">
        <v>0</v>
      </c>
      <c r="AB539" s="293">
        <v>0</v>
      </c>
      <c r="AC539" s="261">
        <v>0</v>
      </c>
      <c r="AD539" s="294">
        <v>0</v>
      </c>
      <c r="AE539" s="295">
        <v>0</v>
      </c>
      <c r="AF539" s="296">
        <v>0</v>
      </c>
      <c r="AG539" s="297">
        <v>0</v>
      </c>
      <c r="AH539" s="1">
        <v>0</v>
      </c>
      <c r="AI539" s="1">
        <v>1.3341000000000001</v>
      </c>
      <c r="AJ539" s="2">
        <v>1.0190000000000001</v>
      </c>
      <c r="AK539" s="298">
        <v>0</v>
      </c>
      <c r="AL539" s="3">
        <v>1.3091999999999999</v>
      </c>
      <c r="AM539" s="325">
        <v>1.5505</v>
      </c>
      <c r="AN539" s="300">
        <v>1.0190000000000001</v>
      </c>
      <c r="AO539" s="300">
        <v>0</v>
      </c>
      <c r="AP539" s="301">
        <v>1.3091999999999999</v>
      </c>
      <c r="AQ539" s="29">
        <v>1.5505</v>
      </c>
      <c r="AR539" s="283">
        <v>1</v>
      </c>
      <c r="AS539" s="283">
        <v>1</v>
      </c>
      <c r="AT539" s="4">
        <v>1.0190000000000001</v>
      </c>
      <c r="AU539" s="4">
        <v>0</v>
      </c>
      <c r="AV539" s="5">
        <v>1.3091999999999999</v>
      </c>
      <c r="AW539" s="448">
        <v>0</v>
      </c>
      <c r="AX539" s="449">
        <v>1</v>
      </c>
      <c r="AY539" s="1">
        <v>1.3341000000000001</v>
      </c>
      <c r="AZ539" s="29">
        <v>0</v>
      </c>
      <c r="BA539" s="5">
        <v>0</v>
      </c>
      <c r="BB539" s="294">
        <v>0</v>
      </c>
      <c r="BC539" s="707">
        <v>0</v>
      </c>
      <c r="BD539" s="707">
        <v>0</v>
      </c>
      <c r="BE539" s="303">
        <v>2.1999999999999999E-2</v>
      </c>
      <c r="BF539" s="303">
        <v>2.2100000000000002E-2</v>
      </c>
      <c r="BG539" s="326">
        <v>1</v>
      </c>
      <c r="BH539" s="327"/>
      <c r="BJ539" s="529"/>
    </row>
    <row r="540" spans="1:62" x14ac:dyDescent="0.2">
      <c r="A540" s="314" t="s">
        <v>597</v>
      </c>
      <c r="B540" s="315" t="s">
        <v>598</v>
      </c>
      <c r="C540" s="316" t="s">
        <v>597</v>
      </c>
      <c r="D540" s="317" t="s">
        <v>598</v>
      </c>
      <c r="E540" s="318" t="s">
        <v>599</v>
      </c>
      <c r="F540" s="319" t="s">
        <v>562</v>
      </c>
      <c r="G540" s="510">
        <v>68</v>
      </c>
      <c r="H540" s="246"/>
      <c r="I540" s="321">
        <v>0</v>
      </c>
      <c r="J540" s="321">
        <v>0</v>
      </c>
      <c r="K540" s="321">
        <v>0</v>
      </c>
      <c r="L540" s="321">
        <v>0</v>
      </c>
      <c r="M540" s="321">
        <v>0</v>
      </c>
      <c r="N540" s="321">
        <v>0</v>
      </c>
      <c r="O540" s="711">
        <v>0</v>
      </c>
      <c r="P540" s="711">
        <v>0</v>
      </c>
      <c r="Q540" s="712">
        <v>0</v>
      </c>
      <c r="R540" s="712">
        <v>0</v>
      </c>
      <c r="S540" s="282">
        <v>0</v>
      </c>
      <c r="T540" s="281">
        <v>0</v>
      </c>
      <c r="U540" s="322">
        <v>0</v>
      </c>
      <c r="V540" s="323">
        <v>0</v>
      </c>
      <c r="W540" s="289">
        <v>0</v>
      </c>
      <c r="X540" s="290">
        <v>0</v>
      </c>
      <c r="Y540" s="291">
        <v>0</v>
      </c>
      <c r="Z540" s="324">
        <v>0</v>
      </c>
      <c r="AA540" s="292">
        <v>0</v>
      </c>
      <c r="AB540" s="293">
        <v>0</v>
      </c>
      <c r="AC540" s="261">
        <v>0</v>
      </c>
      <c r="AD540" s="294">
        <v>0</v>
      </c>
      <c r="AE540" s="295">
        <v>0</v>
      </c>
      <c r="AF540" s="296">
        <v>0</v>
      </c>
      <c r="AG540" s="297">
        <v>0</v>
      </c>
      <c r="AH540" s="1">
        <v>0</v>
      </c>
      <c r="AI540" s="1">
        <v>1.3341000000000001</v>
      </c>
      <c r="AJ540" s="2">
        <v>1.0422</v>
      </c>
      <c r="AK540" s="298">
        <v>0</v>
      </c>
      <c r="AL540" s="3">
        <v>1.2801</v>
      </c>
      <c r="AM540" s="325">
        <v>1.516</v>
      </c>
      <c r="AN540" s="300">
        <v>1.0422</v>
      </c>
      <c r="AO540" s="300">
        <v>0</v>
      </c>
      <c r="AP540" s="301">
        <v>1.2801</v>
      </c>
      <c r="AQ540" s="29">
        <v>1.516</v>
      </c>
      <c r="AR540" s="283">
        <v>1</v>
      </c>
      <c r="AS540" s="283">
        <v>1</v>
      </c>
      <c r="AT540" s="4">
        <v>1.0422</v>
      </c>
      <c r="AU540" s="4">
        <v>0</v>
      </c>
      <c r="AV540" s="5">
        <v>1.2801</v>
      </c>
      <c r="AW540" s="448">
        <v>0</v>
      </c>
      <c r="AX540" s="449">
        <v>1</v>
      </c>
      <c r="AY540" s="1">
        <v>1.3341000000000001</v>
      </c>
      <c r="AZ540" s="29">
        <v>0</v>
      </c>
      <c r="BA540" s="5">
        <v>0</v>
      </c>
      <c r="BB540" s="294">
        <v>0</v>
      </c>
      <c r="BC540" s="707">
        <v>0</v>
      </c>
      <c r="BD540" s="707">
        <v>0</v>
      </c>
      <c r="BE540" s="303">
        <v>2.1999999999999999E-2</v>
      </c>
      <c r="BF540" s="303">
        <v>2.2599999999999999E-2</v>
      </c>
      <c r="BG540" s="326">
        <v>1</v>
      </c>
      <c r="BH540" s="327"/>
      <c r="BJ540" s="529"/>
    </row>
    <row r="541" spans="1:62" x14ac:dyDescent="0.2">
      <c r="A541" s="314" t="s">
        <v>600</v>
      </c>
      <c r="B541" s="315" t="s">
        <v>601</v>
      </c>
      <c r="C541" s="316" t="s">
        <v>600</v>
      </c>
      <c r="D541" s="317" t="s">
        <v>601</v>
      </c>
      <c r="E541" s="318" t="s">
        <v>602</v>
      </c>
      <c r="F541" s="319" t="s">
        <v>562</v>
      </c>
      <c r="G541" s="510">
        <v>68</v>
      </c>
      <c r="H541" s="246"/>
      <c r="I541" s="321">
        <v>0</v>
      </c>
      <c r="J541" s="321">
        <v>0</v>
      </c>
      <c r="K541" s="321">
        <v>0</v>
      </c>
      <c r="L541" s="321">
        <v>0</v>
      </c>
      <c r="M541" s="321">
        <v>0</v>
      </c>
      <c r="N541" s="321">
        <v>0</v>
      </c>
      <c r="O541" s="711">
        <v>0</v>
      </c>
      <c r="P541" s="711">
        <v>0</v>
      </c>
      <c r="Q541" s="712">
        <v>0</v>
      </c>
      <c r="R541" s="712">
        <v>0</v>
      </c>
      <c r="S541" s="282">
        <v>0</v>
      </c>
      <c r="T541" s="281">
        <v>0</v>
      </c>
      <c r="U541" s="322">
        <v>0</v>
      </c>
      <c r="V541" s="323">
        <v>0</v>
      </c>
      <c r="W541" s="289">
        <v>0</v>
      </c>
      <c r="X541" s="290">
        <v>0</v>
      </c>
      <c r="Y541" s="291">
        <v>0</v>
      </c>
      <c r="Z541" s="324">
        <v>0</v>
      </c>
      <c r="AA541" s="292">
        <v>0</v>
      </c>
      <c r="AB541" s="293">
        <v>0</v>
      </c>
      <c r="AC541" s="261">
        <v>0</v>
      </c>
      <c r="AD541" s="294">
        <v>0</v>
      </c>
      <c r="AE541" s="295">
        <v>0</v>
      </c>
      <c r="AF541" s="296">
        <v>0</v>
      </c>
      <c r="AG541" s="297">
        <v>0</v>
      </c>
      <c r="AH541" s="1">
        <v>0</v>
      </c>
      <c r="AI541" s="1">
        <v>1.3866000000000001</v>
      </c>
      <c r="AJ541" s="2">
        <v>0.8909999999999999</v>
      </c>
      <c r="AK541" s="298">
        <v>0</v>
      </c>
      <c r="AL541" s="3">
        <v>1.5562</v>
      </c>
      <c r="AM541" s="325">
        <v>1.7733000000000001</v>
      </c>
      <c r="AN541" s="300">
        <v>0.8909999999999999</v>
      </c>
      <c r="AO541" s="300">
        <v>0</v>
      </c>
      <c r="AP541" s="301">
        <v>1.5562</v>
      </c>
      <c r="AQ541" s="29">
        <v>1.7733000000000001</v>
      </c>
      <c r="AR541" s="283">
        <v>1</v>
      </c>
      <c r="AS541" s="283">
        <v>1</v>
      </c>
      <c r="AT541" s="4">
        <v>0.8909999999999999</v>
      </c>
      <c r="AU541" s="4">
        <v>0</v>
      </c>
      <c r="AV541" s="5">
        <v>1.5562</v>
      </c>
      <c r="AW541" s="448">
        <v>0</v>
      </c>
      <c r="AX541" s="449">
        <v>1</v>
      </c>
      <c r="AY541" s="1">
        <v>1.3866000000000001</v>
      </c>
      <c r="AZ541" s="29">
        <v>0</v>
      </c>
      <c r="BA541" s="5">
        <v>0</v>
      </c>
      <c r="BB541" s="294">
        <v>0</v>
      </c>
      <c r="BC541" s="707">
        <v>0</v>
      </c>
      <c r="BD541" s="707">
        <v>0</v>
      </c>
      <c r="BE541" s="303">
        <v>2.2499999999999999E-2</v>
      </c>
      <c r="BF541" s="303">
        <v>2.35E-2</v>
      </c>
      <c r="BG541" s="326">
        <v>1</v>
      </c>
      <c r="BH541" s="327"/>
      <c r="BJ541" s="529"/>
    </row>
    <row r="542" spans="1:62" x14ac:dyDescent="0.2">
      <c r="A542" s="33" t="s">
        <v>595</v>
      </c>
      <c r="B542" s="328" t="s">
        <v>562</v>
      </c>
      <c r="C542" s="329" t="s">
        <v>1478</v>
      </c>
      <c r="D542" s="330" t="s">
        <v>1479</v>
      </c>
      <c r="E542" s="331" t="s">
        <v>1660</v>
      </c>
      <c r="F542" s="332" t="s">
        <v>562</v>
      </c>
      <c r="G542" s="510">
        <v>68</v>
      </c>
      <c r="H542" s="334"/>
      <c r="I542" s="335">
        <v>0</v>
      </c>
      <c r="J542" s="335">
        <v>0</v>
      </c>
      <c r="K542" s="335">
        <v>0</v>
      </c>
      <c r="L542" s="335">
        <v>0</v>
      </c>
      <c r="M542" s="335">
        <v>0</v>
      </c>
      <c r="N542" s="335">
        <v>0</v>
      </c>
      <c r="O542" s="714">
        <v>0</v>
      </c>
      <c r="P542" s="714">
        <v>0</v>
      </c>
      <c r="Q542" s="715">
        <v>0</v>
      </c>
      <c r="R542" s="715">
        <v>0</v>
      </c>
      <c r="S542" s="337">
        <v>0</v>
      </c>
      <c r="T542" s="336">
        <v>0</v>
      </c>
      <c r="U542" s="338">
        <v>0</v>
      </c>
      <c r="V542" s="339">
        <v>0</v>
      </c>
      <c r="W542" s="289">
        <v>0</v>
      </c>
      <c r="X542" s="290">
        <v>0</v>
      </c>
      <c r="Y542" s="291">
        <v>0</v>
      </c>
      <c r="Z542" s="324">
        <v>0</v>
      </c>
      <c r="AA542" s="292">
        <v>0</v>
      </c>
      <c r="AB542" s="293">
        <v>0</v>
      </c>
      <c r="AC542" s="340">
        <v>0</v>
      </c>
      <c r="AD542" s="341">
        <v>0</v>
      </c>
      <c r="AE542" s="295">
        <v>0</v>
      </c>
      <c r="AF542" s="342">
        <v>0</v>
      </c>
      <c r="AG542" s="343">
        <v>1</v>
      </c>
      <c r="AH542" s="6">
        <v>1.3341000000000001</v>
      </c>
      <c r="AI542" s="6">
        <v>0</v>
      </c>
      <c r="AJ542" s="2">
        <v>0</v>
      </c>
      <c r="AK542" s="298">
        <v>1.3091999999999999</v>
      </c>
      <c r="AL542" s="3">
        <v>0</v>
      </c>
      <c r="AM542" s="325">
        <v>0</v>
      </c>
      <c r="AN542" s="300">
        <v>0</v>
      </c>
      <c r="AO542" s="300">
        <v>0</v>
      </c>
      <c r="AP542" s="301">
        <v>0</v>
      </c>
      <c r="AQ542" s="29">
        <v>0</v>
      </c>
      <c r="AR542" s="283">
        <v>0</v>
      </c>
      <c r="AS542" s="283">
        <v>0</v>
      </c>
      <c r="AT542" s="4">
        <v>0</v>
      </c>
      <c r="AU542" s="4">
        <v>0</v>
      </c>
      <c r="AV542" s="5">
        <v>0</v>
      </c>
      <c r="AW542" s="448">
        <v>0</v>
      </c>
      <c r="AX542" s="449">
        <v>0</v>
      </c>
      <c r="AY542" s="6">
        <v>0</v>
      </c>
      <c r="AZ542" s="29">
        <v>0</v>
      </c>
      <c r="BA542" s="5">
        <v>0</v>
      </c>
      <c r="BB542" s="341">
        <v>0</v>
      </c>
      <c r="BC542" s="716">
        <v>0</v>
      </c>
      <c r="BD542" s="716">
        <v>2.1999999999999999E-2</v>
      </c>
      <c r="BE542" s="303">
        <v>0</v>
      </c>
      <c r="BF542" s="303">
        <v>0</v>
      </c>
      <c r="BG542" s="326">
        <v>0</v>
      </c>
      <c r="BH542" s="327"/>
      <c r="BI542" s="9"/>
      <c r="BJ542" s="529"/>
    </row>
    <row r="543" spans="1:62" x14ac:dyDescent="0.2">
      <c r="A543" s="33" t="s">
        <v>597</v>
      </c>
      <c r="B543" s="328" t="s">
        <v>598</v>
      </c>
      <c r="C543" s="329" t="s">
        <v>1478</v>
      </c>
      <c r="D543" s="330" t="s">
        <v>1479</v>
      </c>
      <c r="E543" s="331" t="s">
        <v>1661</v>
      </c>
      <c r="F543" s="332" t="s">
        <v>562</v>
      </c>
      <c r="G543" s="510">
        <v>68</v>
      </c>
      <c r="H543" s="334"/>
      <c r="I543" s="335">
        <v>0</v>
      </c>
      <c r="J543" s="335">
        <v>0</v>
      </c>
      <c r="K543" s="335">
        <v>0</v>
      </c>
      <c r="L543" s="335">
        <v>0</v>
      </c>
      <c r="M543" s="335">
        <v>0</v>
      </c>
      <c r="N543" s="335">
        <v>0</v>
      </c>
      <c r="O543" s="714">
        <v>0</v>
      </c>
      <c r="P543" s="714">
        <v>0</v>
      </c>
      <c r="Q543" s="715">
        <v>0</v>
      </c>
      <c r="R543" s="715">
        <v>0</v>
      </c>
      <c r="S543" s="337">
        <v>0</v>
      </c>
      <c r="T543" s="336">
        <v>0</v>
      </c>
      <c r="U543" s="338">
        <v>0</v>
      </c>
      <c r="V543" s="339">
        <v>0</v>
      </c>
      <c r="W543" s="289">
        <v>0</v>
      </c>
      <c r="X543" s="290">
        <v>0</v>
      </c>
      <c r="Y543" s="291">
        <v>0</v>
      </c>
      <c r="Z543" s="324">
        <v>0</v>
      </c>
      <c r="AA543" s="292">
        <v>0</v>
      </c>
      <c r="AB543" s="293">
        <v>0</v>
      </c>
      <c r="AC543" s="340">
        <v>0</v>
      </c>
      <c r="AD543" s="341">
        <v>0</v>
      </c>
      <c r="AE543" s="295">
        <v>0</v>
      </c>
      <c r="AF543" s="342">
        <v>0</v>
      </c>
      <c r="AG543" s="343">
        <v>1</v>
      </c>
      <c r="AH543" s="6">
        <v>1.3341000000000001</v>
      </c>
      <c r="AI543" s="6">
        <v>0</v>
      </c>
      <c r="AJ543" s="2">
        <v>0</v>
      </c>
      <c r="AK543" s="298">
        <v>1.2801</v>
      </c>
      <c r="AL543" s="3">
        <v>0</v>
      </c>
      <c r="AM543" s="325">
        <v>0</v>
      </c>
      <c r="AN543" s="300">
        <v>0</v>
      </c>
      <c r="AO543" s="300">
        <v>0</v>
      </c>
      <c r="AP543" s="301">
        <v>0</v>
      </c>
      <c r="AQ543" s="29">
        <v>0</v>
      </c>
      <c r="AR543" s="283">
        <v>0</v>
      </c>
      <c r="AS543" s="283">
        <v>0</v>
      </c>
      <c r="AT543" s="4">
        <v>0</v>
      </c>
      <c r="AU543" s="4">
        <v>0</v>
      </c>
      <c r="AV543" s="5">
        <v>0</v>
      </c>
      <c r="AW543" s="448">
        <v>0</v>
      </c>
      <c r="AX543" s="449">
        <v>0</v>
      </c>
      <c r="AY543" s="6">
        <v>0</v>
      </c>
      <c r="AZ543" s="29">
        <v>0</v>
      </c>
      <c r="BA543" s="5">
        <v>0</v>
      </c>
      <c r="BB543" s="341">
        <v>0</v>
      </c>
      <c r="BC543" s="716">
        <v>0</v>
      </c>
      <c r="BD543" s="716">
        <v>2.1999999999999999E-2</v>
      </c>
      <c r="BE543" s="303">
        <v>0</v>
      </c>
      <c r="BF543" s="303">
        <v>0</v>
      </c>
      <c r="BG543" s="326">
        <v>0</v>
      </c>
      <c r="BH543" s="327"/>
      <c r="BI543" s="9"/>
      <c r="BJ543" s="529"/>
    </row>
    <row r="544" spans="1:62" x14ac:dyDescent="0.2">
      <c r="A544" s="383" t="s">
        <v>1478</v>
      </c>
      <c r="B544" s="384" t="s">
        <v>1479</v>
      </c>
      <c r="C544" s="404" t="s">
        <v>1478</v>
      </c>
      <c r="D544" s="405" t="s">
        <v>1479</v>
      </c>
      <c r="E544" s="387" t="s">
        <v>1662</v>
      </c>
      <c r="F544" s="388" t="s">
        <v>562</v>
      </c>
      <c r="G544" s="510">
        <v>68</v>
      </c>
      <c r="H544" s="334"/>
      <c r="I544" s="390">
        <v>4828377</v>
      </c>
      <c r="J544" s="390">
        <v>602794</v>
      </c>
      <c r="K544" s="390">
        <v>0</v>
      </c>
      <c r="L544" s="390">
        <v>0</v>
      </c>
      <c r="M544" s="390">
        <v>0</v>
      </c>
      <c r="N544" s="390">
        <v>4828377</v>
      </c>
      <c r="O544" s="717">
        <v>602794</v>
      </c>
      <c r="P544" s="717">
        <v>4225583</v>
      </c>
      <c r="Q544" s="718">
        <v>292.38</v>
      </c>
      <c r="R544" s="718">
        <v>12.91</v>
      </c>
      <c r="S544" s="392">
        <v>110600</v>
      </c>
      <c r="T544" s="391">
        <v>0</v>
      </c>
      <c r="U544" s="393">
        <v>4225583</v>
      </c>
      <c r="V544" s="394">
        <v>14452.37</v>
      </c>
      <c r="W544" s="289">
        <v>0</v>
      </c>
      <c r="X544" s="290">
        <v>0</v>
      </c>
      <c r="Y544" s="291">
        <v>14452.37</v>
      </c>
      <c r="Z544" s="324">
        <v>0</v>
      </c>
      <c r="AA544" s="292">
        <v>0</v>
      </c>
      <c r="AB544" s="293">
        <v>4225583</v>
      </c>
      <c r="AC544" s="395">
        <v>14452.37</v>
      </c>
      <c r="AD544" s="396">
        <v>1.4141300000000001</v>
      </c>
      <c r="AE544" s="397">
        <v>1.4140999999999999</v>
      </c>
      <c r="AF544" s="398">
        <v>1.3340999999999998</v>
      </c>
      <c r="AG544" s="399">
        <v>0</v>
      </c>
      <c r="AH544" s="400">
        <v>0</v>
      </c>
      <c r="AI544" s="400">
        <v>0</v>
      </c>
      <c r="AJ544" s="2">
        <v>0</v>
      </c>
      <c r="AK544" s="298">
        <v>0</v>
      </c>
      <c r="AL544" s="3">
        <v>0</v>
      </c>
      <c r="AM544" s="325">
        <v>0</v>
      </c>
      <c r="AN544" s="300">
        <v>0</v>
      </c>
      <c r="AO544" s="300">
        <v>0</v>
      </c>
      <c r="AP544" s="301">
        <v>0</v>
      </c>
      <c r="AQ544" s="29">
        <v>0</v>
      </c>
      <c r="AR544" s="283">
        <v>0</v>
      </c>
      <c r="AS544" s="283">
        <v>0</v>
      </c>
      <c r="AT544" s="4">
        <v>0</v>
      </c>
      <c r="AU544" s="4">
        <v>0</v>
      </c>
      <c r="AV544" s="5">
        <v>0</v>
      </c>
      <c r="AW544" s="448">
        <v>0</v>
      </c>
      <c r="AX544" s="449">
        <v>0</v>
      </c>
      <c r="AY544" s="400">
        <v>0</v>
      </c>
      <c r="AZ544" s="29">
        <v>0</v>
      </c>
      <c r="BA544" s="5">
        <v>0</v>
      </c>
      <c r="BB544" s="396">
        <v>1.1674</v>
      </c>
      <c r="BC544" s="719">
        <v>2.1999999999999999E-2</v>
      </c>
      <c r="BD544" s="719">
        <v>0</v>
      </c>
      <c r="BE544" s="303">
        <v>0</v>
      </c>
      <c r="BF544" s="303">
        <v>0</v>
      </c>
      <c r="BG544" s="326">
        <v>0</v>
      </c>
      <c r="BH544" s="327"/>
      <c r="BI544" s="9"/>
      <c r="BJ544" s="529"/>
    </row>
    <row r="545" spans="1:62" x14ac:dyDescent="0.2">
      <c r="A545" s="33" t="s">
        <v>900</v>
      </c>
      <c r="B545" s="328" t="s">
        <v>901</v>
      </c>
      <c r="C545" s="329" t="s">
        <v>1480</v>
      </c>
      <c r="D545" s="330" t="s">
        <v>1481</v>
      </c>
      <c r="E545" s="331" t="s">
        <v>1663</v>
      </c>
      <c r="F545" s="332" t="s">
        <v>598</v>
      </c>
      <c r="G545" s="510">
        <v>68</v>
      </c>
      <c r="H545" s="334"/>
      <c r="I545" s="335">
        <v>0</v>
      </c>
      <c r="J545" s="335">
        <v>0</v>
      </c>
      <c r="K545" s="335">
        <v>0</v>
      </c>
      <c r="L545" s="335">
        <v>0</v>
      </c>
      <c r="M545" s="335">
        <v>0</v>
      </c>
      <c r="N545" s="335">
        <v>0</v>
      </c>
      <c r="O545" s="714">
        <v>0</v>
      </c>
      <c r="P545" s="714">
        <v>0</v>
      </c>
      <c r="Q545" s="715">
        <v>0</v>
      </c>
      <c r="R545" s="715">
        <v>0</v>
      </c>
      <c r="S545" s="337">
        <v>0</v>
      </c>
      <c r="T545" s="336">
        <v>0</v>
      </c>
      <c r="U545" s="338">
        <v>0</v>
      </c>
      <c r="V545" s="339">
        <v>0</v>
      </c>
      <c r="W545" s="289">
        <v>0</v>
      </c>
      <c r="X545" s="290">
        <v>0</v>
      </c>
      <c r="Y545" s="291">
        <v>0</v>
      </c>
      <c r="Z545" s="324">
        <v>0</v>
      </c>
      <c r="AA545" s="292">
        <v>0</v>
      </c>
      <c r="AB545" s="293">
        <v>0</v>
      </c>
      <c r="AC545" s="340">
        <v>0</v>
      </c>
      <c r="AD545" s="341">
        <v>0</v>
      </c>
      <c r="AE545" s="295">
        <v>0</v>
      </c>
      <c r="AF545" s="342">
        <v>0</v>
      </c>
      <c r="AG545" s="343">
        <v>1</v>
      </c>
      <c r="AH545" s="6">
        <v>1.3653999999999999</v>
      </c>
      <c r="AI545" s="6">
        <v>0</v>
      </c>
      <c r="AJ545" s="2">
        <v>0</v>
      </c>
      <c r="AK545" s="298">
        <v>1.3784000000000001</v>
      </c>
      <c r="AL545" s="3">
        <v>0</v>
      </c>
      <c r="AM545" s="325">
        <v>0</v>
      </c>
      <c r="AN545" s="300">
        <v>0</v>
      </c>
      <c r="AO545" s="300">
        <v>0</v>
      </c>
      <c r="AP545" s="301">
        <v>0</v>
      </c>
      <c r="AQ545" s="29">
        <v>0</v>
      </c>
      <c r="AR545" s="283">
        <v>0</v>
      </c>
      <c r="AS545" s="283">
        <v>0</v>
      </c>
      <c r="AT545" s="4">
        <v>0</v>
      </c>
      <c r="AU545" s="4">
        <v>0</v>
      </c>
      <c r="AV545" s="5">
        <v>0</v>
      </c>
      <c r="AW545" s="448">
        <v>0</v>
      </c>
      <c r="AX545" s="449">
        <v>0</v>
      </c>
      <c r="AY545" s="6">
        <v>0</v>
      </c>
      <c r="AZ545" s="29">
        <v>0</v>
      </c>
      <c r="BA545" s="5">
        <v>0</v>
      </c>
      <c r="BB545" s="341">
        <v>0</v>
      </c>
      <c r="BC545" s="716">
        <v>0</v>
      </c>
      <c r="BD545" s="716">
        <v>2.2499999999999999E-2</v>
      </c>
      <c r="BE545" s="303">
        <v>0</v>
      </c>
      <c r="BF545" s="303">
        <v>0</v>
      </c>
      <c r="BG545" s="326">
        <v>0</v>
      </c>
      <c r="BH545" s="327"/>
      <c r="BI545" s="9"/>
      <c r="BJ545" s="529"/>
    </row>
    <row r="546" spans="1:62" x14ac:dyDescent="0.2">
      <c r="A546" s="33" t="s">
        <v>600</v>
      </c>
      <c r="B546" s="328" t="s">
        <v>601</v>
      </c>
      <c r="C546" s="329" t="s">
        <v>1480</v>
      </c>
      <c r="D546" s="330" t="s">
        <v>1481</v>
      </c>
      <c r="E546" s="331" t="s">
        <v>1664</v>
      </c>
      <c r="F546" s="332" t="s">
        <v>562</v>
      </c>
      <c r="G546" s="510">
        <v>68</v>
      </c>
      <c r="H546" s="334"/>
      <c r="I546" s="335">
        <v>0</v>
      </c>
      <c r="J546" s="335">
        <v>0</v>
      </c>
      <c r="K546" s="335">
        <v>0</v>
      </c>
      <c r="L546" s="335">
        <v>0</v>
      </c>
      <c r="M546" s="335">
        <v>0</v>
      </c>
      <c r="N546" s="335">
        <v>0</v>
      </c>
      <c r="O546" s="714">
        <v>0</v>
      </c>
      <c r="P546" s="714">
        <v>0</v>
      </c>
      <c r="Q546" s="715">
        <v>0</v>
      </c>
      <c r="R546" s="715">
        <v>0</v>
      </c>
      <c r="S546" s="337">
        <v>0</v>
      </c>
      <c r="T546" s="336">
        <v>0</v>
      </c>
      <c r="U546" s="338">
        <v>0</v>
      </c>
      <c r="V546" s="339">
        <v>0</v>
      </c>
      <c r="W546" s="289">
        <v>0</v>
      </c>
      <c r="X546" s="290">
        <v>0</v>
      </c>
      <c r="Y546" s="291">
        <v>0</v>
      </c>
      <c r="Z546" s="324">
        <v>0</v>
      </c>
      <c r="AA546" s="292">
        <v>0</v>
      </c>
      <c r="AB546" s="293">
        <v>0</v>
      </c>
      <c r="AC546" s="340">
        <v>0</v>
      </c>
      <c r="AD546" s="341">
        <v>0</v>
      </c>
      <c r="AE546" s="295">
        <v>0</v>
      </c>
      <c r="AF546" s="342">
        <v>0</v>
      </c>
      <c r="AG546" s="343">
        <v>1</v>
      </c>
      <c r="AH546" s="6">
        <v>1.3653999999999999</v>
      </c>
      <c r="AI546" s="6">
        <v>0</v>
      </c>
      <c r="AJ546" s="2">
        <v>0</v>
      </c>
      <c r="AK546" s="298">
        <v>1.5324</v>
      </c>
      <c r="AL546" s="3">
        <v>0</v>
      </c>
      <c r="AM546" s="325">
        <v>0</v>
      </c>
      <c r="AN546" s="300">
        <v>0</v>
      </c>
      <c r="AO546" s="300">
        <v>0</v>
      </c>
      <c r="AP546" s="301">
        <v>0</v>
      </c>
      <c r="AQ546" s="29">
        <v>0</v>
      </c>
      <c r="AR546" s="283">
        <v>0</v>
      </c>
      <c r="AS546" s="283">
        <v>0</v>
      </c>
      <c r="AT546" s="4">
        <v>0</v>
      </c>
      <c r="AU546" s="4">
        <v>0</v>
      </c>
      <c r="AV546" s="5">
        <v>0</v>
      </c>
      <c r="AW546" s="448">
        <v>0</v>
      </c>
      <c r="AX546" s="449">
        <v>0</v>
      </c>
      <c r="AY546" s="6">
        <v>0</v>
      </c>
      <c r="AZ546" s="29">
        <v>0</v>
      </c>
      <c r="BA546" s="5">
        <v>0</v>
      </c>
      <c r="BB546" s="341">
        <v>0</v>
      </c>
      <c r="BC546" s="716">
        <v>0</v>
      </c>
      <c r="BD546" s="716">
        <v>2.2499999999999999E-2</v>
      </c>
      <c r="BE546" s="303">
        <v>0</v>
      </c>
      <c r="BF546" s="303">
        <v>0</v>
      </c>
      <c r="BG546" s="326">
        <v>0</v>
      </c>
      <c r="BH546" s="327"/>
      <c r="BI546" s="9"/>
      <c r="BJ546" s="529"/>
    </row>
    <row r="547" spans="1:62" x14ac:dyDescent="0.2">
      <c r="A547" s="383" t="s">
        <v>1480</v>
      </c>
      <c r="B547" s="384" t="s">
        <v>1481</v>
      </c>
      <c r="C547" s="404" t="s">
        <v>1480</v>
      </c>
      <c r="D547" s="405" t="s">
        <v>1481</v>
      </c>
      <c r="E547" s="387" t="s">
        <v>1665</v>
      </c>
      <c r="F547" s="388" t="s">
        <v>598</v>
      </c>
      <c r="G547" s="510">
        <v>68</v>
      </c>
      <c r="H547" s="334"/>
      <c r="I547" s="390">
        <v>17352047</v>
      </c>
      <c r="J547" s="390">
        <v>1097827</v>
      </c>
      <c r="K547" s="390">
        <v>0</v>
      </c>
      <c r="L547" s="390">
        <v>0</v>
      </c>
      <c r="M547" s="390">
        <v>0</v>
      </c>
      <c r="N547" s="390">
        <v>17352047</v>
      </c>
      <c r="O547" s="717">
        <v>1097827</v>
      </c>
      <c r="P547" s="717">
        <v>16254220</v>
      </c>
      <c r="Q547" s="718">
        <v>1100.3800000000001</v>
      </c>
      <c r="R547" s="718">
        <v>42.57</v>
      </c>
      <c r="S547" s="392">
        <v>364697</v>
      </c>
      <c r="T547" s="391">
        <v>0</v>
      </c>
      <c r="U547" s="393">
        <v>16254220</v>
      </c>
      <c r="V547" s="394">
        <v>14771.46</v>
      </c>
      <c r="W547" s="289">
        <v>431884</v>
      </c>
      <c r="X547" s="290">
        <v>392.49</v>
      </c>
      <c r="Y547" s="291">
        <v>14378.97</v>
      </c>
      <c r="Z547" s="324">
        <v>0</v>
      </c>
      <c r="AA547" s="292">
        <v>0</v>
      </c>
      <c r="AB547" s="293">
        <v>16254220</v>
      </c>
      <c r="AC547" s="395">
        <v>14771.46</v>
      </c>
      <c r="AD547" s="396">
        <v>1.4453499999999999</v>
      </c>
      <c r="AE547" s="397">
        <v>1.4454</v>
      </c>
      <c r="AF547" s="398">
        <v>1.3653999999999999</v>
      </c>
      <c r="AG547" s="399">
        <v>0</v>
      </c>
      <c r="AH547" s="400">
        <v>0</v>
      </c>
      <c r="AI547" s="400">
        <v>0</v>
      </c>
      <c r="AJ547" s="2">
        <v>0</v>
      </c>
      <c r="AK547" s="298">
        <v>0</v>
      </c>
      <c r="AL547" s="3">
        <v>0</v>
      </c>
      <c r="AM547" s="325">
        <v>0</v>
      </c>
      <c r="AN547" s="300">
        <v>0</v>
      </c>
      <c r="AO547" s="300">
        <v>0</v>
      </c>
      <c r="AP547" s="301">
        <v>0</v>
      </c>
      <c r="AQ547" s="29">
        <v>0</v>
      </c>
      <c r="AR547" s="283">
        <v>0</v>
      </c>
      <c r="AS547" s="283">
        <v>0</v>
      </c>
      <c r="AT547" s="4">
        <v>0</v>
      </c>
      <c r="AU547" s="4">
        <v>0</v>
      </c>
      <c r="AV547" s="5">
        <v>0</v>
      </c>
      <c r="AW547" s="448">
        <v>0</v>
      </c>
      <c r="AX547" s="449">
        <v>0</v>
      </c>
      <c r="AY547" s="400">
        <v>0</v>
      </c>
      <c r="AZ547" s="29">
        <v>0</v>
      </c>
      <c r="BA547" s="5">
        <v>0</v>
      </c>
      <c r="BB547" s="396">
        <v>1.1931700000000001</v>
      </c>
      <c r="BC547" s="719">
        <v>2.2499999999999999E-2</v>
      </c>
      <c r="BD547" s="719">
        <v>0</v>
      </c>
      <c r="BE547" s="303">
        <v>0</v>
      </c>
      <c r="BF547" s="303">
        <v>0</v>
      </c>
      <c r="BG547" s="326">
        <v>0</v>
      </c>
      <c r="BH547" s="327"/>
      <c r="BI547" s="9"/>
      <c r="BJ547" s="529"/>
    </row>
    <row r="548" spans="1:62" x14ac:dyDescent="0.2">
      <c r="A548" s="314" t="s">
        <v>906</v>
      </c>
      <c r="B548" s="315" t="s">
        <v>907</v>
      </c>
      <c r="C548" s="316" t="s">
        <v>906</v>
      </c>
      <c r="D548" s="317" t="s">
        <v>907</v>
      </c>
      <c r="E548" s="318" t="s">
        <v>908</v>
      </c>
      <c r="F548" s="319" t="s">
        <v>598</v>
      </c>
      <c r="G548" s="510">
        <v>69</v>
      </c>
      <c r="H548" s="246"/>
      <c r="I548" s="321">
        <v>0</v>
      </c>
      <c r="J548" s="321">
        <v>0</v>
      </c>
      <c r="K548" s="321">
        <v>0</v>
      </c>
      <c r="L548" s="321">
        <v>0</v>
      </c>
      <c r="M548" s="321">
        <v>0</v>
      </c>
      <c r="N548" s="321">
        <v>0</v>
      </c>
      <c r="O548" s="711">
        <v>0</v>
      </c>
      <c r="P548" s="711">
        <v>0</v>
      </c>
      <c r="Q548" s="712">
        <v>0</v>
      </c>
      <c r="R548" s="712">
        <v>0</v>
      </c>
      <c r="S548" s="282">
        <v>0</v>
      </c>
      <c r="T548" s="281">
        <v>0</v>
      </c>
      <c r="U548" s="322">
        <v>0</v>
      </c>
      <c r="V548" s="323">
        <v>0</v>
      </c>
      <c r="W548" s="289">
        <v>0</v>
      </c>
      <c r="X548" s="290">
        <v>0</v>
      </c>
      <c r="Y548" s="291">
        <v>0</v>
      </c>
      <c r="Z548" s="324">
        <v>0</v>
      </c>
      <c r="AA548" s="292">
        <v>0</v>
      </c>
      <c r="AB548" s="293">
        <v>0</v>
      </c>
      <c r="AC548" s="261">
        <v>0</v>
      </c>
      <c r="AD548" s="294">
        <v>0</v>
      </c>
      <c r="AE548" s="295">
        <v>0</v>
      </c>
      <c r="AF548" s="296">
        <v>0</v>
      </c>
      <c r="AG548" s="297">
        <v>0</v>
      </c>
      <c r="AH548" s="1">
        <v>0</v>
      </c>
      <c r="AI548" s="1">
        <v>1.4781</v>
      </c>
      <c r="AJ548" s="2">
        <v>0.92310000000000003</v>
      </c>
      <c r="AK548" s="298">
        <v>0</v>
      </c>
      <c r="AL548" s="3">
        <v>1.6012</v>
      </c>
      <c r="AM548" s="325">
        <v>1.7116</v>
      </c>
      <c r="AN548" s="300">
        <v>0.92310000000000003</v>
      </c>
      <c r="AO548" s="300">
        <v>0</v>
      </c>
      <c r="AP548" s="301">
        <v>1.6012</v>
      </c>
      <c r="AQ548" s="29">
        <v>1.7116</v>
      </c>
      <c r="AR548" s="283">
        <v>1</v>
      </c>
      <c r="AS548" s="283">
        <v>1</v>
      </c>
      <c r="AT548" s="4">
        <v>0.92310000000000003</v>
      </c>
      <c r="AU548" s="4">
        <v>0</v>
      </c>
      <c r="AV548" s="5">
        <v>1.6012</v>
      </c>
      <c r="AW548" s="448">
        <v>0</v>
      </c>
      <c r="AX548" s="449">
        <v>1</v>
      </c>
      <c r="AY548" s="1">
        <v>1.4781</v>
      </c>
      <c r="AZ548" s="29">
        <v>0</v>
      </c>
      <c r="BA548" s="5">
        <v>0</v>
      </c>
      <c r="BB548" s="294">
        <v>0</v>
      </c>
      <c r="BC548" s="707">
        <v>0</v>
      </c>
      <c r="BD548" s="707">
        <v>0</v>
      </c>
      <c r="BE548" s="303">
        <v>2.4400000000000002E-2</v>
      </c>
      <c r="BF548" s="303">
        <v>2.46E-2</v>
      </c>
      <c r="BG548" s="326">
        <v>1</v>
      </c>
      <c r="BH548" s="327"/>
      <c r="BJ548" s="529"/>
    </row>
    <row r="549" spans="1:62" x14ac:dyDescent="0.2">
      <c r="A549" s="314" t="s">
        <v>903</v>
      </c>
      <c r="B549" s="315" t="s">
        <v>904</v>
      </c>
      <c r="C549" s="316" t="s">
        <v>903</v>
      </c>
      <c r="D549" s="317" t="s">
        <v>904</v>
      </c>
      <c r="E549" s="318" t="s">
        <v>905</v>
      </c>
      <c r="F549" s="319" t="s">
        <v>598</v>
      </c>
      <c r="G549" s="510">
        <v>69</v>
      </c>
      <c r="H549" s="246"/>
      <c r="I549" s="321">
        <v>0</v>
      </c>
      <c r="J549" s="321">
        <v>0</v>
      </c>
      <c r="K549" s="321">
        <v>0</v>
      </c>
      <c r="L549" s="321">
        <v>0</v>
      </c>
      <c r="M549" s="321">
        <v>0</v>
      </c>
      <c r="N549" s="321">
        <v>0</v>
      </c>
      <c r="O549" s="711">
        <v>0</v>
      </c>
      <c r="P549" s="711">
        <v>0</v>
      </c>
      <c r="Q549" s="712">
        <v>0</v>
      </c>
      <c r="R549" s="712">
        <v>0</v>
      </c>
      <c r="S549" s="282">
        <v>0</v>
      </c>
      <c r="T549" s="281">
        <v>0</v>
      </c>
      <c r="U549" s="322">
        <v>0</v>
      </c>
      <c r="V549" s="323">
        <v>0</v>
      </c>
      <c r="W549" s="289">
        <v>0</v>
      </c>
      <c r="X549" s="290">
        <v>0</v>
      </c>
      <c r="Y549" s="291">
        <v>0</v>
      </c>
      <c r="Z549" s="324">
        <v>0</v>
      </c>
      <c r="AA549" s="292">
        <v>0</v>
      </c>
      <c r="AB549" s="293">
        <v>0</v>
      </c>
      <c r="AC549" s="261">
        <v>0</v>
      </c>
      <c r="AD549" s="294">
        <v>0</v>
      </c>
      <c r="AE549" s="295">
        <v>0</v>
      </c>
      <c r="AF549" s="296">
        <v>0</v>
      </c>
      <c r="AG549" s="297">
        <v>0</v>
      </c>
      <c r="AH549" s="1">
        <v>0</v>
      </c>
      <c r="AI549" s="1">
        <v>1.7413000000000001</v>
      </c>
      <c r="AJ549" s="2">
        <v>1.0297000000000001</v>
      </c>
      <c r="AK549" s="298">
        <v>0</v>
      </c>
      <c r="AL549" s="3">
        <v>1.6911</v>
      </c>
      <c r="AM549" s="325">
        <v>1.5344</v>
      </c>
      <c r="AN549" s="300">
        <v>1.0297000000000001</v>
      </c>
      <c r="AO549" s="300">
        <v>0</v>
      </c>
      <c r="AP549" s="301">
        <v>1.6911</v>
      </c>
      <c r="AQ549" s="29">
        <v>1.5344</v>
      </c>
      <c r="AR549" s="283">
        <v>1</v>
      </c>
      <c r="AS549" s="283">
        <v>1</v>
      </c>
      <c r="AT549" s="4">
        <v>1.0297000000000001</v>
      </c>
      <c r="AU549" s="4">
        <v>0</v>
      </c>
      <c r="AV549" s="5">
        <v>1.6911</v>
      </c>
      <c r="AW549" s="448">
        <v>0</v>
      </c>
      <c r="AX549" s="449">
        <v>1</v>
      </c>
      <c r="AY549" s="1">
        <v>1.7413000000000001</v>
      </c>
      <c r="AZ549" s="29">
        <v>0</v>
      </c>
      <c r="BA549" s="5">
        <v>0</v>
      </c>
      <c r="BB549" s="294">
        <v>0</v>
      </c>
      <c r="BC549" s="707">
        <v>0</v>
      </c>
      <c r="BD549" s="707">
        <v>0</v>
      </c>
      <c r="BE549" s="303">
        <v>2.4400000000000002E-2</v>
      </c>
      <c r="BF549" s="303">
        <v>2.9499999999999998E-2</v>
      </c>
      <c r="BG549" s="326">
        <v>1</v>
      </c>
      <c r="BH549" s="327"/>
      <c r="BJ549" s="529"/>
    </row>
    <row r="550" spans="1:62" x14ac:dyDescent="0.2">
      <c r="A550" s="33" t="s">
        <v>906</v>
      </c>
      <c r="B550" s="328" t="s">
        <v>907</v>
      </c>
      <c r="C550" s="329" t="s">
        <v>1482</v>
      </c>
      <c r="D550" s="330" t="s">
        <v>1483</v>
      </c>
      <c r="E550" s="331" t="s">
        <v>1666</v>
      </c>
      <c r="F550" s="332" t="s">
        <v>598</v>
      </c>
      <c r="G550" s="510">
        <v>69</v>
      </c>
      <c r="H550" s="334"/>
      <c r="I550" s="335">
        <v>0</v>
      </c>
      <c r="J550" s="335">
        <v>0</v>
      </c>
      <c r="K550" s="335">
        <v>0</v>
      </c>
      <c r="L550" s="335">
        <v>0</v>
      </c>
      <c r="M550" s="335">
        <v>0</v>
      </c>
      <c r="N550" s="335">
        <v>0</v>
      </c>
      <c r="O550" s="714">
        <v>0</v>
      </c>
      <c r="P550" s="714">
        <v>0</v>
      </c>
      <c r="Q550" s="715">
        <v>0</v>
      </c>
      <c r="R550" s="715">
        <v>0</v>
      </c>
      <c r="S550" s="337">
        <v>0</v>
      </c>
      <c r="T550" s="336">
        <v>0</v>
      </c>
      <c r="U550" s="338">
        <v>0</v>
      </c>
      <c r="V550" s="339">
        <v>0</v>
      </c>
      <c r="W550" s="289">
        <v>0</v>
      </c>
      <c r="X550" s="290">
        <v>0</v>
      </c>
      <c r="Y550" s="291">
        <v>0</v>
      </c>
      <c r="Z550" s="324">
        <v>0</v>
      </c>
      <c r="AA550" s="292">
        <v>0</v>
      </c>
      <c r="AB550" s="293">
        <v>0</v>
      </c>
      <c r="AC550" s="340">
        <v>0</v>
      </c>
      <c r="AD550" s="341">
        <v>0</v>
      </c>
      <c r="AE550" s="295">
        <v>0</v>
      </c>
      <c r="AF550" s="342">
        <v>0</v>
      </c>
      <c r="AG550" s="343">
        <v>1</v>
      </c>
      <c r="AH550" s="6">
        <v>1.4781</v>
      </c>
      <c r="AI550" s="6">
        <v>0</v>
      </c>
      <c r="AJ550" s="2">
        <v>0</v>
      </c>
      <c r="AK550" s="298">
        <v>1.6012</v>
      </c>
      <c r="AL550" s="3">
        <v>0</v>
      </c>
      <c r="AM550" s="325">
        <v>0</v>
      </c>
      <c r="AN550" s="300">
        <v>0</v>
      </c>
      <c r="AO550" s="300">
        <v>0</v>
      </c>
      <c r="AP550" s="301">
        <v>0</v>
      </c>
      <c r="AQ550" s="29">
        <v>0</v>
      </c>
      <c r="AR550" s="283">
        <v>0</v>
      </c>
      <c r="AS550" s="283">
        <v>0</v>
      </c>
      <c r="AT550" s="4">
        <v>0</v>
      </c>
      <c r="AU550" s="4">
        <v>0</v>
      </c>
      <c r="AV550" s="5">
        <v>0</v>
      </c>
      <c r="AW550" s="448">
        <v>0</v>
      </c>
      <c r="AX550" s="449">
        <v>0</v>
      </c>
      <c r="AY550" s="6">
        <v>0</v>
      </c>
      <c r="AZ550" s="29">
        <v>0</v>
      </c>
      <c r="BA550" s="5">
        <v>0</v>
      </c>
      <c r="BB550" s="341">
        <v>0</v>
      </c>
      <c r="BC550" s="716">
        <v>0</v>
      </c>
      <c r="BD550" s="716">
        <v>2.4400000000000002E-2</v>
      </c>
      <c r="BE550" s="303">
        <v>0</v>
      </c>
      <c r="BF550" s="303">
        <v>0</v>
      </c>
      <c r="BG550" s="326">
        <v>0</v>
      </c>
      <c r="BH550" s="327"/>
      <c r="BI550" s="9"/>
      <c r="BJ550" s="529"/>
    </row>
    <row r="551" spans="1:62" x14ac:dyDescent="0.2">
      <c r="A551" s="33" t="s">
        <v>903</v>
      </c>
      <c r="B551" s="328" t="s">
        <v>904</v>
      </c>
      <c r="C551" s="329" t="s">
        <v>1482</v>
      </c>
      <c r="D551" s="330" t="s">
        <v>1483</v>
      </c>
      <c r="E551" s="331" t="s">
        <v>1667</v>
      </c>
      <c r="F551" s="332" t="s">
        <v>598</v>
      </c>
      <c r="G551" s="510">
        <v>69</v>
      </c>
      <c r="H551" s="334"/>
      <c r="I551" s="335">
        <v>0</v>
      </c>
      <c r="J551" s="335">
        <v>0</v>
      </c>
      <c r="K551" s="335">
        <v>0</v>
      </c>
      <c r="L551" s="335">
        <v>0</v>
      </c>
      <c r="M551" s="335">
        <v>0</v>
      </c>
      <c r="N551" s="335">
        <v>0</v>
      </c>
      <c r="O551" s="714">
        <v>0</v>
      </c>
      <c r="P551" s="714">
        <v>0</v>
      </c>
      <c r="Q551" s="715">
        <v>0</v>
      </c>
      <c r="R551" s="715">
        <v>0</v>
      </c>
      <c r="S551" s="337">
        <v>0</v>
      </c>
      <c r="T551" s="336">
        <v>0</v>
      </c>
      <c r="U551" s="338">
        <v>0</v>
      </c>
      <c r="V551" s="339">
        <v>0</v>
      </c>
      <c r="W551" s="289">
        <v>0</v>
      </c>
      <c r="X551" s="290">
        <v>0</v>
      </c>
      <c r="Y551" s="291">
        <v>0</v>
      </c>
      <c r="Z551" s="324">
        <v>0</v>
      </c>
      <c r="AA551" s="292">
        <v>0</v>
      </c>
      <c r="AB551" s="293">
        <v>0</v>
      </c>
      <c r="AC551" s="340">
        <v>0</v>
      </c>
      <c r="AD551" s="341">
        <v>0</v>
      </c>
      <c r="AE551" s="295">
        <v>0</v>
      </c>
      <c r="AF551" s="342">
        <v>0</v>
      </c>
      <c r="AG551" s="343">
        <v>1</v>
      </c>
      <c r="AH551" s="6">
        <v>1.4781</v>
      </c>
      <c r="AI551" s="6">
        <v>0</v>
      </c>
      <c r="AJ551" s="2">
        <v>0</v>
      </c>
      <c r="AK551" s="298">
        <v>1.4355</v>
      </c>
      <c r="AL551" s="3">
        <v>0</v>
      </c>
      <c r="AM551" s="325">
        <v>0</v>
      </c>
      <c r="AN551" s="300">
        <v>0</v>
      </c>
      <c r="AO551" s="300">
        <v>0</v>
      </c>
      <c r="AP551" s="301">
        <v>0</v>
      </c>
      <c r="AQ551" s="29">
        <v>0</v>
      </c>
      <c r="AR551" s="283">
        <v>0</v>
      </c>
      <c r="AS551" s="283">
        <v>0</v>
      </c>
      <c r="AT551" s="4">
        <v>0</v>
      </c>
      <c r="AU551" s="4">
        <v>0</v>
      </c>
      <c r="AV551" s="5">
        <v>0</v>
      </c>
      <c r="AW551" s="448">
        <v>0</v>
      </c>
      <c r="AX551" s="449">
        <v>0</v>
      </c>
      <c r="AY551" s="6">
        <v>0</v>
      </c>
      <c r="AZ551" s="29">
        <v>0</v>
      </c>
      <c r="BA551" s="5">
        <v>0</v>
      </c>
      <c r="BB551" s="341">
        <v>0</v>
      </c>
      <c r="BC551" s="716">
        <v>0</v>
      </c>
      <c r="BD551" s="716">
        <v>2.4400000000000002E-2</v>
      </c>
      <c r="BE551" s="303">
        <v>0</v>
      </c>
      <c r="BF551" s="303">
        <v>0</v>
      </c>
      <c r="BG551" s="326">
        <v>0</v>
      </c>
      <c r="BH551" s="327"/>
      <c r="BI551" s="9"/>
      <c r="BJ551" s="529"/>
    </row>
    <row r="552" spans="1:62" ht="13.5" thickBot="1" x14ac:dyDescent="0.25">
      <c r="A552" s="383" t="s">
        <v>1482</v>
      </c>
      <c r="B552" s="384" t="s">
        <v>1483</v>
      </c>
      <c r="C552" s="404" t="s">
        <v>1482</v>
      </c>
      <c r="D552" s="405" t="s">
        <v>1483</v>
      </c>
      <c r="E552" s="387" t="s">
        <v>1668</v>
      </c>
      <c r="F552" s="388" t="s">
        <v>598</v>
      </c>
      <c r="G552" s="510">
        <v>69</v>
      </c>
      <c r="H552" s="334"/>
      <c r="I552" s="390">
        <v>23452706</v>
      </c>
      <c r="J552" s="390">
        <v>3936530</v>
      </c>
      <c r="K552" s="390">
        <v>0</v>
      </c>
      <c r="L552" s="390">
        <v>0</v>
      </c>
      <c r="M552" s="390">
        <v>0</v>
      </c>
      <c r="N552" s="390">
        <v>23452706</v>
      </c>
      <c r="O552" s="717">
        <v>3936530</v>
      </c>
      <c r="P552" s="717">
        <v>19516176</v>
      </c>
      <c r="Q552" s="718">
        <v>1225.5999999999999</v>
      </c>
      <c r="R552" s="718">
        <v>9.99</v>
      </c>
      <c r="S552" s="392">
        <v>85584</v>
      </c>
      <c r="T552" s="391">
        <v>0</v>
      </c>
      <c r="U552" s="393">
        <v>19516176</v>
      </c>
      <c r="V552" s="394">
        <v>15923.77</v>
      </c>
      <c r="W552" s="289">
        <v>321620</v>
      </c>
      <c r="X552" s="290">
        <v>262.42</v>
      </c>
      <c r="Y552" s="291">
        <v>15661.35</v>
      </c>
      <c r="Z552" s="324">
        <v>0</v>
      </c>
      <c r="AA552" s="292">
        <v>0</v>
      </c>
      <c r="AB552" s="293">
        <v>19516176</v>
      </c>
      <c r="AC552" s="395">
        <v>15923.77</v>
      </c>
      <c r="AD552" s="396">
        <v>1.5581</v>
      </c>
      <c r="AE552" s="397">
        <v>1.5581</v>
      </c>
      <c r="AF552" s="398">
        <v>1.4781</v>
      </c>
      <c r="AG552" s="399">
        <v>0</v>
      </c>
      <c r="AH552" s="400">
        <v>0</v>
      </c>
      <c r="AI552" s="400">
        <v>0</v>
      </c>
      <c r="AJ552" s="2">
        <v>0</v>
      </c>
      <c r="AK552" s="298">
        <v>0</v>
      </c>
      <c r="AL552" s="3">
        <v>0</v>
      </c>
      <c r="AM552" s="325">
        <v>0</v>
      </c>
      <c r="AN552" s="300">
        <v>0</v>
      </c>
      <c r="AO552" s="300">
        <v>0</v>
      </c>
      <c r="AP552" s="301">
        <v>0</v>
      </c>
      <c r="AQ552" s="29">
        <v>0</v>
      </c>
      <c r="AR552" s="283">
        <v>0</v>
      </c>
      <c r="AS552" s="283">
        <v>0</v>
      </c>
      <c r="AT552" s="4">
        <v>0</v>
      </c>
      <c r="AU552" s="4">
        <v>0</v>
      </c>
      <c r="AV552" s="5">
        <v>0</v>
      </c>
      <c r="AW552" s="448">
        <v>0</v>
      </c>
      <c r="AX552" s="449">
        <v>0</v>
      </c>
      <c r="AY552" s="400">
        <v>0</v>
      </c>
      <c r="AZ552" s="29">
        <v>0</v>
      </c>
      <c r="BA552" s="5">
        <v>0</v>
      </c>
      <c r="BB552" s="396">
        <v>1.2862499999999999</v>
      </c>
      <c r="BC552" s="719">
        <v>2.4400000000000002E-2</v>
      </c>
      <c r="BD552" s="719">
        <v>0</v>
      </c>
      <c r="BE552" s="303">
        <v>0</v>
      </c>
      <c r="BF552" s="303">
        <v>0</v>
      </c>
      <c r="BG552" s="326">
        <v>0</v>
      </c>
      <c r="BH552" s="327"/>
      <c r="BI552" s="9"/>
      <c r="BJ552" s="529"/>
    </row>
    <row r="553" spans="1:62" ht="14.25" thickTop="1" thickBot="1" x14ac:dyDescent="0.25">
      <c r="A553" s="412" t="s">
        <v>1123</v>
      </c>
      <c r="B553" s="413" t="s">
        <v>1124</v>
      </c>
      <c r="C553" s="413"/>
      <c r="D553" s="413"/>
      <c r="E553" s="413" t="s">
        <v>1125</v>
      </c>
      <c r="F553" s="413"/>
      <c r="G553" s="413"/>
      <c r="H553" s="414">
        <v>1</v>
      </c>
      <c r="I553" s="415">
        <v>1666585964</v>
      </c>
      <c r="J553" s="415">
        <v>301099527</v>
      </c>
      <c r="K553" s="415">
        <v>103335</v>
      </c>
      <c r="L553" s="415">
        <v>0</v>
      </c>
      <c r="M553" s="415">
        <v>103335</v>
      </c>
      <c r="N553" s="415">
        <v>1666482629</v>
      </c>
      <c r="O553" s="415">
        <v>300996192</v>
      </c>
      <c r="P553" s="415">
        <v>1365486437</v>
      </c>
      <c r="Q553" s="416">
        <v>88358.770000000048</v>
      </c>
      <c r="R553" s="416">
        <v>2242.7500000000005</v>
      </c>
      <c r="S553" s="415">
        <v>19213639</v>
      </c>
      <c r="T553" s="417">
        <v>0</v>
      </c>
      <c r="U553" s="418">
        <v>1365486437</v>
      </c>
      <c r="V553" s="419">
        <v>15514.36</v>
      </c>
      <c r="W553" s="414">
        <v>31250175</v>
      </c>
      <c r="X553" s="420">
        <v>353.67</v>
      </c>
      <c r="Y553" s="421">
        <v>15160.69</v>
      </c>
      <c r="Z553" s="420">
        <v>0</v>
      </c>
      <c r="AA553" s="422">
        <v>1167371</v>
      </c>
      <c r="AB553" s="423">
        <v>1366653808</v>
      </c>
      <c r="AC553" s="424">
        <v>0</v>
      </c>
      <c r="AD553" s="425">
        <v>0</v>
      </c>
      <c r="AE553" s="426">
        <v>0</v>
      </c>
      <c r="AF553" s="427">
        <v>0</v>
      </c>
      <c r="AG553" s="428" t="e">
        <v>#DIV/0!</v>
      </c>
      <c r="AH553" s="426">
        <v>0</v>
      </c>
      <c r="AI553" s="426">
        <v>0</v>
      </c>
      <c r="AJ553" s="429">
        <v>0</v>
      </c>
      <c r="AK553" s="429"/>
      <c r="AL553" s="426">
        <v>0</v>
      </c>
      <c r="AM553" s="426">
        <v>0</v>
      </c>
      <c r="AN553" s="430">
        <v>0</v>
      </c>
      <c r="AO553" s="429" t="s">
        <v>1126</v>
      </c>
      <c r="AP553" s="426">
        <v>0</v>
      </c>
      <c r="AQ553" s="426">
        <v>0</v>
      </c>
      <c r="AR553" s="431">
        <v>258</v>
      </c>
      <c r="AS553" s="431">
        <v>259</v>
      </c>
      <c r="AT553" s="431">
        <v>253</v>
      </c>
      <c r="AU553" s="431">
        <v>4</v>
      </c>
      <c r="AV553" s="431">
        <v>253</v>
      </c>
      <c r="AW553" s="431">
        <v>19</v>
      </c>
      <c r="AX553" s="450">
        <v>132</v>
      </c>
      <c r="AY553" s="432">
        <v>0</v>
      </c>
      <c r="AZ553" s="432">
        <v>0</v>
      </c>
      <c r="BA553" s="432">
        <v>0</v>
      </c>
      <c r="BB553" s="433">
        <v>0</v>
      </c>
      <c r="BC553" s="434">
        <v>0</v>
      </c>
      <c r="BD553" s="415">
        <v>0</v>
      </c>
      <c r="BE553" s="435"/>
      <c r="BF553" s="435" t="s">
        <v>1127</v>
      </c>
      <c r="BG553" s="415">
        <v>152</v>
      </c>
    </row>
    <row r="554" spans="1:62" customFormat="1" ht="13.5" thickTop="1" x14ac:dyDescent="0.2"/>
    <row r="555" spans="1:62" x14ac:dyDescent="0.2">
      <c r="P555"/>
      <c r="Q555"/>
      <c r="AC555" s="172"/>
      <c r="AD555" s="172"/>
      <c r="AE555" s="12"/>
      <c r="AF555" s="12"/>
      <c r="AG555" s="12"/>
      <c r="AH555" s="6">
        <v>0</v>
      </c>
      <c r="AI555" s="437" t="s">
        <v>1128</v>
      </c>
      <c r="AJ555" s="438"/>
      <c r="AK555" s="438"/>
    </row>
    <row r="556" spans="1:62" x14ac:dyDescent="0.2">
      <c r="Z556"/>
      <c r="AA556"/>
      <c r="AB556"/>
      <c r="AC556"/>
      <c r="AD556"/>
    </row>
    <row r="557" spans="1:62" x14ac:dyDescent="0.2">
      <c r="I557" s="8"/>
      <c r="J557" s="8"/>
      <c r="K557" s="8"/>
      <c r="L557" s="8"/>
      <c r="M557" s="8"/>
      <c r="N557" s="8"/>
      <c r="O557" s="8"/>
      <c r="P557"/>
      <c r="Q557"/>
      <c r="Z557"/>
      <c r="AA557"/>
      <c r="AB557"/>
      <c r="AC557"/>
      <c r="AD557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</row>
    <row r="558" spans="1:62" x14ac:dyDescent="0.2">
      <c r="I558" s="8"/>
      <c r="J558" s="8"/>
      <c r="K558" s="8"/>
      <c r="L558" s="8"/>
      <c r="M558" s="8"/>
      <c r="N558" s="8"/>
      <c r="O558" s="8"/>
      <c r="Z558"/>
      <c r="AA558"/>
      <c r="AB558"/>
      <c r="AC558"/>
      <c r="AD55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</row>
    <row r="559" spans="1:62" x14ac:dyDescent="0.2">
      <c r="I559" s="8"/>
      <c r="J559" s="8"/>
      <c r="K559" s="8"/>
      <c r="L559" s="8"/>
      <c r="M559" s="8"/>
      <c r="N559" s="8"/>
      <c r="O559" s="8"/>
      <c r="Z559"/>
      <c r="AA559"/>
      <c r="AB559"/>
      <c r="AC559"/>
      <c r="AD559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</row>
    <row r="560" spans="1:62" x14ac:dyDescent="0.2">
      <c r="Z560"/>
      <c r="AA560"/>
      <c r="AB560"/>
      <c r="AC560"/>
      <c r="AD560"/>
    </row>
    <row r="561" spans="9:49" x14ac:dyDescent="0.2">
      <c r="Z561"/>
      <c r="AA561"/>
      <c r="AB561"/>
      <c r="AC561"/>
      <c r="AD561"/>
    </row>
    <row r="564" spans="9:49" x14ac:dyDescent="0.2"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</row>
    <row r="565" spans="9:49" x14ac:dyDescent="0.2"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</row>
    <row r="566" spans="9:49" x14ac:dyDescent="0.2"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</row>
    <row r="567" spans="9:49" x14ac:dyDescent="0.2"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</row>
    <row r="568" spans="9:49" x14ac:dyDescent="0.2"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</row>
    <row r="569" spans="9:49" x14ac:dyDescent="0.2"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</row>
    <row r="570" spans="9:49" x14ac:dyDescent="0.2"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</row>
    <row r="571" spans="9:49" x14ac:dyDescent="0.2"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</row>
    <row r="572" spans="9:49" x14ac:dyDescent="0.2"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</row>
  </sheetData>
  <sheetProtection algorithmName="SHA-512" hashValue="Cn1qjYz4GhjDqWvFhi4Rj9dEJXNA/ayECg5z3lnsnIpvGYVEbsFq13emZlOke+U3KFDIC2PfDgdKwCvnAKJaKg==" saltValue="UPw3RzPBRCdZkeARuJ4Rxg==" spinCount="100000" sheet="1" objects="1" scenarios="1"/>
  <autoFilter ref="A14:BR553" xr:uid="{00000000-0009-0000-0000-000001000000}"/>
  <conditionalFormatting sqref="AI492:AI494 AY492:AY494">
    <cfRule type="expression" dxfId="1755" priority="552" stopIfTrue="1">
      <formula>$H492=1</formula>
    </cfRule>
  </conditionalFormatting>
  <conditionalFormatting sqref="AL492:AL494">
    <cfRule type="cellIs" dxfId="1754" priority="553" stopIfTrue="1" operator="notEqual">
      <formula>AP492</formula>
    </cfRule>
  </conditionalFormatting>
  <conditionalFormatting sqref="AE492:AE494">
    <cfRule type="cellIs" dxfId="1753" priority="554" stopIfTrue="1" operator="equal">
      <formula>$AE$12</formula>
    </cfRule>
    <cfRule type="cellIs" dxfId="1752" priority="555" stopIfTrue="1" operator="lessThan">
      <formula>$AE$12</formula>
    </cfRule>
  </conditionalFormatting>
  <conditionalFormatting sqref="BG492:BG494">
    <cfRule type="cellIs" dxfId="1751" priority="556" stopIfTrue="1" operator="equal">
      <formula>1</formula>
    </cfRule>
    <cfRule type="cellIs" dxfId="1750" priority="557" stopIfTrue="1" operator="lessThan">
      <formula>1</formula>
    </cfRule>
  </conditionalFormatting>
  <conditionalFormatting sqref="AZ545:AZ547 AP545:AP547">
    <cfRule type="cellIs" dxfId="1749" priority="394" stopIfTrue="1" operator="notEqual">
      <formula>$AL545</formula>
    </cfRule>
  </conditionalFormatting>
  <conditionalFormatting sqref="BA545:BA547">
    <cfRule type="cellIs" dxfId="1748" priority="395" stopIfTrue="1" operator="notEqual">
      <formula>$AM545</formula>
    </cfRule>
  </conditionalFormatting>
  <conditionalFormatting sqref="AN545:AN547">
    <cfRule type="cellIs" dxfId="1747" priority="396" stopIfTrue="1" operator="notEqual">
      <formula>$AJ545</formula>
    </cfRule>
  </conditionalFormatting>
  <conditionalFormatting sqref="AQ545:AQ547">
    <cfRule type="cellIs" dxfId="1746" priority="397" stopIfTrue="1" operator="notEqual">
      <formula>$AM545</formula>
    </cfRule>
  </conditionalFormatting>
  <conditionalFormatting sqref="BE545:BE547">
    <cfRule type="expression" dxfId="1745" priority="393">
      <formula>OR($H545=3,$H545="R3")</formula>
    </cfRule>
  </conditionalFormatting>
  <conditionalFormatting sqref="BE550:BE552">
    <cfRule type="cellIs" dxfId="1744" priority="374" stopIfTrue="1" operator="equal">
      <formula>$BC$10</formula>
    </cfRule>
    <cfRule type="cellIs" dxfId="1743" priority="375" stopIfTrue="1" operator="lessThan">
      <formula>$BC$10</formula>
    </cfRule>
  </conditionalFormatting>
  <conditionalFormatting sqref="BB550:BB552">
    <cfRule type="expression" dxfId="1742" priority="348">
      <formula>$H550=1</formula>
    </cfRule>
  </conditionalFormatting>
  <conditionalFormatting sqref="BE452">
    <cfRule type="cellIs" dxfId="1741" priority="262" stopIfTrue="1" operator="equal">
      <formula>$BC$10</formula>
    </cfRule>
    <cfRule type="cellIs" dxfId="1740" priority="263" stopIfTrue="1" operator="lessThan">
      <formula>$BC$10</formula>
    </cfRule>
  </conditionalFormatting>
  <conditionalFormatting sqref="BC452">
    <cfRule type="expression" dxfId="1739" priority="236">
      <formula>$H452=1</formula>
    </cfRule>
  </conditionalFormatting>
  <conditionalFormatting sqref="AI456 AY456">
    <cfRule type="expression" dxfId="1738" priority="123" stopIfTrue="1">
      <formula>$H456=1</formula>
    </cfRule>
  </conditionalFormatting>
  <conditionalFormatting sqref="AI457 AY457">
    <cfRule type="expression" dxfId="1737" priority="90" stopIfTrue="1">
      <formula>$H457=1</formula>
    </cfRule>
  </conditionalFormatting>
  <conditionalFormatting sqref="AI27 AY27">
    <cfRule type="expression" dxfId="1736" priority="58" stopIfTrue="1">
      <formula>$H27=1</formula>
    </cfRule>
  </conditionalFormatting>
  <conditionalFormatting sqref="AB553">
    <cfRule type="cellIs" dxfId="1735" priority="1651" stopIfTrue="1" operator="greaterThan">
      <formula>$U553</formula>
    </cfRule>
  </conditionalFormatting>
  <conditionalFormatting sqref="AZ15 AP1 AP15 AP254:AP266 AP396 AP401:AP429 AZ150:AZ165 AZ253:AZ266 AZ355:AZ396 AP355:AP392 AZ398:AZ429 AP398:AP399 AP17:AP26 AZ17:AZ26 AZ39:AZ52 AP39:AP52 AZ548:AZ549 AP548:AP549 AZ220:AZ230 AP220:AP230 AZ217:AZ218 AP217:AP218 AP244:AP252 AZ244:AZ250 AP237:AP242 AZ237:AZ242 AZ54:AZ64 AP54:AP64 AP66:AP71 AZ66:AZ71 AZ73:AZ105 AP73:AP105 AP107:AP108 AZ107:AZ108 AZ137:AZ148 AP137:AP165 AZ197:AZ215 AP197:AP215 AP167:AP185 AP110:AP132 AZ167:AZ185 AZ110:AZ132 AP431:AP437 AZ431:AZ437 AZ490 AP280:AP353 AZ280:AZ353 AZ444:AZ451 AP444:AP451 AP521:AP541 AZ521:AZ541 AP459:AP465 AZ459:AZ465 AZ467:AZ488 AP467:AP488 AZ28:AZ37 AP28:AP37 AP498:AP513 AZ495:AZ513">
    <cfRule type="cellIs" dxfId="1734" priority="1652" stopIfTrue="1" operator="notEqual">
      <formula>$AL1</formula>
    </cfRule>
  </conditionalFormatting>
  <conditionalFormatting sqref="BA15 BA254:BA266 BA396 BA401:BA429 BA150:BA165 BA355:BA392 BA398:BA399 BA17:BA26 BA39:BA52 BA548:BA549 BA220:BA230 BA217:BA218 BA244:BA250 BA237:BA242 BA54:BA64 BA66:BA71 BA73:BA105 BA107:BA108 BA137:BA148 BA197:BA215 BA167:BA185 BA110:BA132 BA431:BA437 BA280:BA353 BA444:BA451 BA521:BA541 BA459:BA465 BA467:BA488 BA28:BA37 BA498:BA513">
    <cfRule type="cellIs" dxfId="1733" priority="1653" stopIfTrue="1" operator="notEqual">
      <formula>$AM15</formula>
    </cfRule>
  </conditionalFormatting>
  <conditionalFormatting sqref="AN15 AN254:AN266 AN396 AN401:AN429 AN150:AN165 AN355:AN392 AN398:AN399 AN17:AN26 AN39:AN52 AN548:AN549 AN220:AN230 AN217:AN218 AN244:AN250 AN237:AN242 AN54:AN64 AN66:AN71 AN73:AN105 AN107:AN108 AN137:AN148 AN197:AN215 AN167:AN185 AN110:AN132 AN431:AN437 AN280:AN353 AN444:AN451 AN521:AN541 AN459:AN465 AN467:AN488 AN28:AN37 AN498:AN513">
    <cfRule type="cellIs" dxfId="1732" priority="1654" stopIfTrue="1" operator="notEqual">
      <formula>$AJ15</formula>
    </cfRule>
  </conditionalFormatting>
  <conditionalFormatting sqref="AQ1 AQ15 AQ254:AQ266 AQ396 AQ401:AQ429 AQ150:AQ165 AQ355:AQ392 AQ398:AQ399 AQ17:AQ26 AQ39:AQ52 AQ548:AQ549 AQ220:AQ230 AQ217:AQ218 AQ244:AQ250 AQ237:AQ242 AQ54:AQ64 AQ66:AQ71 AQ73:AQ105 AQ107:AQ108 AQ137:AQ148 AQ197:AQ215 AQ167:AQ185 AQ110:AQ132 AQ431:AQ437 AQ280:AQ353 AQ444:AQ451 AQ521:AQ541 AQ459:AQ465 AQ467:AQ488 AQ28:AQ37 AQ498:AQ513">
    <cfRule type="cellIs" dxfId="1731" priority="1655" stopIfTrue="1" operator="notEqual">
      <formula>$AM1</formula>
    </cfRule>
  </conditionalFormatting>
  <conditionalFormatting sqref="V15">
    <cfRule type="cellIs" dxfId="1730" priority="1656" stopIfTrue="1" operator="lessThan">
      <formula>0</formula>
    </cfRule>
    <cfRule type="expression" dxfId="1729" priority="1657" stopIfTrue="1">
      <formula>$H15=1</formula>
    </cfRule>
  </conditionalFormatting>
  <conditionalFormatting sqref="AI254:AI266 AI396 AI401:AI429 AI355:AI356 AI398:AI399 AI150:AI165 AY17:AY26 AY39:AY52 AI39:AI52 AI548:AI549 AI220:AI230 AI217:AI218 AI244:AI249 AI237:AI242 AI358:AI392 AI17:AI26 AY54:AY64 AI54:AI64 AI66:AI71 AY66:AY71 AI79:AI105 AI107:AI108 AY73:AY105 AY107:AY108 AI137:AI148 AY197:AY215 AI197:AI215 AI167:AI185 AI110:AI132 AY167:AY185 AY110:AY132 AI431:AI437 AY431:AY437 AI280:AI353 AY444:AY451 AI444:AI451 AI521:AI541 AY521:AY541 AI459:AI465 AY459:AY465 AY467:AY488 AI467:AI488 AI28:AI37 AY28:AY37 AI498:AI513 AY498:AY513">
    <cfRule type="expression" dxfId="1728" priority="1658" stopIfTrue="1">
      <formula>$H17=1</formula>
    </cfRule>
  </conditionalFormatting>
  <conditionalFormatting sqref="AL254:AL266 AL396 AL401:AL429 AL150:AL165 AL355:AL392 AL398:AL399 AL17:AL26 AL39:AL52 AL548:AL549 AL220:AL230 AL217:AL218 AL244:AL250 AL237:AL242 AL54:AL64 AL66:AL71 AL73:AL105 AL107:AL108 AL137:AL148 AL197:AL215 AL167:AL185 AL110:AL132 AL431:AL437 AL280:AL353 AL444:AL451 AL521:AL541 AL459:AL465 AL467:AL488 AL28:AL37 AL498:AL513">
    <cfRule type="cellIs" dxfId="1727" priority="1659" stopIfTrue="1" operator="notEqual">
      <formula>AP17</formula>
    </cfRule>
  </conditionalFormatting>
  <conditionalFormatting sqref="AE150:AE165 AE254:AE266 AE396 AE401:AE429 AE355:AE392 AE398:AE399 AE17:AE26 AE39:AE52 AE548:AE549 AE220:AE230 AE217:AE218 AE244:AE250 AE237:AE242 AE54:AE64 AE66:AE71 AE73:AE105 AE107:AE108 AE137:AE148 AE197:AE215 AE167:AE185 AE110:AE132 AE431:AE437 AE463:AE465 AE280:AE353 AE444:AE451 AE521:AE541 AE459:AE461 AE467:AE488 AE28:AE37 AE498:AE513">
    <cfRule type="cellIs" dxfId="1726" priority="1660" stopIfTrue="1" operator="equal">
      <formula>$AE$12</formula>
    </cfRule>
    <cfRule type="cellIs" dxfId="1725" priority="1661" stopIfTrue="1" operator="lessThan">
      <formula>$AE$12</formula>
    </cfRule>
  </conditionalFormatting>
  <conditionalFormatting sqref="BD13">
    <cfRule type="cellIs" dxfId="1724" priority="1662" stopIfTrue="1" operator="equal">
      <formula>0.02</formula>
    </cfRule>
    <cfRule type="cellIs" dxfId="1723" priority="1663" stopIfTrue="1" operator="lessThan">
      <formula>0.02</formula>
    </cfRule>
  </conditionalFormatting>
  <conditionalFormatting sqref="BG15 BG254:BG266 BG396 BG401:BG429 BG150:BG165 BG355:BG392 BG398:BG399 BG17:BG26 BG39:BG52 BG548:BG549 BG220:BG230 BG217:BG218 BG244:BG250 BG237:BG242 BG54:BG64 BG66:BG71 BG73:BG105 BG107:BG108 BG137:BG148 BG197:BG215 BG167:BG185 BG110:BG132 BG431:BG437 BG280:BG353 BG444:BG451 BG521:BG541 BG459:BG465 BG467:BG488 BG28:BG37 BG498:BG513">
    <cfRule type="cellIs" dxfId="1722" priority="1664" stopIfTrue="1" operator="equal">
      <formula>1</formula>
    </cfRule>
    <cfRule type="cellIs" dxfId="1721" priority="1665" stopIfTrue="1" operator="lessThan">
      <formula>1</formula>
    </cfRule>
  </conditionalFormatting>
  <conditionalFormatting sqref="AJ254:AK266 AJ396:AK396 AJ401:AK429 AJ150:AK165 AJ355:AK392 AJ398:AK399 AJ15:AK15 AJ17:AK26 AJ39:AK52 AJ548:AK549 AJ220:AK230 AJ217:AK218 AJ244:AK250 AJ237:AK242 AJ54:AK64 AJ66:AK71 AJ73:AK105 AJ107:AK108 AJ137:AK148 AJ197:AK215 AJ167:AK185 AJ110:AK132 AJ431:AK437 AJ280:AK353 AJ444:AK451 AJ521:AK541 AJ459:AK465 AJ467:AK488 AJ28:AK37 AJ498:AK513">
    <cfRule type="cellIs" dxfId="1720" priority="1666" stopIfTrue="1" operator="equal">
      <formula>1</formula>
    </cfRule>
  </conditionalFormatting>
  <conditionalFormatting sqref="AW15">
    <cfRule type="cellIs" dxfId="1719" priority="1667" stopIfTrue="1" operator="lessThan">
      <formula>0</formula>
    </cfRule>
  </conditionalFormatting>
  <conditionalFormatting sqref="BE254:BE266 BE396 BE401:BE429 BE355:BE392 BE398:BE399 BE17:BE26 BE39:BE52 BE548:BE549 BE220:BE230 BE217:BE218 BE244:BE252 BE237:BE242 BE54:BE64 BE66:BE71 BE73:BE105 BE107:BE108 BE137:BE165 BE197:BE215 BE167:BE185 BE110:BE132 BE431:BE437 BE280:BE353 BE444:BE451 BE521:BE541 BE459:BE465 BE467:BE488 BE28:BE37 BE498:BE513">
    <cfRule type="cellIs" dxfId="1718" priority="1668" stopIfTrue="1" operator="equal">
      <formula>$BC$10</formula>
    </cfRule>
    <cfRule type="cellIs" dxfId="1717" priority="1669" stopIfTrue="1" operator="lessThan">
      <formula>$BC$10</formula>
    </cfRule>
  </conditionalFormatting>
  <conditionalFormatting sqref="AO15 AO254:AO266 AO396 AO401:AO429 AO150:AO165 AO355:AO392 AO398:AO399 AO17:AO26 AO39:AO52 AO548:AO549 AO220:AO230 AO217:AO218 AO244:AO250 AO237:AO242 AO54:AO64 AO66:AO71 AO73:AO105 AO107:AO108 AO137:AO148 AO197:AO215 AO167:AO185 AO110:AO132 AO431:AO437 AO280:AO353 AO444:AO451 AO521:AO541 AO459:AO465 AO467:AO488 AO28:AO37 AO498:AO513">
    <cfRule type="cellIs" dxfId="1716" priority="1671" stopIfTrue="1" operator="equal">
      <formula>"REAPP"</formula>
    </cfRule>
  </conditionalFormatting>
  <conditionalFormatting sqref="D1:F3">
    <cfRule type="expression" dxfId="1715" priority="1670" stopIfTrue="1">
      <formula>$E$2=""</formula>
    </cfRule>
  </conditionalFormatting>
  <conditionalFormatting sqref="AC17:AC26 AC39:AC52 AC54:AC64 AC66:AC71 AC73:AC105 AC107:AC267 AC490 AC280:AC437 AC444:AC451 AC459:AC465 AC467:AC488 AC28:AC37 AC495:AC552">
    <cfRule type="expression" dxfId="1714" priority="1672" stopIfTrue="1">
      <formula>$AC17&lt;&gt;$V17</formula>
    </cfRule>
    <cfRule type="expression" dxfId="1713" priority="1673" stopIfTrue="1">
      <formula>AND($AC17&gt;0,$AC17&lt;=$AD$12)</formula>
    </cfRule>
  </conditionalFormatting>
  <conditionalFormatting sqref="C521:D521 A156:B160 A254:B263 A396:B396 A401:B403 A355:B392 A398:B399 A28:B32 A39:B45 A548:B548 A220:B230 A244:B250 A54:B59 A73:B96 A107:B108 A137:B144 A197:B215 A167:B185 A110:B118 A300:B353 A411:B423 A431:B432 A280:B287 A436:B437 A483:B488 A539:B541 A504:B513 A444:B451 A521:B530 A459:B465 A467:B476">
    <cfRule type="expression" dxfId="1712" priority="1674" stopIfTrue="1">
      <formula>#REF!=1</formula>
    </cfRule>
  </conditionalFormatting>
  <conditionalFormatting sqref="BE17:BE26 BE39:BE52 BE54:BE64 BE66:BE71 BE73:BE105 BE107:BE108 BE486 BE521:BE541 BE28:BE37 BE498:BE513">
    <cfRule type="expression" dxfId="1711" priority="1650">
      <formula>OR($H17=3,$H17="R3")</formula>
    </cfRule>
  </conditionalFormatting>
  <conditionalFormatting sqref="BE548:BE549">
    <cfRule type="expression" dxfId="1710" priority="1649">
      <formula>OR($H548=3,$H548="R3")</formula>
    </cfRule>
  </conditionalFormatting>
  <conditionalFormatting sqref="V254:V266 V396 V401:V429 V150:V165 V355:V392 V398:V399 V17:V26 V39:V52 V548:V549 V220:V230 V217:V218 V244:V250 V237:V242 V54:V64 V66:V71 V73:V105 V107:V108 V137:V148 V197:V215 V167:V185 V110:V132 V431:V437 V280:V353 V444:V451 V521:V541 V459:V465 V467:V488 V28:V37 V498:V513">
    <cfRule type="expression" dxfId="1709" priority="1648">
      <formula>$H17=1</formula>
    </cfRule>
  </conditionalFormatting>
  <conditionalFormatting sqref="AE462">
    <cfRule type="cellIs" dxfId="1708" priority="1646" stopIfTrue="1" operator="equal">
      <formula>$AE$12</formula>
    </cfRule>
    <cfRule type="cellIs" dxfId="1707" priority="1647" stopIfTrue="1" operator="lessThan">
      <formula>$AE$12</formula>
    </cfRule>
  </conditionalFormatting>
  <conditionalFormatting sqref="AE462">
    <cfRule type="expression" dxfId="1706" priority="1645">
      <formula>OR($H462=3,$H462="R3")</formula>
    </cfRule>
  </conditionalFormatting>
  <conditionalFormatting sqref="Z254:AC266 Z396:AC396 Z401:AC429 Z150:AC165 Z355:AC392 Z398:AC399 Z17:AC26 Z39:AC52 Z548:AC549 Z220:AC230 Z217:AC218 Z244:AC250 Z237:AC242 Z54:AC64 Z66:AC71 Z73:AC105 Z107:AC108 Z137:AC148 Z197:AC215 Z167:AC185 Z110:AC132 Z431:AC437 Z280:AC353 Z444:AC451 Z521:AC541 Z459:AC465 Z467:AC488 Z28:AC37 Z498:AC513">
    <cfRule type="expression" dxfId="1705" priority="1644">
      <formula>$Z17="Exempt"</formula>
    </cfRule>
  </conditionalFormatting>
  <conditionalFormatting sqref="AP490 AP495:AP497">
    <cfRule type="cellIs" dxfId="1704" priority="1628" stopIfTrue="1" operator="notEqual">
      <formula>$AL490</formula>
    </cfRule>
  </conditionalFormatting>
  <conditionalFormatting sqref="BA490 BA495:BA497">
    <cfRule type="cellIs" dxfId="1703" priority="1629" stopIfTrue="1" operator="notEqual">
      <formula>$AM490</formula>
    </cfRule>
  </conditionalFormatting>
  <conditionalFormatting sqref="AN490 AN495:AN497">
    <cfRule type="cellIs" dxfId="1702" priority="1630" stopIfTrue="1" operator="notEqual">
      <formula>$AJ490</formula>
    </cfRule>
  </conditionalFormatting>
  <conditionalFormatting sqref="AQ490 AQ495:AQ497">
    <cfRule type="cellIs" dxfId="1701" priority="1631" stopIfTrue="1" operator="notEqual">
      <formula>$AM490</formula>
    </cfRule>
  </conditionalFormatting>
  <conditionalFormatting sqref="AG490:AH490 AG495:AH497">
    <cfRule type="expression" dxfId="1700" priority="1632" stopIfTrue="1">
      <formula>$H490=1</formula>
    </cfRule>
  </conditionalFormatting>
  <conditionalFormatting sqref="AI490 AI495:AI497">
    <cfRule type="expression" dxfId="1699" priority="1633" stopIfTrue="1">
      <formula>$H490=1</formula>
    </cfRule>
  </conditionalFormatting>
  <conditionalFormatting sqref="AL490 AL495:AL497">
    <cfRule type="cellIs" dxfId="1698" priority="1634" stopIfTrue="1" operator="notEqual">
      <formula>AP490</formula>
    </cfRule>
  </conditionalFormatting>
  <conditionalFormatting sqref="AE490 AE495:AE497">
    <cfRule type="cellIs" dxfId="1697" priority="1635" stopIfTrue="1" operator="equal">
      <formula>$AE$12</formula>
    </cfRule>
    <cfRule type="cellIs" dxfId="1696" priority="1636" stopIfTrue="1" operator="lessThan">
      <formula>$AE$12</formula>
    </cfRule>
  </conditionalFormatting>
  <conditionalFormatting sqref="BG490 BG495:BG497">
    <cfRule type="cellIs" dxfId="1695" priority="1637" stopIfTrue="1" operator="equal">
      <formula>1</formula>
    </cfRule>
    <cfRule type="cellIs" dxfId="1694" priority="1638" stopIfTrue="1" operator="lessThan">
      <formula>1</formula>
    </cfRule>
  </conditionalFormatting>
  <conditionalFormatting sqref="AJ490:AK490 AJ495:AK497">
    <cfRule type="cellIs" dxfId="1693" priority="1639" stopIfTrue="1" operator="equal">
      <formula>1</formula>
    </cfRule>
  </conditionalFormatting>
  <conditionalFormatting sqref="BE490 BE495:BE497">
    <cfRule type="cellIs" dxfId="1692" priority="1640" stopIfTrue="1" operator="equal">
      <formula>$BC$10</formula>
    </cfRule>
    <cfRule type="cellIs" dxfId="1691" priority="1641" stopIfTrue="1" operator="lessThan">
      <formula>$BC$10</formula>
    </cfRule>
  </conditionalFormatting>
  <conditionalFormatting sqref="AO490 AO495:AO497">
    <cfRule type="cellIs" dxfId="1690" priority="1642" stopIfTrue="1" operator="equal">
      <formula>"REAPP"</formula>
    </cfRule>
  </conditionalFormatting>
  <conditionalFormatting sqref="A490:B490">
    <cfRule type="expression" dxfId="1689" priority="1643" stopIfTrue="1">
      <formula>#REF!=1</formula>
    </cfRule>
  </conditionalFormatting>
  <conditionalFormatting sqref="AE490 AG490:AI490 AG495:AI497 AE495:AE497">
    <cfRule type="expression" dxfId="1688" priority="1627">
      <formula>OR($H490=3,$H490="R3")</formula>
    </cfRule>
  </conditionalFormatting>
  <conditionalFormatting sqref="BE490 BE495:BE497">
    <cfRule type="expression" dxfId="1687" priority="1626">
      <formula>OR($H490=3,$H490="R3")</formula>
    </cfRule>
  </conditionalFormatting>
  <conditionalFormatting sqref="V490 V495:V497">
    <cfRule type="expression" dxfId="1686" priority="1625">
      <formula>$H490=1</formula>
    </cfRule>
  </conditionalFormatting>
  <conditionalFormatting sqref="Z490:AC490 Z495:AC497">
    <cfRule type="expression" dxfId="1685" priority="1624">
      <formula>$Z490="Exempt"</formula>
    </cfRule>
  </conditionalFormatting>
  <conditionalFormatting sqref="AZ149">
    <cfRule type="cellIs" dxfId="1684" priority="1611" stopIfTrue="1" operator="notEqual">
      <formula>$AL149</formula>
    </cfRule>
  </conditionalFormatting>
  <conditionalFormatting sqref="BA149">
    <cfRule type="cellIs" dxfId="1683" priority="1612" stopIfTrue="1" operator="notEqual">
      <formula>$AM149</formula>
    </cfRule>
  </conditionalFormatting>
  <conditionalFormatting sqref="AN149">
    <cfRule type="cellIs" dxfId="1682" priority="1613" stopIfTrue="1" operator="notEqual">
      <formula>$AJ149</formula>
    </cfRule>
  </conditionalFormatting>
  <conditionalFormatting sqref="AQ149">
    <cfRule type="cellIs" dxfId="1681" priority="1614" stopIfTrue="1" operator="notEqual">
      <formula>$AM149</formula>
    </cfRule>
  </conditionalFormatting>
  <conditionalFormatting sqref="AG149:AH149">
    <cfRule type="expression" dxfId="1680" priority="1615" stopIfTrue="1">
      <formula>$H149=1</formula>
    </cfRule>
  </conditionalFormatting>
  <conditionalFormatting sqref="AI149">
    <cfRule type="expression" dxfId="1679" priority="1616" stopIfTrue="1">
      <formula>$H149=1</formula>
    </cfRule>
  </conditionalFormatting>
  <conditionalFormatting sqref="AL149">
    <cfRule type="cellIs" dxfId="1678" priority="1617" stopIfTrue="1" operator="notEqual">
      <formula>AP149</formula>
    </cfRule>
  </conditionalFormatting>
  <conditionalFormatting sqref="AE149">
    <cfRule type="cellIs" dxfId="1677" priority="1618" stopIfTrue="1" operator="equal">
      <formula>$AE$12</formula>
    </cfRule>
    <cfRule type="cellIs" dxfId="1676" priority="1619" stopIfTrue="1" operator="lessThan">
      <formula>$AE$12</formula>
    </cfRule>
  </conditionalFormatting>
  <conditionalFormatting sqref="BG149">
    <cfRule type="cellIs" dxfId="1675" priority="1620" stopIfTrue="1" operator="equal">
      <formula>1</formula>
    </cfRule>
    <cfRule type="cellIs" dxfId="1674" priority="1621" stopIfTrue="1" operator="lessThan">
      <formula>1</formula>
    </cfRule>
  </conditionalFormatting>
  <conditionalFormatting sqref="AJ149:AK149">
    <cfRule type="cellIs" dxfId="1673" priority="1622" stopIfTrue="1" operator="equal">
      <formula>1</formula>
    </cfRule>
  </conditionalFormatting>
  <conditionalFormatting sqref="AO149">
    <cfRule type="cellIs" dxfId="1672" priority="1623" stopIfTrue="1" operator="equal">
      <formula>"REAPP"</formula>
    </cfRule>
  </conditionalFormatting>
  <conditionalFormatting sqref="BE149 AE149 AG149:AI149">
    <cfRule type="expression" dxfId="1671" priority="1610">
      <formula>OR($H149=3,$H149="R3")</formula>
    </cfRule>
  </conditionalFormatting>
  <conditionalFormatting sqref="V149">
    <cfRule type="expression" dxfId="1670" priority="1609">
      <formula>$H149=1</formula>
    </cfRule>
  </conditionalFormatting>
  <conditionalFormatting sqref="Z149:AC149">
    <cfRule type="expression" dxfId="1669" priority="1608">
      <formula>$Z149="Exempt"</formula>
    </cfRule>
  </conditionalFormatting>
  <conditionalFormatting sqref="G149">
    <cfRule type="cellIs" dxfId="1668" priority="1607" stopIfTrue="1" operator="notEqual">
      <formula>G148</formula>
    </cfRule>
  </conditionalFormatting>
  <conditionalFormatting sqref="G155">
    <cfRule type="cellIs" dxfId="1667" priority="1606" stopIfTrue="1" operator="notEqual">
      <formula>G154</formula>
    </cfRule>
  </conditionalFormatting>
  <conditionalFormatting sqref="AH155">
    <cfRule type="expression" dxfId="1666" priority="1605" stopIfTrue="1">
      <formula>$H155=1</formula>
    </cfRule>
  </conditionalFormatting>
  <conditionalFormatting sqref="AH149">
    <cfRule type="expression" dxfId="1665" priority="1604" stopIfTrue="1">
      <formula>$H149=1</formula>
    </cfRule>
  </conditionalFormatting>
  <conditionalFormatting sqref="AZ251:AZ252">
    <cfRule type="cellIs" dxfId="1664" priority="1591" stopIfTrue="1" operator="notEqual">
      <formula>$AL251</formula>
    </cfRule>
  </conditionalFormatting>
  <conditionalFormatting sqref="BA251:BA252">
    <cfRule type="cellIs" dxfId="1663" priority="1592" stopIfTrue="1" operator="notEqual">
      <formula>$AM251</formula>
    </cfRule>
  </conditionalFormatting>
  <conditionalFormatting sqref="AN251:AN252">
    <cfRule type="cellIs" dxfId="1662" priority="1593" stopIfTrue="1" operator="notEqual">
      <formula>$AJ251</formula>
    </cfRule>
  </conditionalFormatting>
  <conditionalFormatting sqref="AQ251:AQ252">
    <cfRule type="cellIs" dxfId="1661" priority="1594" stopIfTrue="1" operator="notEqual">
      <formula>$AM251</formula>
    </cfRule>
  </conditionalFormatting>
  <conditionalFormatting sqref="AG251:AH252">
    <cfRule type="expression" dxfId="1660" priority="1595" stopIfTrue="1">
      <formula>$H251=1</formula>
    </cfRule>
  </conditionalFormatting>
  <conditionalFormatting sqref="AL251:AL252">
    <cfRule type="cellIs" dxfId="1659" priority="1596" stopIfTrue="1" operator="notEqual">
      <formula>AP251</formula>
    </cfRule>
  </conditionalFormatting>
  <conditionalFormatting sqref="AE251:AE252">
    <cfRule type="cellIs" dxfId="1658" priority="1597" stopIfTrue="1" operator="equal">
      <formula>$AE$12</formula>
    </cfRule>
    <cfRule type="cellIs" dxfId="1657" priority="1598" stopIfTrue="1" operator="lessThan">
      <formula>$AE$12</formula>
    </cfRule>
  </conditionalFormatting>
  <conditionalFormatting sqref="BG251:BG252">
    <cfRule type="cellIs" dxfId="1656" priority="1599" stopIfTrue="1" operator="equal">
      <formula>1</formula>
    </cfRule>
    <cfRule type="cellIs" dxfId="1655" priority="1600" stopIfTrue="1" operator="lessThan">
      <formula>1</formula>
    </cfRule>
  </conditionalFormatting>
  <conditionalFormatting sqref="AJ251:AK252">
    <cfRule type="cellIs" dxfId="1654" priority="1601" stopIfTrue="1" operator="equal">
      <formula>1</formula>
    </cfRule>
  </conditionalFormatting>
  <conditionalFormatting sqref="AO251:AO252">
    <cfRule type="cellIs" dxfId="1653" priority="1602" stopIfTrue="1" operator="equal">
      <formula>"REAPP"</formula>
    </cfRule>
  </conditionalFormatting>
  <conditionalFormatting sqref="A251:B252">
    <cfRule type="expression" dxfId="1652" priority="1603" stopIfTrue="1">
      <formula>#REF!=1</formula>
    </cfRule>
  </conditionalFormatting>
  <conditionalFormatting sqref="BE251:BE252 AE251:AE252 AG251:AH252">
    <cfRule type="expression" dxfId="1651" priority="1590">
      <formula>OR($H251=3,$H251="R3")</formula>
    </cfRule>
  </conditionalFormatting>
  <conditionalFormatting sqref="V251:V252">
    <cfRule type="expression" dxfId="1650" priority="1589">
      <formula>$H251=1</formula>
    </cfRule>
  </conditionalFormatting>
  <conditionalFormatting sqref="Z251:AC252">
    <cfRule type="expression" dxfId="1649" priority="1588">
      <formula>$Z251="Exempt"</formula>
    </cfRule>
  </conditionalFormatting>
  <conditionalFormatting sqref="AP393:AP395">
    <cfRule type="cellIs" dxfId="1648" priority="1572" stopIfTrue="1" operator="notEqual">
      <formula>$AL393</formula>
    </cfRule>
  </conditionalFormatting>
  <conditionalFormatting sqref="BA393:BA395">
    <cfRule type="cellIs" dxfId="1647" priority="1573" stopIfTrue="1" operator="notEqual">
      <formula>$AM393</formula>
    </cfRule>
  </conditionalFormatting>
  <conditionalFormatting sqref="AN393:AN395">
    <cfRule type="cellIs" dxfId="1646" priority="1574" stopIfTrue="1" operator="notEqual">
      <formula>$AJ393</formula>
    </cfRule>
  </conditionalFormatting>
  <conditionalFormatting sqref="AQ393:AQ395">
    <cfRule type="cellIs" dxfId="1645" priority="1575" stopIfTrue="1" operator="notEqual">
      <formula>$AM393</formula>
    </cfRule>
  </conditionalFormatting>
  <conditionalFormatting sqref="AG393:AH395">
    <cfRule type="expression" dxfId="1644" priority="1576" stopIfTrue="1">
      <formula>$H393=1</formula>
    </cfRule>
  </conditionalFormatting>
  <conditionalFormatting sqref="AI393:AI395">
    <cfRule type="expression" dxfId="1643" priority="1577" stopIfTrue="1">
      <formula>$H393=1</formula>
    </cfRule>
  </conditionalFormatting>
  <conditionalFormatting sqref="AL393:AL395">
    <cfRule type="cellIs" dxfId="1642" priority="1578" stopIfTrue="1" operator="notEqual">
      <formula>AP393</formula>
    </cfRule>
  </conditionalFormatting>
  <conditionalFormatting sqref="AE393:AE395">
    <cfRule type="cellIs" dxfId="1641" priority="1579" stopIfTrue="1" operator="equal">
      <formula>$AE$12</formula>
    </cfRule>
    <cfRule type="cellIs" dxfId="1640" priority="1580" stopIfTrue="1" operator="lessThan">
      <formula>$AE$12</formula>
    </cfRule>
  </conditionalFormatting>
  <conditionalFormatting sqref="BG393:BG395">
    <cfRule type="cellIs" dxfId="1639" priority="1581" stopIfTrue="1" operator="equal">
      <formula>1</formula>
    </cfRule>
    <cfRule type="cellIs" dxfId="1638" priority="1582" stopIfTrue="1" operator="lessThan">
      <formula>1</formula>
    </cfRule>
  </conditionalFormatting>
  <conditionalFormatting sqref="AJ393:AK395">
    <cfRule type="cellIs" dxfId="1637" priority="1583" stopIfTrue="1" operator="equal">
      <formula>1</formula>
    </cfRule>
  </conditionalFormatting>
  <conditionalFormatting sqref="BE393:BE395">
    <cfRule type="cellIs" dxfId="1636" priority="1584" stopIfTrue="1" operator="equal">
      <formula>$BC$10</formula>
    </cfRule>
    <cfRule type="cellIs" dxfId="1635" priority="1585" stopIfTrue="1" operator="lessThan">
      <formula>$BC$10</formula>
    </cfRule>
  </conditionalFormatting>
  <conditionalFormatting sqref="AO393:AO395">
    <cfRule type="cellIs" dxfId="1634" priority="1586" stopIfTrue="1" operator="equal">
      <formula>"REAPP"</formula>
    </cfRule>
  </conditionalFormatting>
  <conditionalFormatting sqref="A393:B395">
    <cfRule type="expression" dxfId="1633" priority="1587" stopIfTrue="1">
      <formula>#REF!=1</formula>
    </cfRule>
  </conditionalFormatting>
  <conditionalFormatting sqref="AG393:AI395 AE393:AE395 BE393:BE395">
    <cfRule type="expression" dxfId="1632" priority="1571">
      <formula>OR($H393=3,$H393="R3")</formula>
    </cfRule>
  </conditionalFormatting>
  <conditionalFormatting sqref="V393:V395">
    <cfRule type="expression" dxfId="1631" priority="1570">
      <formula>$H393=1</formula>
    </cfRule>
  </conditionalFormatting>
  <conditionalFormatting sqref="Z393:AC395">
    <cfRule type="expression" dxfId="1630" priority="1569">
      <formula>$Z393="Exempt"</formula>
    </cfRule>
  </conditionalFormatting>
  <conditionalFormatting sqref="AP253">
    <cfRule type="cellIs" dxfId="1629" priority="1553" stopIfTrue="1" operator="notEqual">
      <formula>$AL253</formula>
    </cfRule>
  </conditionalFormatting>
  <conditionalFormatting sqref="BA253">
    <cfRule type="cellIs" dxfId="1628" priority="1554" stopIfTrue="1" operator="notEqual">
      <formula>$AM253</formula>
    </cfRule>
  </conditionalFormatting>
  <conditionalFormatting sqref="AN253">
    <cfRule type="cellIs" dxfId="1627" priority="1555" stopIfTrue="1" operator="notEqual">
      <formula>$AJ253</formula>
    </cfRule>
  </conditionalFormatting>
  <conditionalFormatting sqref="AQ253">
    <cfRule type="cellIs" dxfId="1626" priority="1556" stopIfTrue="1" operator="notEqual">
      <formula>$AM253</formula>
    </cfRule>
  </conditionalFormatting>
  <conditionalFormatting sqref="AG253:AH253">
    <cfRule type="expression" dxfId="1625" priority="1557" stopIfTrue="1">
      <formula>$H253=1</formula>
    </cfRule>
  </conditionalFormatting>
  <conditionalFormatting sqref="AI253">
    <cfRule type="expression" dxfId="1624" priority="1558" stopIfTrue="1">
      <formula>$H253=1</formula>
    </cfRule>
  </conditionalFormatting>
  <conditionalFormatting sqref="AL253">
    <cfRule type="cellIs" dxfId="1623" priority="1559" stopIfTrue="1" operator="notEqual">
      <formula>AP253</formula>
    </cfRule>
  </conditionalFormatting>
  <conditionalFormatting sqref="AE253">
    <cfRule type="cellIs" dxfId="1622" priority="1560" stopIfTrue="1" operator="equal">
      <formula>$AE$12</formula>
    </cfRule>
    <cfRule type="cellIs" dxfId="1621" priority="1561" stopIfTrue="1" operator="lessThan">
      <formula>$AE$12</formula>
    </cfRule>
  </conditionalFormatting>
  <conditionalFormatting sqref="BG253">
    <cfRule type="cellIs" dxfId="1620" priority="1562" stopIfTrue="1" operator="equal">
      <formula>1</formula>
    </cfRule>
    <cfRule type="cellIs" dxfId="1619" priority="1563" stopIfTrue="1" operator="lessThan">
      <formula>1</formula>
    </cfRule>
  </conditionalFormatting>
  <conditionalFormatting sqref="AJ253:AK253">
    <cfRule type="cellIs" dxfId="1618" priority="1564" stopIfTrue="1" operator="equal">
      <formula>1</formula>
    </cfRule>
  </conditionalFormatting>
  <conditionalFormatting sqref="BE253">
    <cfRule type="cellIs" dxfId="1617" priority="1565" stopIfTrue="1" operator="equal">
      <formula>$BC$10</formula>
    </cfRule>
    <cfRule type="cellIs" dxfId="1616" priority="1566" stopIfTrue="1" operator="lessThan">
      <formula>$BC$10</formula>
    </cfRule>
  </conditionalFormatting>
  <conditionalFormatting sqref="AO253">
    <cfRule type="cellIs" dxfId="1615" priority="1567" stopIfTrue="1" operator="equal">
      <formula>"REAPP"</formula>
    </cfRule>
  </conditionalFormatting>
  <conditionalFormatting sqref="A253:B253">
    <cfRule type="expression" dxfId="1614" priority="1568" stopIfTrue="1">
      <formula>#REF!=1</formula>
    </cfRule>
  </conditionalFormatting>
  <conditionalFormatting sqref="AG253:AI253 AE253 BE253">
    <cfRule type="expression" dxfId="1613" priority="1552">
      <formula>OR($H253=3,$H253="R3")</formula>
    </cfRule>
  </conditionalFormatting>
  <conditionalFormatting sqref="V253">
    <cfRule type="expression" dxfId="1612" priority="1551">
      <formula>$H253=1</formula>
    </cfRule>
  </conditionalFormatting>
  <conditionalFormatting sqref="Z253:AC253">
    <cfRule type="expression" dxfId="1611" priority="1550">
      <formula>$Z253="Exempt"</formula>
    </cfRule>
  </conditionalFormatting>
  <conditionalFormatting sqref="AP400">
    <cfRule type="cellIs" dxfId="1610" priority="1534" stopIfTrue="1" operator="notEqual">
      <formula>$AL400</formula>
    </cfRule>
  </conditionalFormatting>
  <conditionalFormatting sqref="BA400">
    <cfRule type="cellIs" dxfId="1609" priority="1535" stopIfTrue="1" operator="notEqual">
      <formula>$AM400</formula>
    </cfRule>
  </conditionalFormatting>
  <conditionalFormatting sqref="AN400">
    <cfRule type="cellIs" dxfId="1608" priority="1536" stopIfTrue="1" operator="notEqual">
      <formula>$AJ400</formula>
    </cfRule>
  </conditionalFormatting>
  <conditionalFormatting sqref="AQ400">
    <cfRule type="cellIs" dxfId="1607" priority="1537" stopIfTrue="1" operator="notEqual">
      <formula>$AM400</formula>
    </cfRule>
  </conditionalFormatting>
  <conditionalFormatting sqref="AG400:AH400">
    <cfRule type="expression" dxfId="1606" priority="1538" stopIfTrue="1">
      <formula>$H400=1</formula>
    </cfRule>
  </conditionalFormatting>
  <conditionalFormatting sqref="AI400">
    <cfRule type="expression" dxfId="1605" priority="1539" stopIfTrue="1">
      <formula>$H400=1</formula>
    </cfRule>
  </conditionalFormatting>
  <conditionalFormatting sqref="AL400">
    <cfRule type="cellIs" dxfId="1604" priority="1540" stopIfTrue="1" operator="notEqual">
      <formula>AP400</formula>
    </cfRule>
  </conditionalFormatting>
  <conditionalFormatting sqref="AE400">
    <cfRule type="cellIs" dxfId="1603" priority="1541" stopIfTrue="1" operator="equal">
      <formula>$AE$12</formula>
    </cfRule>
    <cfRule type="cellIs" dxfId="1602" priority="1542" stopIfTrue="1" operator="lessThan">
      <formula>$AE$12</formula>
    </cfRule>
  </conditionalFormatting>
  <conditionalFormatting sqref="BG400">
    <cfRule type="cellIs" dxfId="1601" priority="1543" stopIfTrue="1" operator="equal">
      <formula>1</formula>
    </cfRule>
    <cfRule type="cellIs" dxfId="1600" priority="1544" stopIfTrue="1" operator="lessThan">
      <formula>1</formula>
    </cfRule>
  </conditionalFormatting>
  <conditionalFormatting sqref="AJ400:AK400">
    <cfRule type="cellIs" dxfId="1599" priority="1545" stopIfTrue="1" operator="equal">
      <formula>1</formula>
    </cfRule>
  </conditionalFormatting>
  <conditionalFormatting sqref="BE400">
    <cfRule type="cellIs" dxfId="1598" priority="1546" stopIfTrue="1" operator="equal">
      <formula>$BC$10</formula>
    </cfRule>
    <cfRule type="cellIs" dxfId="1597" priority="1547" stopIfTrue="1" operator="lessThan">
      <formula>$BC$10</formula>
    </cfRule>
  </conditionalFormatting>
  <conditionalFormatting sqref="AO400">
    <cfRule type="cellIs" dxfId="1596" priority="1548" stopIfTrue="1" operator="equal">
      <formula>"REAPP"</formula>
    </cfRule>
  </conditionalFormatting>
  <conditionalFormatting sqref="A400:B400">
    <cfRule type="expression" dxfId="1595" priority="1549" stopIfTrue="1">
      <formula>#REF!=1</formula>
    </cfRule>
  </conditionalFormatting>
  <conditionalFormatting sqref="AG400:AI400 AE400 BE400">
    <cfRule type="expression" dxfId="1594" priority="1533">
      <formula>OR($H400=3,$H400="R3")</formula>
    </cfRule>
  </conditionalFormatting>
  <conditionalFormatting sqref="V400">
    <cfRule type="expression" dxfId="1593" priority="1532">
      <formula>$H400=1</formula>
    </cfRule>
  </conditionalFormatting>
  <conditionalFormatting sqref="Z400:AC400">
    <cfRule type="expression" dxfId="1592" priority="1531">
      <formula>$Z400="Exempt"</formula>
    </cfRule>
  </conditionalFormatting>
  <conditionalFormatting sqref="AC13 AC553">
    <cfRule type="cellIs" dxfId="1591" priority="1675" stopIfTrue="1" operator="greaterThan">
      <formula>$V13</formula>
    </cfRule>
    <cfRule type="cellIs" dxfId="1590" priority="1676" stopIfTrue="1" operator="lessThan">
      <formula>#REF!</formula>
    </cfRule>
  </conditionalFormatting>
  <conditionalFormatting sqref="AD355:AD396 AD398:AD429 AD17:AD26 AD39:AD52 AD548:AD549 AD220:AD230 AD217:AD218 AD244:AD266 AD237:AD242 AD54:AD64 AD66:AD71 AD73:AD105 AD107:AD108 AD137:AD165 AD197:AD215 AD167:AD185 AD110:AD132 AD431:AD437 AD490 AD280:AD353 AD444:AD451 AD521:AD541 AD459:AD465 AD467:AD488 AD28:AD37 AD495:AD513 BB495:BD513">
    <cfRule type="expression" dxfId="1589" priority="1530">
      <formula>$H17=1</formula>
    </cfRule>
  </conditionalFormatting>
  <conditionalFormatting sqref="AY254:AY266 AY396 AY401:AY429 AY150:AY165 AY355:AY392 AY398:AY399 AY548:AY549 AY220:AY230 AY217:AY218 AY244:AY250 AY237:AY242 AY137:AY148 AY280:AY353">
    <cfRule type="expression" dxfId="1588" priority="1529" stopIfTrue="1">
      <formula>$H137=1</formula>
    </cfRule>
  </conditionalFormatting>
  <conditionalFormatting sqref="AY490 AY495:AY497">
    <cfRule type="expression" dxfId="1587" priority="1528" stopIfTrue="1">
      <formula>$H490=1</formula>
    </cfRule>
  </conditionalFormatting>
  <conditionalFormatting sqref="AY490 AY495:AY497">
    <cfRule type="expression" dxfId="1586" priority="1527">
      <formula>OR($H490=3,$H490="R3")</formula>
    </cfRule>
  </conditionalFormatting>
  <conditionalFormatting sqref="AY149">
    <cfRule type="expression" dxfId="1585" priority="1526" stopIfTrue="1">
      <formula>$H149=1</formula>
    </cfRule>
  </conditionalFormatting>
  <conditionalFormatting sqref="AY149">
    <cfRule type="expression" dxfId="1584" priority="1525">
      <formula>OR($H149=3,$H149="R3")</formula>
    </cfRule>
  </conditionalFormatting>
  <conditionalFormatting sqref="AY251:AY252">
    <cfRule type="expression" dxfId="1583" priority="1524" stopIfTrue="1">
      <formula>$H251=1</formula>
    </cfRule>
  </conditionalFormatting>
  <conditionalFormatting sqref="AY251:AY252">
    <cfRule type="expression" dxfId="1582" priority="1523">
      <formula>OR($H251=3,$H251="R3")</formula>
    </cfRule>
  </conditionalFormatting>
  <conditionalFormatting sqref="AY393:AY395">
    <cfRule type="expression" dxfId="1581" priority="1522" stopIfTrue="1">
      <formula>$H393=1</formula>
    </cfRule>
  </conditionalFormatting>
  <conditionalFormatting sqref="AY393:AY395">
    <cfRule type="expression" dxfId="1580" priority="1521">
      <formula>OR($H393=3,$H393="R3")</formula>
    </cfRule>
  </conditionalFormatting>
  <conditionalFormatting sqref="AY253">
    <cfRule type="expression" dxfId="1579" priority="1520" stopIfTrue="1">
      <formula>$H253=1</formula>
    </cfRule>
  </conditionalFormatting>
  <conditionalFormatting sqref="AY253">
    <cfRule type="expression" dxfId="1578" priority="1519">
      <formula>OR($H253=3,$H253="R3")</formula>
    </cfRule>
  </conditionalFormatting>
  <conditionalFormatting sqref="AY400">
    <cfRule type="expression" dxfId="1577" priority="1518" stopIfTrue="1">
      <formula>$H400=1</formula>
    </cfRule>
  </conditionalFormatting>
  <conditionalFormatting sqref="AY400">
    <cfRule type="expression" dxfId="1576" priority="1517">
      <formula>OR($H400=3,$H400="R3")</formula>
    </cfRule>
  </conditionalFormatting>
  <conditionalFormatting sqref="AP354 AZ354">
    <cfRule type="cellIs" dxfId="1575" priority="1502" stopIfTrue="1" operator="notEqual">
      <formula>$AL354</formula>
    </cfRule>
  </conditionalFormatting>
  <conditionalFormatting sqref="BA354">
    <cfRule type="cellIs" dxfId="1574" priority="1503" stopIfTrue="1" operator="notEqual">
      <formula>$AM354</formula>
    </cfRule>
  </conditionalFormatting>
  <conditionalFormatting sqref="AN354">
    <cfRule type="cellIs" dxfId="1573" priority="1504" stopIfTrue="1" operator="notEqual">
      <formula>$AJ354</formula>
    </cfRule>
  </conditionalFormatting>
  <conditionalFormatting sqref="AQ354">
    <cfRule type="cellIs" dxfId="1572" priority="1505" stopIfTrue="1" operator="notEqual">
      <formula>$AM354</formula>
    </cfRule>
  </conditionalFormatting>
  <conditionalFormatting sqref="AI354">
    <cfRule type="expression" dxfId="1571" priority="1506" stopIfTrue="1">
      <formula>$H354=1</formula>
    </cfRule>
  </conditionalFormatting>
  <conditionalFormatting sqref="AL354">
    <cfRule type="cellIs" dxfId="1570" priority="1507" stopIfTrue="1" operator="notEqual">
      <formula>AP354</formula>
    </cfRule>
  </conditionalFormatting>
  <conditionalFormatting sqref="AE354">
    <cfRule type="cellIs" dxfId="1569" priority="1508" stopIfTrue="1" operator="equal">
      <formula>$AE$12</formula>
    </cfRule>
    <cfRule type="cellIs" dxfId="1568" priority="1509" stopIfTrue="1" operator="lessThan">
      <formula>$AE$12</formula>
    </cfRule>
  </conditionalFormatting>
  <conditionalFormatting sqref="BG354">
    <cfRule type="cellIs" dxfId="1567" priority="1510" stopIfTrue="1" operator="equal">
      <formula>1</formula>
    </cfRule>
    <cfRule type="cellIs" dxfId="1566" priority="1511" stopIfTrue="1" operator="lessThan">
      <formula>1</formula>
    </cfRule>
  </conditionalFormatting>
  <conditionalFormatting sqref="AJ354:AK354">
    <cfRule type="cellIs" dxfId="1565" priority="1512" stopIfTrue="1" operator="equal">
      <formula>1</formula>
    </cfRule>
  </conditionalFormatting>
  <conditionalFormatting sqref="BE354">
    <cfRule type="cellIs" dxfId="1564" priority="1513" stopIfTrue="1" operator="equal">
      <formula>$BC$10</formula>
    </cfRule>
    <cfRule type="cellIs" dxfId="1563" priority="1514" stopIfTrue="1" operator="lessThan">
      <formula>$BC$10</formula>
    </cfRule>
  </conditionalFormatting>
  <conditionalFormatting sqref="AO354">
    <cfRule type="cellIs" dxfId="1562" priority="1515" stopIfTrue="1" operator="equal">
      <formula>"REAPP"</formula>
    </cfRule>
  </conditionalFormatting>
  <conditionalFormatting sqref="A354:B354">
    <cfRule type="expression" dxfId="1561" priority="1516" stopIfTrue="1">
      <formula>#REF!=1</formula>
    </cfRule>
  </conditionalFormatting>
  <conditionalFormatting sqref="V354">
    <cfRule type="expression" dxfId="1560" priority="1501">
      <formula>$H354=1</formula>
    </cfRule>
  </conditionalFormatting>
  <conditionalFormatting sqref="Z354:AC354">
    <cfRule type="expression" dxfId="1559" priority="1500">
      <formula>$Z354="Exempt"</formula>
    </cfRule>
  </conditionalFormatting>
  <conditionalFormatting sqref="AD354">
    <cfRule type="expression" dxfId="1558" priority="1499">
      <formula>$H354=1</formula>
    </cfRule>
  </conditionalFormatting>
  <conditionalFormatting sqref="AY354">
    <cfRule type="expression" dxfId="1557" priority="1498" stopIfTrue="1">
      <formula>$H354=1</formula>
    </cfRule>
  </conditionalFormatting>
  <conditionalFormatting sqref="A145:B148">
    <cfRule type="expression" dxfId="1556" priority="1497" stopIfTrue="1">
      <formula>#REF!=1</formula>
    </cfRule>
  </conditionalFormatting>
  <conditionalFormatting sqref="AZ397">
    <cfRule type="cellIs" dxfId="1555" priority="1496" stopIfTrue="1" operator="notEqual">
      <formula>$AL397</formula>
    </cfRule>
  </conditionalFormatting>
  <conditionalFormatting sqref="AP397">
    <cfRule type="cellIs" dxfId="1554" priority="1480" stopIfTrue="1" operator="notEqual">
      <formula>$AL397</formula>
    </cfRule>
  </conditionalFormatting>
  <conditionalFormatting sqref="BA397">
    <cfRule type="cellIs" dxfId="1553" priority="1481" stopIfTrue="1" operator="notEqual">
      <formula>$AM397</formula>
    </cfRule>
  </conditionalFormatting>
  <conditionalFormatting sqref="AN397">
    <cfRule type="cellIs" dxfId="1552" priority="1482" stopIfTrue="1" operator="notEqual">
      <formula>$AJ397</formula>
    </cfRule>
  </conditionalFormatting>
  <conditionalFormatting sqref="AQ397">
    <cfRule type="cellIs" dxfId="1551" priority="1483" stopIfTrue="1" operator="notEqual">
      <formula>$AM397</formula>
    </cfRule>
  </conditionalFormatting>
  <conditionalFormatting sqref="AG397:AH397">
    <cfRule type="expression" dxfId="1550" priority="1484" stopIfTrue="1">
      <formula>$H397=1</formula>
    </cfRule>
  </conditionalFormatting>
  <conditionalFormatting sqref="AI397">
    <cfRule type="expression" dxfId="1549" priority="1485" stopIfTrue="1">
      <formula>$H397=1</formula>
    </cfRule>
  </conditionalFormatting>
  <conditionalFormatting sqref="AL397">
    <cfRule type="cellIs" dxfId="1548" priority="1486" stopIfTrue="1" operator="notEqual">
      <formula>AP397</formula>
    </cfRule>
  </conditionalFormatting>
  <conditionalFormatting sqref="AE397">
    <cfRule type="cellIs" dxfId="1547" priority="1487" stopIfTrue="1" operator="equal">
      <formula>$AE$12</formula>
    </cfRule>
    <cfRule type="cellIs" dxfId="1546" priority="1488" stopIfTrue="1" operator="lessThan">
      <formula>$AE$12</formula>
    </cfRule>
  </conditionalFormatting>
  <conditionalFormatting sqref="BG397">
    <cfRule type="cellIs" dxfId="1545" priority="1489" stopIfTrue="1" operator="equal">
      <formula>1</formula>
    </cfRule>
    <cfRule type="cellIs" dxfId="1544" priority="1490" stopIfTrue="1" operator="lessThan">
      <formula>1</formula>
    </cfRule>
  </conditionalFormatting>
  <conditionalFormatting sqref="AJ397:AK397">
    <cfRule type="cellIs" dxfId="1543" priority="1491" stopIfTrue="1" operator="equal">
      <formula>1</formula>
    </cfRule>
  </conditionalFormatting>
  <conditionalFormatting sqref="BE397">
    <cfRule type="cellIs" dxfId="1542" priority="1492" stopIfTrue="1" operator="equal">
      <formula>$BC$10</formula>
    </cfRule>
    <cfRule type="cellIs" dxfId="1541" priority="1493" stopIfTrue="1" operator="lessThan">
      <formula>$BC$10</formula>
    </cfRule>
  </conditionalFormatting>
  <conditionalFormatting sqref="AO397">
    <cfRule type="cellIs" dxfId="1540" priority="1494" stopIfTrue="1" operator="equal">
      <formula>"REAPP"</formula>
    </cfRule>
  </conditionalFormatting>
  <conditionalFormatting sqref="A397:B397">
    <cfRule type="expression" dxfId="1539" priority="1495" stopIfTrue="1">
      <formula>#REF!=1</formula>
    </cfRule>
  </conditionalFormatting>
  <conditionalFormatting sqref="AG397:AI397 AE397 BE397">
    <cfRule type="expression" dxfId="1538" priority="1479">
      <formula>OR($H397=3,$H397="R3")</formula>
    </cfRule>
  </conditionalFormatting>
  <conditionalFormatting sqref="V397">
    <cfRule type="expression" dxfId="1537" priority="1478">
      <formula>$H397=1</formula>
    </cfRule>
  </conditionalFormatting>
  <conditionalFormatting sqref="Z397:AC397">
    <cfRule type="expression" dxfId="1536" priority="1477">
      <formula>$Z397="Exempt"</formula>
    </cfRule>
  </conditionalFormatting>
  <conditionalFormatting sqref="AD397">
    <cfRule type="expression" dxfId="1535" priority="1476">
      <formula>$H397=1</formula>
    </cfRule>
  </conditionalFormatting>
  <conditionalFormatting sqref="AY397">
    <cfRule type="expression" dxfId="1534" priority="1475" stopIfTrue="1">
      <formula>$H397=1</formula>
    </cfRule>
  </conditionalFormatting>
  <conditionalFormatting sqref="AY397">
    <cfRule type="expression" dxfId="1533" priority="1474">
      <formula>OR($H397=3,$H397="R3")</formula>
    </cfRule>
  </conditionalFormatting>
  <conditionalFormatting sqref="A150:B154">
    <cfRule type="expression" dxfId="1532" priority="1473" stopIfTrue="1">
      <formula>#REF!=1</formula>
    </cfRule>
  </conditionalFormatting>
  <conditionalFormatting sqref="BF17:BF26 BF39:BF52 BF548:BF549 BF220:BF230 BF217:BF218 BF244:BF266 BF237:BF242 BF54:BF64 BF66:BF71 BF73:BF105 BF107:BF108 BF137:BF159 BF197:BF215 BF167:BF185 BF110:BF132 BF431:BF437 BF490 BF280:BF429 BF444:BF451 BF521:BF541 BF459:BF465 BF467:BF488 BF28:BF37 BF495:BF513 BF161:BF165">
    <cfRule type="expression" dxfId="1531" priority="1472">
      <formula>BF17&lt;&gt;BE17</formula>
    </cfRule>
  </conditionalFormatting>
  <conditionalFormatting sqref="AE15">
    <cfRule type="cellIs" dxfId="1530" priority="1468" stopIfTrue="1" operator="equal">
      <formula>$AE$12</formula>
    </cfRule>
    <cfRule type="cellIs" dxfId="1529" priority="1469" stopIfTrue="1" operator="lessThan">
      <formula>$AE$12</formula>
    </cfRule>
  </conditionalFormatting>
  <conditionalFormatting sqref="AC15">
    <cfRule type="expression" dxfId="1528" priority="1470" stopIfTrue="1">
      <formula>$AC15&lt;&gt;$V15</formula>
    </cfRule>
    <cfRule type="expression" dxfId="1527" priority="1471" stopIfTrue="1">
      <formula>AND($AC15&gt;0,$AC15&lt;=$AD$12)</formula>
    </cfRule>
  </conditionalFormatting>
  <conditionalFormatting sqref="AF15">
    <cfRule type="cellIs" dxfId="1526" priority="1466" stopIfTrue="1" operator="equal">
      <formula>$AE$12</formula>
    </cfRule>
    <cfRule type="cellIs" dxfId="1525" priority="1467" stopIfTrue="1" operator="lessThan">
      <formula>$AE$12</formula>
    </cfRule>
  </conditionalFormatting>
  <conditionalFormatting sqref="AF15">
    <cfRule type="expression" dxfId="1524" priority="1465">
      <formula>OR($H15=3,$H15="R3")</formula>
    </cfRule>
  </conditionalFormatting>
  <conditionalFormatting sqref="AC15">
    <cfRule type="expression" dxfId="1523" priority="1464">
      <formula>$Z15="Exempt"</formula>
    </cfRule>
  </conditionalFormatting>
  <conditionalFormatting sqref="AD15">
    <cfRule type="expression" dxfId="1522" priority="1463">
      <formula>$H15=1</formula>
    </cfRule>
  </conditionalFormatting>
  <conditionalFormatting sqref="AL15">
    <cfRule type="cellIs" dxfId="1521" priority="1462" stopIfTrue="1" operator="notEqual">
      <formula>AP15</formula>
    </cfRule>
  </conditionalFormatting>
  <conditionalFormatting sqref="AT17:AT26 AT39:AT52 AT548:AT549 AT220:AT230 AT217:AT218 AT244:AT266 AT237:AT242 AT54:AT64 AT66:AT71 AT73:AT105 AT107:AT108 AT137:AT165 AT197:AT215 AT167:AT185 AT110:AT132 AT431:AT437 AT490 AT280:AT429 AT444:AT451 AT521:AT541 AT459:AT465 AT467:AT488 AT28:AT37 AT495:AT513">
    <cfRule type="expression" dxfId="1520" priority="1458">
      <formula>AND(AT17=0,AT17&lt;&gt;AJ17)</formula>
    </cfRule>
    <cfRule type="expression" dxfId="1519" priority="1461">
      <formula>AT17&lt;&gt;AJ17</formula>
    </cfRule>
  </conditionalFormatting>
  <conditionalFormatting sqref="AU17:AU26 AW17:AW26 AW39:AW52 AU39:AU52 AU548:AU549 AW548:AW549 AU220:AU230 AW220:AW230 AU217:AU218 AW217:AW218 AW244:AW266 AU244:AU266 AW237:AW242 AU237:AU242 AW54:AW64 AU54:AU64 AU66:AU71 AW66:AW71 AW73:AW105 AU73:AU105 AW107:AW108 AU107:AU108 AU137:AU165 AW137:AW165 AW197:AW215 AU197:AU215 AU167:AU185 AU110:AU132 AW167:AW185 AW110:AW132 AU431:AU437 AW431:AW437 AW490 AU490 AU280:AU429 AW280:AW429 AW444:AW451 AU444:AU451 AU521:AU541 AW521:AW541 AU459:AU465 AW459:AW465 AW467:AW488 AU467:AU488 AW28:AW37 AU28:AU37 AU495:AU513 AW495:AW513">
    <cfRule type="expression" dxfId="1518" priority="1460">
      <formula>AU17&lt;&gt;0</formula>
    </cfRule>
  </conditionalFormatting>
  <conditionalFormatting sqref="AV17:AV26 AV39:AV52 AV548:AV549 AV220:AV230 AV217:AV218 AV244:AV266 AV237:AV242 AV54:AV64 AV66:AV71 AV73:AV105 AV107:AV108 AV137:AV165 AV197:AV215 AV167:AV185 AV110:AV132 AV431:AV437 AV490 AV280:AV429 AV444:AV451 AV521:AV541 AV459:AV465 AV467:AV488 AV28:AV37 AV495:AV513">
    <cfRule type="expression" dxfId="1517" priority="1459">
      <formula>AV17&lt;&gt;AL17</formula>
    </cfRule>
  </conditionalFormatting>
  <conditionalFormatting sqref="AX17:AX26 AX39:AX52 AX548:AX549 AX220:AX230 AX217:AX218 AX244:AX266 AX237:AX242 AX54:AX64 AX66:AX71 AX73:AX105 AX107:AX108 AX137:AX165 AX197:AX215 AX167:AX185 AX110:AX132 AX431:AX437 AX490 AX280:AX429 AX444:AX451 AX521:AX541 AX459:AX465 AX467:AX488 AX28:AX37 AX495:AX513">
    <cfRule type="expression" dxfId="1516" priority="1457">
      <formula>AX17=1</formula>
    </cfRule>
  </conditionalFormatting>
  <conditionalFormatting sqref="AX15">
    <cfRule type="expression" dxfId="1515" priority="1456">
      <formula>AX15=1</formula>
    </cfRule>
  </conditionalFormatting>
  <conditionalFormatting sqref="AZ38">
    <cfRule type="cellIs" dxfId="1514" priority="1453" stopIfTrue="1" operator="notEqual">
      <formula>$AL38</formula>
    </cfRule>
  </conditionalFormatting>
  <conditionalFormatting sqref="AC38">
    <cfRule type="expression" dxfId="1513" priority="1454" stopIfTrue="1">
      <formula>$AC38&lt;&gt;$V38</formula>
    </cfRule>
    <cfRule type="expression" dxfId="1512" priority="1455" stopIfTrue="1">
      <formula>AND($AC38&gt;0,$AC38&lt;=$AD$12)</formula>
    </cfRule>
  </conditionalFormatting>
  <conditionalFormatting sqref="AP38">
    <cfRule type="cellIs" dxfId="1511" priority="1438" stopIfTrue="1" operator="notEqual">
      <formula>$AL38</formula>
    </cfRule>
  </conditionalFormatting>
  <conditionalFormatting sqref="BA38">
    <cfRule type="cellIs" dxfId="1510" priority="1439" stopIfTrue="1" operator="notEqual">
      <formula>$AM38</formula>
    </cfRule>
  </conditionalFormatting>
  <conditionalFormatting sqref="AN38">
    <cfRule type="cellIs" dxfId="1509" priority="1440" stopIfTrue="1" operator="notEqual">
      <formula>$AJ38</formula>
    </cfRule>
  </conditionalFormatting>
  <conditionalFormatting sqref="AQ38">
    <cfRule type="cellIs" dxfId="1508" priority="1441" stopIfTrue="1" operator="notEqual">
      <formula>$AM38</formula>
    </cfRule>
  </conditionalFormatting>
  <conditionalFormatting sqref="AG38:AH38">
    <cfRule type="expression" dxfId="1507" priority="1442" stopIfTrue="1">
      <formula>$H38=1</formula>
    </cfRule>
  </conditionalFormatting>
  <conditionalFormatting sqref="AI38">
    <cfRule type="expression" dxfId="1506" priority="1443" stopIfTrue="1">
      <formula>$H38=1</formula>
    </cfRule>
  </conditionalFormatting>
  <conditionalFormatting sqref="AL38">
    <cfRule type="cellIs" dxfId="1505" priority="1444" stopIfTrue="1" operator="notEqual">
      <formula>AP38</formula>
    </cfRule>
  </conditionalFormatting>
  <conditionalFormatting sqref="AE38">
    <cfRule type="cellIs" dxfId="1504" priority="1445" stopIfTrue="1" operator="equal">
      <formula>$AE$12</formula>
    </cfRule>
    <cfRule type="cellIs" dxfId="1503" priority="1446" stopIfTrue="1" operator="lessThan">
      <formula>$AE$12</formula>
    </cfRule>
  </conditionalFormatting>
  <conditionalFormatting sqref="BG38">
    <cfRule type="cellIs" dxfId="1502" priority="1447" stopIfTrue="1" operator="equal">
      <formula>1</formula>
    </cfRule>
    <cfRule type="cellIs" dxfId="1501" priority="1448" stopIfTrue="1" operator="lessThan">
      <formula>1</formula>
    </cfRule>
  </conditionalFormatting>
  <conditionalFormatting sqref="AJ38:AK38">
    <cfRule type="cellIs" dxfId="1500" priority="1449" stopIfTrue="1" operator="equal">
      <formula>1</formula>
    </cfRule>
  </conditionalFormatting>
  <conditionalFormatting sqref="BE38">
    <cfRule type="cellIs" dxfId="1499" priority="1450" stopIfTrue="1" operator="equal">
      <formula>$BC$10</formula>
    </cfRule>
    <cfRule type="cellIs" dxfId="1498" priority="1451" stopIfTrue="1" operator="lessThan">
      <formula>$BC$10</formula>
    </cfRule>
  </conditionalFormatting>
  <conditionalFormatting sqref="AO38">
    <cfRule type="cellIs" dxfId="1497" priority="1452" stopIfTrue="1" operator="equal">
      <formula>"REAPP"</formula>
    </cfRule>
  </conditionalFormatting>
  <conditionalFormatting sqref="AG38:AI38 AE38">
    <cfRule type="expression" dxfId="1496" priority="1437">
      <formula>OR($H38=3,$H38="R3")</formula>
    </cfRule>
  </conditionalFormatting>
  <conditionalFormatting sqref="BE38">
    <cfRule type="expression" dxfId="1495" priority="1436">
      <formula>OR($H38=3,$H38="R3")</formula>
    </cfRule>
  </conditionalFormatting>
  <conditionalFormatting sqref="V38">
    <cfRule type="expression" dxfId="1494" priority="1435">
      <formula>$H38=1</formula>
    </cfRule>
  </conditionalFormatting>
  <conditionalFormatting sqref="Z38:AC38">
    <cfRule type="expression" dxfId="1493" priority="1434">
      <formula>$Z38="Exempt"</formula>
    </cfRule>
  </conditionalFormatting>
  <conditionalFormatting sqref="AD38">
    <cfRule type="expression" dxfId="1492" priority="1433">
      <formula>$H38=1</formula>
    </cfRule>
  </conditionalFormatting>
  <conditionalFormatting sqref="AY38">
    <cfRule type="expression" dxfId="1491" priority="1432" stopIfTrue="1">
      <formula>$H38=1</formula>
    </cfRule>
  </conditionalFormatting>
  <conditionalFormatting sqref="AY38">
    <cfRule type="expression" dxfId="1490" priority="1431">
      <formula>OR($H38=3,$H38="R3")</formula>
    </cfRule>
  </conditionalFormatting>
  <conditionalFormatting sqref="BF38">
    <cfRule type="expression" dxfId="1489" priority="1430">
      <formula>BF38&lt;&gt;BE38</formula>
    </cfRule>
  </conditionalFormatting>
  <conditionalFormatting sqref="AT38">
    <cfRule type="expression" dxfId="1488" priority="1426">
      <formula>AND(AT38=0,AT38&lt;&gt;AJ38)</formula>
    </cfRule>
    <cfRule type="expression" dxfId="1487" priority="1429">
      <formula>AT38&lt;&gt;AJ38</formula>
    </cfRule>
  </conditionalFormatting>
  <conditionalFormatting sqref="AW38 AU38">
    <cfRule type="expression" dxfId="1486" priority="1428">
      <formula>AU38&lt;&gt;0</formula>
    </cfRule>
  </conditionalFormatting>
  <conditionalFormatting sqref="AV38">
    <cfRule type="expression" dxfId="1485" priority="1427">
      <formula>AV38&lt;&gt;AL38</formula>
    </cfRule>
  </conditionalFormatting>
  <conditionalFormatting sqref="AX38">
    <cfRule type="expression" dxfId="1484" priority="1425">
      <formula>AX38=1</formula>
    </cfRule>
  </conditionalFormatting>
  <conditionalFormatting sqref="AZ53">
    <cfRule type="cellIs" dxfId="1483" priority="1422" stopIfTrue="1" operator="notEqual">
      <formula>$AL53</formula>
    </cfRule>
  </conditionalFormatting>
  <conditionalFormatting sqref="AC53">
    <cfRule type="expression" dxfId="1482" priority="1423" stopIfTrue="1">
      <formula>$AC53&lt;&gt;$V53</formula>
    </cfRule>
    <cfRule type="expression" dxfId="1481" priority="1424" stopIfTrue="1">
      <formula>AND($AC53&gt;0,$AC53&lt;=$AD$12)</formula>
    </cfRule>
  </conditionalFormatting>
  <conditionalFormatting sqref="AP53">
    <cfRule type="cellIs" dxfId="1480" priority="1407" stopIfTrue="1" operator="notEqual">
      <formula>$AL53</formula>
    </cfRule>
  </conditionalFormatting>
  <conditionalFormatting sqref="BA53">
    <cfRule type="cellIs" dxfId="1479" priority="1408" stopIfTrue="1" operator="notEqual">
      <formula>$AM53</formula>
    </cfRule>
  </conditionalFormatting>
  <conditionalFormatting sqref="AN53">
    <cfRule type="cellIs" dxfId="1478" priority="1409" stopIfTrue="1" operator="notEqual">
      <formula>$AJ53</formula>
    </cfRule>
  </conditionalFormatting>
  <conditionalFormatting sqref="AQ53">
    <cfRule type="cellIs" dxfId="1477" priority="1410" stopIfTrue="1" operator="notEqual">
      <formula>$AM53</formula>
    </cfRule>
  </conditionalFormatting>
  <conditionalFormatting sqref="AG53:AH53">
    <cfRule type="expression" dxfId="1476" priority="1411" stopIfTrue="1">
      <formula>$H53=1</formula>
    </cfRule>
  </conditionalFormatting>
  <conditionalFormatting sqref="AI53">
    <cfRule type="expression" dxfId="1475" priority="1412" stopIfTrue="1">
      <formula>$H53=1</formula>
    </cfRule>
  </conditionalFormatting>
  <conditionalFormatting sqref="AL53">
    <cfRule type="cellIs" dxfId="1474" priority="1413" stopIfTrue="1" operator="notEqual">
      <formula>AP53</formula>
    </cfRule>
  </conditionalFormatting>
  <conditionalFormatting sqref="AE53">
    <cfRule type="cellIs" dxfId="1473" priority="1414" stopIfTrue="1" operator="equal">
      <formula>$AE$12</formula>
    </cfRule>
    <cfRule type="cellIs" dxfId="1472" priority="1415" stopIfTrue="1" operator="lessThan">
      <formula>$AE$12</formula>
    </cfRule>
  </conditionalFormatting>
  <conditionalFormatting sqref="BG53">
    <cfRule type="cellIs" dxfId="1471" priority="1416" stopIfTrue="1" operator="equal">
      <formula>1</formula>
    </cfRule>
    <cfRule type="cellIs" dxfId="1470" priority="1417" stopIfTrue="1" operator="lessThan">
      <formula>1</formula>
    </cfRule>
  </conditionalFormatting>
  <conditionalFormatting sqref="AJ53:AK53">
    <cfRule type="cellIs" dxfId="1469" priority="1418" stopIfTrue="1" operator="equal">
      <formula>1</formula>
    </cfRule>
  </conditionalFormatting>
  <conditionalFormatting sqref="BE53">
    <cfRule type="cellIs" dxfId="1468" priority="1419" stopIfTrue="1" operator="equal">
      <formula>$BC$10</formula>
    </cfRule>
    <cfRule type="cellIs" dxfId="1467" priority="1420" stopIfTrue="1" operator="lessThan">
      <formula>$BC$10</formula>
    </cfRule>
  </conditionalFormatting>
  <conditionalFormatting sqref="AO53">
    <cfRule type="cellIs" dxfId="1466" priority="1421" stopIfTrue="1" operator="equal">
      <formula>"REAPP"</formula>
    </cfRule>
  </conditionalFormatting>
  <conditionalFormatting sqref="AG53:AI53 AE53">
    <cfRule type="expression" dxfId="1465" priority="1406">
      <formula>OR($H53=3,$H53="R3")</formula>
    </cfRule>
  </conditionalFormatting>
  <conditionalFormatting sqref="BE53">
    <cfRule type="expression" dxfId="1464" priority="1405">
      <formula>OR($H53=3,$H53="R3")</formula>
    </cfRule>
  </conditionalFormatting>
  <conditionalFormatting sqref="V53">
    <cfRule type="expression" dxfId="1463" priority="1404">
      <formula>$H53=1</formula>
    </cfRule>
  </conditionalFormatting>
  <conditionalFormatting sqref="Z53:AC53">
    <cfRule type="expression" dxfId="1462" priority="1403">
      <formula>$Z53="Exempt"</formula>
    </cfRule>
  </conditionalFormatting>
  <conditionalFormatting sqref="AD53">
    <cfRule type="expression" dxfId="1461" priority="1402">
      <formula>$H53=1</formula>
    </cfRule>
  </conditionalFormatting>
  <conditionalFormatting sqref="AY53">
    <cfRule type="expression" dxfId="1460" priority="1401" stopIfTrue="1">
      <formula>$H53=1</formula>
    </cfRule>
  </conditionalFormatting>
  <conditionalFormatting sqref="AY53">
    <cfRule type="expression" dxfId="1459" priority="1400">
      <formula>OR($H53=3,$H53="R3")</formula>
    </cfRule>
  </conditionalFormatting>
  <conditionalFormatting sqref="BF53">
    <cfRule type="expression" dxfId="1458" priority="1399">
      <formula>BF53&lt;&gt;BE53</formula>
    </cfRule>
  </conditionalFormatting>
  <conditionalFormatting sqref="AT53">
    <cfRule type="expression" dxfId="1457" priority="1395">
      <formula>AND(AT53=0,AT53&lt;&gt;AJ53)</formula>
    </cfRule>
    <cfRule type="expression" dxfId="1456" priority="1398">
      <formula>AT53&lt;&gt;AJ53</formula>
    </cfRule>
  </conditionalFormatting>
  <conditionalFormatting sqref="AU53 AW53">
    <cfRule type="expression" dxfId="1455" priority="1397">
      <formula>AU53&lt;&gt;0</formula>
    </cfRule>
  </conditionalFormatting>
  <conditionalFormatting sqref="AV53">
    <cfRule type="expression" dxfId="1454" priority="1396">
      <formula>AV53&lt;&gt;AL53</formula>
    </cfRule>
  </conditionalFormatting>
  <conditionalFormatting sqref="AX53">
    <cfRule type="expression" dxfId="1453" priority="1394">
      <formula>AX53=1</formula>
    </cfRule>
  </conditionalFormatting>
  <conditionalFormatting sqref="AZ166">
    <cfRule type="cellIs" dxfId="1452" priority="1393" stopIfTrue="1" operator="notEqual">
      <formula>$AL166</formula>
    </cfRule>
  </conditionalFormatting>
  <conditionalFormatting sqref="AP166">
    <cfRule type="cellIs" dxfId="1451" priority="1378" stopIfTrue="1" operator="notEqual">
      <formula>$AL166</formula>
    </cfRule>
  </conditionalFormatting>
  <conditionalFormatting sqref="BA166">
    <cfRule type="cellIs" dxfId="1450" priority="1379" stopIfTrue="1" operator="notEqual">
      <formula>$AM166</formula>
    </cfRule>
  </conditionalFormatting>
  <conditionalFormatting sqref="AN166">
    <cfRule type="cellIs" dxfId="1449" priority="1380" stopIfTrue="1" operator="notEqual">
      <formula>$AJ166</formula>
    </cfRule>
  </conditionalFormatting>
  <conditionalFormatting sqref="AQ166">
    <cfRule type="cellIs" dxfId="1448" priority="1381" stopIfTrue="1" operator="notEqual">
      <formula>$AM166</formula>
    </cfRule>
  </conditionalFormatting>
  <conditionalFormatting sqref="AG166:AH166">
    <cfRule type="expression" dxfId="1447" priority="1382" stopIfTrue="1">
      <formula>$H166=1</formula>
    </cfRule>
  </conditionalFormatting>
  <conditionalFormatting sqref="AI166">
    <cfRule type="expression" dxfId="1446" priority="1383" stopIfTrue="1">
      <formula>$H166=1</formula>
    </cfRule>
  </conditionalFormatting>
  <conditionalFormatting sqref="AL166">
    <cfRule type="cellIs" dxfId="1445" priority="1384" stopIfTrue="1" operator="notEqual">
      <formula>AP166</formula>
    </cfRule>
  </conditionalFormatting>
  <conditionalFormatting sqref="AE166">
    <cfRule type="cellIs" dxfId="1444" priority="1385" stopIfTrue="1" operator="equal">
      <formula>$AE$12</formula>
    </cfRule>
    <cfRule type="cellIs" dxfId="1443" priority="1386" stopIfTrue="1" operator="lessThan">
      <formula>$AE$12</formula>
    </cfRule>
  </conditionalFormatting>
  <conditionalFormatting sqref="BG166">
    <cfRule type="cellIs" dxfId="1442" priority="1387" stopIfTrue="1" operator="equal">
      <formula>1</formula>
    </cfRule>
    <cfRule type="cellIs" dxfId="1441" priority="1388" stopIfTrue="1" operator="lessThan">
      <formula>1</formula>
    </cfRule>
  </conditionalFormatting>
  <conditionalFormatting sqref="AJ166:AK166">
    <cfRule type="cellIs" dxfId="1440" priority="1389" stopIfTrue="1" operator="equal">
      <formula>1</formula>
    </cfRule>
  </conditionalFormatting>
  <conditionalFormatting sqref="BE166">
    <cfRule type="cellIs" dxfId="1439" priority="1390" stopIfTrue="1" operator="equal">
      <formula>$BC$10</formula>
    </cfRule>
    <cfRule type="cellIs" dxfId="1438" priority="1391" stopIfTrue="1" operator="lessThan">
      <formula>$BC$10</formula>
    </cfRule>
  </conditionalFormatting>
  <conditionalFormatting sqref="AO166">
    <cfRule type="cellIs" dxfId="1437" priority="1392" stopIfTrue="1" operator="equal">
      <formula>"REAPP"</formula>
    </cfRule>
  </conditionalFormatting>
  <conditionalFormatting sqref="AG166:AI166 AE166">
    <cfRule type="expression" dxfId="1436" priority="1377">
      <formula>OR($H166=3,$H166="R3")</formula>
    </cfRule>
  </conditionalFormatting>
  <conditionalFormatting sqref="BE166">
    <cfRule type="expression" dxfId="1435" priority="1376">
      <formula>OR($H166=3,$H166="R3")</formula>
    </cfRule>
  </conditionalFormatting>
  <conditionalFormatting sqref="V166">
    <cfRule type="expression" dxfId="1434" priority="1375">
      <formula>$H166=1</formula>
    </cfRule>
  </conditionalFormatting>
  <conditionalFormatting sqref="Z166:AC166">
    <cfRule type="expression" dxfId="1433" priority="1374">
      <formula>$Z166="Exempt"</formula>
    </cfRule>
  </conditionalFormatting>
  <conditionalFormatting sqref="AD166">
    <cfRule type="expression" dxfId="1432" priority="1373">
      <formula>$H166=1</formula>
    </cfRule>
  </conditionalFormatting>
  <conditionalFormatting sqref="AY166">
    <cfRule type="expression" dxfId="1431" priority="1372" stopIfTrue="1">
      <formula>$H166=1</formula>
    </cfRule>
  </conditionalFormatting>
  <conditionalFormatting sqref="AY166">
    <cfRule type="expression" dxfId="1430" priority="1371">
      <formula>OR($H166=3,$H166="R3")</formula>
    </cfRule>
  </conditionalFormatting>
  <conditionalFormatting sqref="BF166">
    <cfRule type="expression" dxfId="1429" priority="1370">
      <formula>BF166&lt;&gt;BE166</formula>
    </cfRule>
  </conditionalFormatting>
  <conditionalFormatting sqref="AT166">
    <cfRule type="expression" dxfId="1428" priority="1366">
      <formula>AND(AT166=0,AT166&lt;&gt;AJ166)</formula>
    </cfRule>
    <cfRule type="expression" dxfId="1427" priority="1369">
      <formula>AT166&lt;&gt;AJ166</formula>
    </cfRule>
  </conditionalFormatting>
  <conditionalFormatting sqref="AU166 AW166">
    <cfRule type="expression" dxfId="1426" priority="1368">
      <formula>AU166&lt;&gt;0</formula>
    </cfRule>
  </conditionalFormatting>
  <conditionalFormatting sqref="AV166">
    <cfRule type="expression" dxfId="1425" priority="1367">
      <formula>AV166&lt;&gt;AL166</formula>
    </cfRule>
  </conditionalFormatting>
  <conditionalFormatting sqref="AX166">
    <cfRule type="expression" dxfId="1424" priority="1365">
      <formula>AX166=1</formula>
    </cfRule>
  </conditionalFormatting>
  <conditionalFormatting sqref="AZ267">
    <cfRule type="cellIs" dxfId="1423" priority="1364" stopIfTrue="1" operator="notEqual">
      <formula>$AL267</formula>
    </cfRule>
  </conditionalFormatting>
  <conditionalFormatting sqref="AP267">
    <cfRule type="cellIs" dxfId="1422" priority="1349" stopIfTrue="1" operator="notEqual">
      <formula>$AL267</formula>
    </cfRule>
  </conditionalFormatting>
  <conditionalFormatting sqref="BA267">
    <cfRule type="cellIs" dxfId="1421" priority="1350" stopIfTrue="1" operator="notEqual">
      <formula>$AM267</formula>
    </cfRule>
  </conditionalFormatting>
  <conditionalFormatting sqref="AN267">
    <cfRule type="cellIs" dxfId="1420" priority="1351" stopIfTrue="1" operator="notEqual">
      <formula>$AJ267</formula>
    </cfRule>
  </conditionalFormatting>
  <conditionalFormatting sqref="AQ267">
    <cfRule type="cellIs" dxfId="1419" priority="1352" stopIfTrue="1" operator="notEqual">
      <formula>$AM267</formula>
    </cfRule>
  </conditionalFormatting>
  <conditionalFormatting sqref="AG267:AH267">
    <cfRule type="expression" dxfId="1418" priority="1353" stopIfTrue="1">
      <formula>$H267=1</formula>
    </cfRule>
  </conditionalFormatting>
  <conditionalFormatting sqref="AI267">
    <cfRule type="expression" dxfId="1417" priority="1354" stopIfTrue="1">
      <formula>$H267=1</formula>
    </cfRule>
  </conditionalFormatting>
  <conditionalFormatting sqref="AL267">
    <cfRule type="cellIs" dxfId="1416" priority="1355" stopIfTrue="1" operator="notEqual">
      <formula>AP267</formula>
    </cfRule>
  </conditionalFormatting>
  <conditionalFormatting sqref="AE267">
    <cfRule type="cellIs" dxfId="1415" priority="1356" stopIfTrue="1" operator="equal">
      <formula>$AE$12</formula>
    </cfRule>
    <cfRule type="cellIs" dxfId="1414" priority="1357" stopIfTrue="1" operator="lessThan">
      <formula>$AE$12</formula>
    </cfRule>
  </conditionalFormatting>
  <conditionalFormatting sqref="BG267">
    <cfRule type="cellIs" dxfId="1413" priority="1358" stopIfTrue="1" operator="equal">
      <formula>1</formula>
    </cfRule>
    <cfRule type="cellIs" dxfId="1412" priority="1359" stopIfTrue="1" operator="lessThan">
      <formula>1</formula>
    </cfRule>
  </conditionalFormatting>
  <conditionalFormatting sqref="AJ267:AK267">
    <cfRule type="cellIs" dxfId="1411" priority="1360" stopIfTrue="1" operator="equal">
      <formula>1</formula>
    </cfRule>
  </conditionalFormatting>
  <conditionalFormatting sqref="BE267">
    <cfRule type="cellIs" dxfId="1410" priority="1361" stopIfTrue="1" operator="equal">
      <formula>$BC$10</formula>
    </cfRule>
    <cfRule type="cellIs" dxfId="1409" priority="1362" stopIfTrue="1" operator="lessThan">
      <formula>$BC$10</formula>
    </cfRule>
  </conditionalFormatting>
  <conditionalFormatting sqref="AO267">
    <cfRule type="cellIs" dxfId="1408" priority="1363" stopIfTrue="1" operator="equal">
      <formula>"REAPP"</formula>
    </cfRule>
  </conditionalFormatting>
  <conditionalFormatting sqref="AG267:AI267 AE267">
    <cfRule type="expression" dxfId="1407" priority="1348">
      <formula>OR($H267=3,$H267="R3")</formula>
    </cfRule>
  </conditionalFormatting>
  <conditionalFormatting sqref="BE267">
    <cfRule type="expression" dxfId="1406" priority="1347">
      <formula>OR($H267=3,$H267="R3")</formula>
    </cfRule>
  </conditionalFormatting>
  <conditionalFormatting sqref="V267">
    <cfRule type="expression" dxfId="1405" priority="1346">
      <formula>$H267=1</formula>
    </cfRule>
  </conditionalFormatting>
  <conditionalFormatting sqref="Z267:AC267">
    <cfRule type="expression" dxfId="1404" priority="1345">
      <formula>$Z267="Exempt"</formula>
    </cfRule>
  </conditionalFormatting>
  <conditionalFormatting sqref="AD267">
    <cfRule type="expression" dxfId="1403" priority="1344">
      <formula>$H267=1</formula>
    </cfRule>
  </conditionalFormatting>
  <conditionalFormatting sqref="AY267">
    <cfRule type="expression" dxfId="1402" priority="1343" stopIfTrue="1">
      <formula>$H267=1</formula>
    </cfRule>
  </conditionalFormatting>
  <conditionalFormatting sqref="AY267">
    <cfRule type="expression" dxfId="1401" priority="1342">
      <formula>OR($H267=3,$H267="R3")</formula>
    </cfRule>
  </conditionalFormatting>
  <conditionalFormatting sqref="BF267">
    <cfRule type="expression" dxfId="1400" priority="1341">
      <formula>BF267&lt;&gt;BE267</formula>
    </cfRule>
  </conditionalFormatting>
  <conditionalFormatting sqref="AT267">
    <cfRule type="expression" dxfId="1399" priority="1337">
      <formula>AND(AT267=0,AT267&lt;&gt;AJ267)</formula>
    </cfRule>
    <cfRule type="expression" dxfId="1398" priority="1340">
      <formula>AT267&lt;&gt;AJ267</formula>
    </cfRule>
  </conditionalFormatting>
  <conditionalFormatting sqref="AU267 AW267">
    <cfRule type="expression" dxfId="1397" priority="1339">
      <formula>AU267&lt;&gt;0</formula>
    </cfRule>
  </conditionalFormatting>
  <conditionalFormatting sqref="AV267">
    <cfRule type="expression" dxfId="1396" priority="1338">
      <formula>AV267&lt;&gt;AL267</formula>
    </cfRule>
  </conditionalFormatting>
  <conditionalFormatting sqref="AX267">
    <cfRule type="expression" dxfId="1395" priority="1336">
      <formula>AX267=1</formula>
    </cfRule>
  </conditionalFormatting>
  <conditionalFormatting sqref="AZ430">
    <cfRule type="cellIs" dxfId="1394" priority="1335" stopIfTrue="1" operator="notEqual">
      <formula>$AL430</formula>
    </cfRule>
  </conditionalFormatting>
  <conditionalFormatting sqref="AP430">
    <cfRule type="cellIs" dxfId="1393" priority="1320" stopIfTrue="1" operator="notEqual">
      <formula>$AL430</formula>
    </cfRule>
  </conditionalFormatting>
  <conditionalFormatting sqref="BA430">
    <cfRule type="cellIs" dxfId="1392" priority="1321" stopIfTrue="1" operator="notEqual">
      <formula>$AM430</formula>
    </cfRule>
  </conditionalFormatting>
  <conditionalFormatting sqref="AN430">
    <cfRule type="cellIs" dxfId="1391" priority="1322" stopIfTrue="1" operator="notEqual">
      <formula>$AJ430</formula>
    </cfRule>
  </conditionalFormatting>
  <conditionalFormatting sqref="AQ430">
    <cfRule type="cellIs" dxfId="1390" priority="1323" stopIfTrue="1" operator="notEqual">
      <formula>$AM430</formula>
    </cfRule>
  </conditionalFormatting>
  <conditionalFormatting sqref="AG430:AH430">
    <cfRule type="expression" dxfId="1389" priority="1324" stopIfTrue="1">
      <formula>$H430=1</formula>
    </cfRule>
  </conditionalFormatting>
  <conditionalFormatting sqref="AI430">
    <cfRule type="expression" dxfId="1388" priority="1325" stopIfTrue="1">
      <formula>$H430=1</formula>
    </cfRule>
  </conditionalFormatting>
  <conditionalFormatting sqref="AL430">
    <cfRule type="cellIs" dxfId="1387" priority="1326" stopIfTrue="1" operator="notEqual">
      <formula>AP430</formula>
    </cfRule>
  </conditionalFormatting>
  <conditionalFormatting sqref="AE430">
    <cfRule type="cellIs" dxfId="1386" priority="1327" stopIfTrue="1" operator="equal">
      <formula>$AE$12</formula>
    </cfRule>
    <cfRule type="cellIs" dxfId="1385" priority="1328" stopIfTrue="1" operator="lessThan">
      <formula>$AE$12</formula>
    </cfRule>
  </conditionalFormatting>
  <conditionalFormatting sqref="BG430">
    <cfRule type="cellIs" dxfId="1384" priority="1329" stopIfTrue="1" operator="equal">
      <formula>1</formula>
    </cfRule>
    <cfRule type="cellIs" dxfId="1383" priority="1330" stopIfTrue="1" operator="lessThan">
      <formula>1</formula>
    </cfRule>
  </conditionalFormatting>
  <conditionalFormatting sqref="AJ430:AK430">
    <cfRule type="cellIs" dxfId="1382" priority="1331" stopIfTrue="1" operator="equal">
      <formula>1</formula>
    </cfRule>
  </conditionalFormatting>
  <conditionalFormatting sqref="BE430">
    <cfRule type="cellIs" dxfId="1381" priority="1332" stopIfTrue="1" operator="equal">
      <formula>$BC$10</formula>
    </cfRule>
    <cfRule type="cellIs" dxfId="1380" priority="1333" stopIfTrue="1" operator="lessThan">
      <formula>$BC$10</formula>
    </cfRule>
  </conditionalFormatting>
  <conditionalFormatting sqref="AO430">
    <cfRule type="cellIs" dxfId="1379" priority="1334" stopIfTrue="1" operator="equal">
      <formula>"REAPP"</formula>
    </cfRule>
  </conditionalFormatting>
  <conditionalFormatting sqref="AG430:AI430 AE430">
    <cfRule type="expression" dxfId="1378" priority="1319">
      <formula>OR($H430=3,$H430="R3")</formula>
    </cfRule>
  </conditionalFormatting>
  <conditionalFormatting sqref="BE430">
    <cfRule type="expression" dxfId="1377" priority="1318">
      <formula>OR($H430=3,$H430="R3")</formula>
    </cfRule>
  </conditionalFormatting>
  <conditionalFormatting sqref="V430">
    <cfRule type="expression" dxfId="1376" priority="1317">
      <formula>$H430=1</formula>
    </cfRule>
  </conditionalFormatting>
  <conditionalFormatting sqref="Z430:AC430">
    <cfRule type="expression" dxfId="1375" priority="1316">
      <formula>$Z430="Exempt"</formula>
    </cfRule>
  </conditionalFormatting>
  <conditionalFormatting sqref="AD430">
    <cfRule type="expression" dxfId="1374" priority="1315">
      <formula>$H430=1</formula>
    </cfRule>
  </conditionalFormatting>
  <conditionalFormatting sqref="AY430">
    <cfRule type="expression" dxfId="1373" priority="1314" stopIfTrue="1">
      <formula>$H430=1</formula>
    </cfRule>
  </conditionalFormatting>
  <conditionalFormatting sqref="AY430">
    <cfRule type="expression" dxfId="1372" priority="1313">
      <formula>OR($H430=3,$H430="R3")</formula>
    </cfRule>
  </conditionalFormatting>
  <conditionalFormatting sqref="BF430">
    <cfRule type="expression" dxfId="1371" priority="1312">
      <formula>BF430&lt;&gt;BE430</formula>
    </cfRule>
  </conditionalFormatting>
  <conditionalFormatting sqref="AT430">
    <cfRule type="expression" dxfId="1370" priority="1308">
      <formula>AND(AT430=0,AT430&lt;&gt;AJ430)</formula>
    </cfRule>
    <cfRule type="expression" dxfId="1369" priority="1311">
      <formula>AT430&lt;&gt;AJ430</formula>
    </cfRule>
  </conditionalFormatting>
  <conditionalFormatting sqref="AU430 AW430">
    <cfRule type="expression" dxfId="1368" priority="1310">
      <formula>AU430&lt;&gt;0</formula>
    </cfRule>
  </conditionalFormatting>
  <conditionalFormatting sqref="AV430">
    <cfRule type="expression" dxfId="1367" priority="1309">
      <formula>AV430&lt;&gt;AL430</formula>
    </cfRule>
  </conditionalFormatting>
  <conditionalFormatting sqref="AX430">
    <cfRule type="expression" dxfId="1366" priority="1307">
      <formula>AX430=1</formula>
    </cfRule>
  </conditionalFormatting>
  <conditionalFormatting sqref="A33:B37">
    <cfRule type="expression" dxfId="1365" priority="1306" stopIfTrue="1">
      <formula>#REF!=1</formula>
    </cfRule>
  </conditionalFormatting>
  <conditionalFormatting sqref="A38:B38">
    <cfRule type="expression" dxfId="1364" priority="1305" stopIfTrue="1">
      <formula>#REF!=1</formula>
    </cfRule>
  </conditionalFormatting>
  <conditionalFormatting sqref="D38 A495:B503">
    <cfRule type="expression" dxfId="1363" priority="1304" stopIfTrue="1">
      <formula>#REF!=1</formula>
    </cfRule>
  </conditionalFormatting>
  <conditionalFormatting sqref="A46:B52">
    <cfRule type="expression" dxfId="1362" priority="1303" stopIfTrue="1">
      <formula>#REF!=1</formula>
    </cfRule>
  </conditionalFormatting>
  <conditionalFormatting sqref="A53:B53">
    <cfRule type="expression" dxfId="1361" priority="1302" stopIfTrue="1">
      <formula>#REF!=1</formula>
    </cfRule>
  </conditionalFormatting>
  <conditionalFormatting sqref="D53">
    <cfRule type="expression" dxfId="1360" priority="1301" stopIfTrue="1">
      <formula>#REF!=1</formula>
    </cfRule>
  </conditionalFormatting>
  <conditionalFormatting sqref="A161:B166">
    <cfRule type="expression" dxfId="1359" priority="1300" stopIfTrue="1">
      <formula>#REF!=1</formula>
    </cfRule>
  </conditionalFormatting>
  <conditionalFormatting sqref="AZ219">
    <cfRule type="cellIs" dxfId="1358" priority="1299" stopIfTrue="1" operator="notEqual">
      <formula>$AL219</formula>
    </cfRule>
  </conditionalFormatting>
  <conditionalFormatting sqref="AP219">
    <cfRule type="cellIs" dxfId="1357" priority="1284" stopIfTrue="1" operator="notEqual">
      <formula>$AL219</formula>
    </cfRule>
  </conditionalFormatting>
  <conditionalFormatting sqref="BA219">
    <cfRule type="cellIs" dxfId="1356" priority="1285" stopIfTrue="1" operator="notEqual">
      <formula>$AM219</formula>
    </cfRule>
  </conditionalFormatting>
  <conditionalFormatting sqref="AN219">
    <cfRule type="cellIs" dxfId="1355" priority="1286" stopIfTrue="1" operator="notEqual">
      <formula>$AJ219</formula>
    </cfRule>
  </conditionalFormatting>
  <conditionalFormatting sqref="AQ219">
    <cfRule type="cellIs" dxfId="1354" priority="1287" stopIfTrue="1" operator="notEqual">
      <formula>$AM219</formula>
    </cfRule>
  </conditionalFormatting>
  <conditionalFormatting sqref="AG219:AH219">
    <cfRule type="expression" dxfId="1353" priority="1288" stopIfTrue="1">
      <formula>$H219=1</formula>
    </cfRule>
  </conditionalFormatting>
  <conditionalFormatting sqref="AI219">
    <cfRule type="expression" dxfId="1352" priority="1289" stopIfTrue="1">
      <formula>$H219=1</formula>
    </cfRule>
  </conditionalFormatting>
  <conditionalFormatting sqref="AL219">
    <cfRule type="cellIs" dxfId="1351" priority="1290" stopIfTrue="1" operator="notEqual">
      <formula>AP219</formula>
    </cfRule>
  </conditionalFormatting>
  <conditionalFormatting sqref="AE219">
    <cfRule type="cellIs" dxfId="1350" priority="1291" stopIfTrue="1" operator="equal">
      <formula>$AE$12</formula>
    </cfRule>
    <cfRule type="cellIs" dxfId="1349" priority="1292" stopIfTrue="1" operator="lessThan">
      <formula>$AE$12</formula>
    </cfRule>
  </conditionalFormatting>
  <conditionalFormatting sqref="BG219">
    <cfRule type="cellIs" dxfId="1348" priority="1293" stopIfTrue="1" operator="equal">
      <formula>1</formula>
    </cfRule>
    <cfRule type="cellIs" dxfId="1347" priority="1294" stopIfTrue="1" operator="lessThan">
      <formula>1</formula>
    </cfRule>
  </conditionalFormatting>
  <conditionalFormatting sqref="AJ219:AK219">
    <cfRule type="cellIs" dxfId="1346" priority="1295" stopIfTrue="1" operator="equal">
      <formula>1</formula>
    </cfRule>
  </conditionalFormatting>
  <conditionalFormatting sqref="BE219">
    <cfRule type="cellIs" dxfId="1345" priority="1296" stopIfTrue="1" operator="equal">
      <formula>$BC$10</formula>
    </cfRule>
    <cfRule type="cellIs" dxfId="1344" priority="1297" stopIfTrue="1" operator="lessThan">
      <formula>$BC$10</formula>
    </cfRule>
  </conditionalFormatting>
  <conditionalFormatting sqref="AO219">
    <cfRule type="cellIs" dxfId="1343" priority="1298" stopIfTrue="1" operator="equal">
      <formula>"REAPP"</formula>
    </cfRule>
  </conditionalFormatting>
  <conditionalFormatting sqref="AG219:AI219 AE219">
    <cfRule type="expression" dxfId="1342" priority="1283">
      <formula>OR($H219=3,$H219="R3")</formula>
    </cfRule>
  </conditionalFormatting>
  <conditionalFormatting sqref="BE219">
    <cfRule type="expression" dxfId="1341" priority="1282">
      <formula>OR($H219=3,$H219="R3")</formula>
    </cfRule>
  </conditionalFormatting>
  <conditionalFormatting sqref="V219">
    <cfRule type="expression" dxfId="1340" priority="1281">
      <formula>$H219=1</formula>
    </cfRule>
  </conditionalFormatting>
  <conditionalFormatting sqref="Z219:AC219">
    <cfRule type="expression" dxfId="1339" priority="1280">
      <formula>$Z219="Exempt"</formula>
    </cfRule>
  </conditionalFormatting>
  <conditionalFormatting sqref="AD219">
    <cfRule type="expression" dxfId="1338" priority="1279">
      <formula>$H219=1</formula>
    </cfRule>
  </conditionalFormatting>
  <conditionalFormatting sqref="AY219">
    <cfRule type="expression" dxfId="1337" priority="1278" stopIfTrue="1">
      <formula>$H219=1</formula>
    </cfRule>
  </conditionalFormatting>
  <conditionalFormatting sqref="AY219">
    <cfRule type="expression" dxfId="1336" priority="1277">
      <formula>OR($H219=3,$H219="R3")</formula>
    </cfRule>
  </conditionalFormatting>
  <conditionalFormatting sqref="BF219">
    <cfRule type="expression" dxfId="1335" priority="1276">
      <formula>BF219&lt;&gt;BE219</formula>
    </cfRule>
  </conditionalFormatting>
  <conditionalFormatting sqref="AT219">
    <cfRule type="expression" dxfId="1334" priority="1272">
      <formula>AND(AT219=0,AT219&lt;&gt;AJ219)</formula>
    </cfRule>
    <cfRule type="expression" dxfId="1333" priority="1275">
      <formula>AT219&lt;&gt;AJ219</formula>
    </cfRule>
  </conditionalFormatting>
  <conditionalFormatting sqref="AU219 AW219">
    <cfRule type="expression" dxfId="1332" priority="1274">
      <formula>AU219&lt;&gt;0</formula>
    </cfRule>
  </conditionalFormatting>
  <conditionalFormatting sqref="AV219">
    <cfRule type="expression" dxfId="1331" priority="1273">
      <formula>AV219&lt;&gt;AL219</formula>
    </cfRule>
  </conditionalFormatting>
  <conditionalFormatting sqref="AX219">
    <cfRule type="expression" dxfId="1330" priority="1271">
      <formula>AX219=1</formula>
    </cfRule>
  </conditionalFormatting>
  <conditionalFormatting sqref="AZ216 AP216">
    <cfRule type="cellIs" dxfId="1329" priority="1257" stopIfTrue="1" operator="notEqual">
      <formula>$AL216</formula>
    </cfRule>
  </conditionalFormatting>
  <conditionalFormatting sqref="BA216">
    <cfRule type="cellIs" dxfId="1328" priority="1258" stopIfTrue="1" operator="notEqual">
      <formula>$AM216</formula>
    </cfRule>
  </conditionalFormatting>
  <conditionalFormatting sqref="AN216">
    <cfRule type="cellIs" dxfId="1327" priority="1259" stopIfTrue="1" operator="notEqual">
      <formula>$AJ216</formula>
    </cfRule>
  </conditionalFormatting>
  <conditionalFormatting sqref="AQ216">
    <cfRule type="cellIs" dxfId="1326" priority="1260" stopIfTrue="1" operator="notEqual">
      <formula>$AM216</formula>
    </cfRule>
  </conditionalFormatting>
  <conditionalFormatting sqref="AI216">
    <cfRule type="expression" dxfId="1325" priority="1261" stopIfTrue="1">
      <formula>$H216=1</formula>
    </cfRule>
  </conditionalFormatting>
  <conditionalFormatting sqref="AL216">
    <cfRule type="cellIs" dxfId="1324" priority="1262" stopIfTrue="1" operator="notEqual">
      <formula>AP216</formula>
    </cfRule>
  </conditionalFormatting>
  <conditionalFormatting sqref="AE216">
    <cfRule type="cellIs" dxfId="1323" priority="1263" stopIfTrue="1" operator="equal">
      <formula>$AE$12</formula>
    </cfRule>
    <cfRule type="cellIs" dxfId="1322" priority="1264" stopIfTrue="1" operator="lessThan">
      <formula>$AE$12</formula>
    </cfRule>
  </conditionalFormatting>
  <conditionalFormatting sqref="BG216">
    <cfRule type="cellIs" dxfId="1321" priority="1265" stopIfTrue="1" operator="equal">
      <formula>1</formula>
    </cfRule>
    <cfRule type="cellIs" dxfId="1320" priority="1266" stopIfTrue="1" operator="lessThan">
      <formula>1</formula>
    </cfRule>
  </conditionalFormatting>
  <conditionalFormatting sqref="AJ216:AK216">
    <cfRule type="cellIs" dxfId="1319" priority="1267" stopIfTrue="1" operator="equal">
      <formula>1</formula>
    </cfRule>
  </conditionalFormatting>
  <conditionalFormatting sqref="BE216">
    <cfRule type="cellIs" dxfId="1318" priority="1268" stopIfTrue="1" operator="equal">
      <formula>$BC$10</formula>
    </cfRule>
    <cfRule type="cellIs" dxfId="1317" priority="1269" stopIfTrue="1" operator="lessThan">
      <formula>$BC$10</formula>
    </cfRule>
  </conditionalFormatting>
  <conditionalFormatting sqref="AO216">
    <cfRule type="cellIs" dxfId="1316" priority="1270" stopIfTrue="1" operator="equal">
      <formula>"REAPP"</formula>
    </cfRule>
  </conditionalFormatting>
  <conditionalFormatting sqref="V216">
    <cfRule type="expression" dxfId="1315" priority="1256">
      <formula>$H216=1</formula>
    </cfRule>
  </conditionalFormatting>
  <conditionalFormatting sqref="Z216:AC216">
    <cfRule type="expression" dxfId="1314" priority="1255">
      <formula>$Z216="Exempt"</formula>
    </cfRule>
  </conditionalFormatting>
  <conditionalFormatting sqref="AD216">
    <cfRule type="expression" dxfId="1313" priority="1254">
      <formula>$H216=1</formula>
    </cfRule>
  </conditionalFormatting>
  <conditionalFormatting sqref="AY216">
    <cfRule type="expression" dxfId="1312" priority="1253" stopIfTrue="1">
      <formula>$H216=1</formula>
    </cfRule>
  </conditionalFormatting>
  <conditionalFormatting sqref="BF216">
    <cfRule type="expression" dxfId="1311" priority="1252">
      <formula>BF216&lt;&gt;BE216</formula>
    </cfRule>
  </conditionalFormatting>
  <conditionalFormatting sqref="AT216">
    <cfRule type="expression" dxfId="1310" priority="1248">
      <formula>AND(AT216=0,AT216&lt;&gt;AJ216)</formula>
    </cfRule>
    <cfRule type="expression" dxfId="1309" priority="1251">
      <formula>AT216&lt;&gt;AJ216</formula>
    </cfRule>
  </conditionalFormatting>
  <conditionalFormatting sqref="AU216 AW216">
    <cfRule type="expression" dxfId="1308" priority="1250">
      <formula>AU216&lt;&gt;0</formula>
    </cfRule>
  </conditionalFormatting>
  <conditionalFormatting sqref="AV216">
    <cfRule type="expression" dxfId="1307" priority="1249">
      <formula>AV216&lt;&gt;AL216</formula>
    </cfRule>
  </conditionalFormatting>
  <conditionalFormatting sqref="AX216">
    <cfRule type="expression" dxfId="1306" priority="1247">
      <formula>AX216=1</formula>
    </cfRule>
  </conditionalFormatting>
  <conditionalFormatting sqref="A216:B219">
    <cfRule type="expression" dxfId="1305" priority="1246" stopIfTrue="1">
      <formula>#REF!=1</formula>
    </cfRule>
  </conditionalFormatting>
  <conditionalFormatting sqref="AZ243 AP243">
    <cfRule type="cellIs" dxfId="1304" priority="1232" stopIfTrue="1" operator="notEqual">
      <formula>$AL243</formula>
    </cfRule>
  </conditionalFormatting>
  <conditionalFormatting sqref="BA243">
    <cfRule type="cellIs" dxfId="1303" priority="1233" stopIfTrue="1" operator="notEqual">
      <formula>$AM243</formula>
    </cfRule>
  </conditionalFormatting>
  <conditionalFormatting sqref="AN243">
    <cfRule type="cellIs" dxfId="1302" priority="1234" stopIfTrue="1" operator="notEqual">
      <formula>$AJ243</formula>
    </cfRule>
  </conditionalFormatting>
  <conditionalFormatting sqref="AQ243">
    <cfRule type="cellIs" dxfId="1301" priority="1235" stopIfTrue="1" operator="notEqual">
      <formula>$AM243</formula>
    </cfRule>
  </conditionalFormatting>
  <conditionalFormatting sqref="AI243">
    <cfRule type="expression" dxfId="1300" priority="1236" stopIfTrue="1">
      <formula>$H243=1</formula>
    </cfRule>
  </conditionalFormatting>
  <conditionalFormatting sqref="AL243">
    <cfRule type="cellIs" dxfId="1299" priority="1237" stopIfTrue="1" operator="notEqual">
      <formula>AP243</formula>
    </cfRule>
  </conditionalFormatting>
  <conditionalFormatting sqref="AE243">
    <cfRule type="cellIs" dxfId="1298" priority="1238" stopIfTrue="1" operator="equal">
      <formula>$AE$12</formula>
    </cfRule>
    <cfRule type="cellIs" dxfId="1297" priority="1239" stopIfTrue="1" operator="lessThan">
      <formula>$AE$12</formula>
    </cfRule>
  </conditionalFormatting>
  <conditionalFormatting sqref="BG243">
    <cfRule type="cellIs" dxfId="1296" priority="1240" stopIfTrue="1" operator="equal">
      <formula>1</formula>
    </cfRule>
    <cfRule type="cellIs" dxfId="1295" priority="1241" stopIfTrue="1" operator="lessThan">
      <formula>1</formula>
    </cfRule>
  </conditionalFormatting>
  <conditionalFormatting sqref="AJ243:AK243">
    <cfRule type="cellIs" dxfId="1294" priority="1242" stopIfTrue="1" operator="equal">
      <formula>1</formula>
    </cfRule>
  </conditionalFormatting>
  <conditionalFormatting sqref="BE243">
    <cfRule type="cellIs" dxfId="1293" priority="1243" stopIfTrue="1" operator="equal">
      <formula>$BC$10</formula>
    </cfRule>
    <cfRule type="cellIs" dxfId="1292" priority="1244" stopIfTrue="1" operator="lessThan">
      <formula>$BC$10</formula>
    </cfRule>
  </conditionalFormatting>
  <conditionalFormatting sqref="AO243">
    <cfRule type="cellIs" dxfId="1291" priority="1245" stopIfTrue="1" operator="equal">
      <formula>"REAPP"</formula>
    </cfRule>
  </conditionalFormatting>
  <conditionalFormatting sqref="V243">
    <cfRule type="expression" dxfId="1290" priority="1231">
      <formula>$H243=1</formula>
    </cfRule>
  </conditionalFormatting>
  <conditionalFormatting sqref="Z243:AC243">
    <cfRule type="expression" dxfId="1289" priority="1230">
      <formula>$Z243="Exempt"</formula>
    </cfRule>
  </conditionalFormatting>
  <conditionalFormatting sqref="AH243">
    <cfRule type="expression" dxfId="1288" priority="1229" stopIfTrue="1">
      <formula>$H243=1</formula>
    </cfRule>
  </conditionalFormatting>
  <conditionalFormatting sqref="AD243">
    <cfRule type="expression" dxfId="1287" priority="1228">
      <formula>$H243=1</formula>
    </cfRule>
  </conditionalFormatting>
  <conditionalFormatting sqref="AY243">
    <cfRule type="expression" dxfId="1286" priority="1227" stopIfTrue="1">
      <formula>$H243=1</formula>
    </cfRule>
  </conditionalFormatting>
  <conditionalFormatting sqref="BF243">
    <cfRule type="expression" dxfId="1285" priority="1226">
      <formula>BF243&lt;&gt;BE243</formula>
    </cfRule>
  </conditionalFormatting>
  <conditionalFormatting sqref="AT243">
    <cfRule type="expression" dxfId="1284" priority="1222">
      <formula>AND(AT243=0,AT243&lt;&gt;AJ243)</formula>
    </cfRule>
    <cfRule type="expression" dxfId="1283" priority="1225">
      <formula>AT243&lt;&gt;AJ243</formula>
    </cfRule>
  </conditionalFormatting>
  <conditionalFormatting sqref="AU243 AW243">
    <cfRule type="expression" dxfId="1282" priority="1224">
      <formula>AU243&lt;&gt;0</formula>
    </cfRule>
  </conditionalFormatting>
  <conditionalFormatting sqref="AV243">
    <cfRule type="expression" dxfId="1281" priority="1223">
      <formula>AV243&lt;&gt;AL243</formula>
    </cfRule>
  </conditionalFormatting>
  <conditionalFormatting sqref="AX243">
    <cfRule type="expression" dxfId="1280" priority="1221">
      <formula>AX243=1</formula>
    </cfRule>
  </conditionalFormatting>
  <conditionalFormatting sqref="AZ236 AP236">
    <cfRule type="cellIs" dxfId="1279" priority="1207" stopIfTrue="1" operator="notEqual">
      <formula>$AL236</formula>
    </cfRule>
  </conditionalFormatting>
  <conditionalFormatting sqref="BA236">
    <cfRule type="cellIs" dxfId="1278" priority="1208" stopIfTrue="1" operator="notEqual">
      <formula>$AM236</formula>
    </cfRule>
  </conditionalFormatting>
  <conditionalFormatting sqref="AN236">
    <cfRule type="cellIs" dxfId="1277" priority="1209" stopIfTrue="1" operator="notEqual">
      <formula>$AJ236</formula>
    </cfRule>
  </conditionalFormatting>
  <conditionalFormatting sqref="AQ236">
    <cfRule type="cellIs" dxfId="1276" priority="1210" stopIfTrue="1" operator="notEqual">
      <formula>$AM236</formula>
    </cfRule>
  </conditionalFormatting>
  <conditionalFormatting sqref="AI236">
    <cfRule type="expression" dxfId="1275" priority="1211" stopIfTrue="1">
      <formula>$H236=1</formula>
    </cfRule>
  </conditionalFormatting>
  <conditionalFormatting sqref="AL236">
    <cfRule type="cellIs" dxfId="1274" priority="1212" stopIfTrue="1" operator="notEqual">
      <formula>AP236</formula>
    </cfRule>
  </conditionalFormatting>
  <conditionalFormatting sqref="AE236">
    <cfRule type="cellIs" dxfId="1273" priority="1213" stopIfTrue="1" operator="equal">
      <formula>$AE$12</formula>
    </cfRule>
    <cfRule type="cellIs" dxfId="1272" priority="1214" stopIfTrue="1" operator="lessThan">
      <formula>$AE$12</formula>
    </cfRule>
  </conditionalFormatting>
  <conditionalFormatting sqref="BG236">
    <cfRule type="cellIs" dxfId="1271" priority="1215" stopIfTrue="1" operator="equal">
      <formula>1</formula>
    </cfRule>
    <cfRule type="cellIs" dxfId="1270" priority="1216" stopIfTrue="1" operator="lessThan">
      <formula>1</formula>
    </cfRule>
  </conditionalFormatting>
  <conditionalFormatting sqref="AJ236:AK236">
    <cfRule type="cellIs" dxfId="1269" priority="1217" stopIfTrue="1" operator="equal">
      <formula>1</formula>
    </cfRule>
  </conditionalFormatting>
  <conditionalFormatting sqref="BE236">
    <cfRule type="cellIs" dxfId="1268" priority="1218" stopIfTrue="1" operator="equal">
      <formula>$BC$10</formula>
    </cfRule>
    <cfRule type="cellIs" dxfId="1267" priority="1219" stopIfTrue="1" operator="lessThan">
      <formula>$BC$10</formula>
    </cfRule>
  </conditionalFormatting>
  <conditionalFormatting sqref="AO236">
    <cfRule type="cellIs" dxfId="1266" priority="1220" stopIfTrue="1" operator="equal">
      <formula>"REAPP"</formula>
    </cfRule>
  </conditionalFormatting>
  <conditionalFormatting sqref="V236">
    <cfRule type="expression" dxfId="1265" priority="1206">
      <formula>$H236=1</formula>
    </cfRule>
  </conditionalFormatting>
  <conditionalFormatting sqref="Z236:AC236">
    <cfRule type="expression" dxfId="1264" priority="1205">
      <formula>$Z236="Exempt"</formula>
    </cfRule>
  </conditionalFormatting>
  <conditionalFormatting sqref="AH236">
    <cfRule type="expression" dxfId="1263" priority="1204" stopIfTrue="1">
      <formula>$H236=1</formula>
    </cfRule>
  </conditionalFormatting>
  <conditionalFormatting sqref="AD236">
    <cfRule type="expression" dxfId="1262" priority="1203">
      <formula>$H236=1</formula>
    </cfRule>
  </conditionalFormatting>
  <conditionalFormatting sqref="AY236">
    <cfRule type="expression" dxfId="1261" priority="1202" stopIfTrue="1">
      <formula>$H236=1</formula>
    </cfRule>
  </conditionalFormatting>
  <conditionalFormatting sqref="BF236">
    <cfRule type="expression" dxfId="1260" priority="1201">
      <formula>BF236&lt;&gt;BE236</formula>
    </cfRule>
  </conditionalFormatting>
  <conditionalFormatting sqref="AT236">
    <cfRule type="expression" dxfId="1259" priority="1197">
      <formula>AND(AT236=0,AT236&lt;&gt;AJ236)</formula>
    </cfRule>
    <cfRule type="expression" dxfId="1258" priority="1200">
      <formula>AT236&lt;&gt;AJ236</formula>
    </cfRule>
  </conditionalFormatting>
  <conditionalFormatting sqref="AU236 AW236">
    <cfRule type="expression" dxfId="1257" priority="1199">
      <formula>AU236&lt;&gt;0</formula>
    </cfRule>
  </conditionalFormatting>
  <conditionalFormatting sqref="AV236">
    <cfRule type="expression" dxfId="1256" priority="1198">
      <formula>AV236&lt;&gt;AL236</formula>
    </cfRule>
  </conditionalFormatting>
  <conditionalFormatting sqref="AX236">
    <cfRule type="expression" dxfId="1255" priority="1196">
      <formula>AX236=1</formula>
    </cfRule>
  </conditionalFormatting>
  <conditionalFormatting sqref="AP231:AP235 AZ231:AZ235">
    <cfRule type="cellIs" dxfId="1254" priority="1182" stopIfTrue="1" operator="notEqual">
      <formula>$AL231</formula>
    </cfRule>
  </conditionalFormatting>
  <conditionalFormatting sqref="BA231:BA235">
    <cfRule type="cellIs" dxfId="1253" priority="1183" stopIfTrue="1" operator="notEqual">
      <formula>$AM231</formula>
    </cfRule>
  </conditionalFormatting>
  <conditionalFormatting sqref="AN231:AN235">
    <cfRule type="cellIs" dxfId="1252" priority="1184" stopIfTrue="1" operator="notEqual">
      <formula>$AJ231</formula>
    </cfRule>
  </conditionalFormatting>
  <conditionalFormatting sqref="AQ231:AQ235">
    <cfRule type="cellIs" dxfId="1251" priority="1185" stopIfTrue="1" operator="notEqual">
      <formula>$AM231</formula>
    </cfRule>
  </conditionalFormatting>
  <conditionalFormatting sqref="AI231:AI235">
    <cfRule type="expression" dxfId="1250" priority="1186" stopIfTrue="1">
      <formula>$H231=1</formula>
    </cfRule>
  </conditionalFormatting>
  <conditionalFormatting sqref="AL231:AL235">
    <cfRule type="cellIs" dxfId="1249" priority="1187" stopIfTrue="1" operator="notEqual">
      <formula>AP231</formula>
    </cfRule>
  </conditionalFormatting>
  <conditionalFormatting sqref="AE231:AE235">
    <cfRule type="cellIs" dxfId="1248" priority="1188" stopIfTrue="1" operator="equal">
      <formula>$AE$12</formula>
    </cfRule>
    <cfRule type="cellIs" dxfId="1247" priority="1189" stopIfTrue="1" operator="lessThan">
      <formula>$AE$12</formula>
    </cfRule>
  </conditionalFormatting>
  <conditionalFormatting sqref="BG231:BG235">
    <cfRule type="cellIs" dxfId="1246" priority="1190" stopIfTrue="1" operator="equal">
      <formula>1</formula>
    </cfRule>
    <cfRule type="cellIs" dxfId="1245" priority="1191" stopIfTrue="1" operator="lessThan">
      <formula>1</formula>
    </cfRule>
  </conditionalFormatting>
  <conditionalFormatting sqref="AJ231:AK235">
    <cfRule type="cellIs" dxfId="1244" priority="1192" stopIfTrue="1" operator="equal">
      <formula>1</formula>
    </cfRule>
  </conditionalFormatting>
  <conditionalFormatting sqref="BE231:BE235">
    <cfRule type="cellIs" dxfId="1243" priority="1193" stopIfTrue="1" operator="equal">
      <formula>$BC$10</formula>
    </cfRule>
    <cfRule type="cellIs" dxfId="1242" priority="1194" stopIfTrue="1" operator="lessThan">
      <formula>$BC$10</formula>
    </cfRule>
  </conditionalFormatting>
  <conditionalFormatting sqref="AO231:AO235">
    <cfRule type="cellIs" dxfId="1241" priority="1195" stopIfTrue="1" operator="equal">
      <formula>"REAPP"</formula>
    </cfRule>
  </conditionalFormatting>
  <conditionalFormatting sqref="V231:V235">
    <cfRule type="expression" dxfId="1240" priority="1181">
      <formula>$H231=1</formula>
    </cfRule>
  </conditionalFormatting>
  <conditionalFormatting sqref="Z231:AC235">
    <cfRule type="expression" dxfId="1239" priority="1180">
      <formula>$Z231="Exempt"</formula>
    </cfRule>
  </conditionalFormatting>
  <conditionalFormatting sqref="AD231:AD235">
    <cfRule type="expression" dxfId="1238" priority="1179">
      <formula>$H231=1</formula>
    </cfRule>
  </conditionalFormatting>
  <conditionalFormatting sqref="AY231:AY235">
    <cfRule type="expression" dxfId="1237" priority="1178" stopIfTrue="1">
      <formula>$H231=1</formula>
    </cfRule>
  </conditionalFormatting>
  <conditionalFormatting sqref="BF231:BF235">
    <cfRule type="expression" dxfId="1236" priority="1177">
      <formula>BF231&lt;&gt;BE231</formula>
    </cfRule>
  </conditionalFormatting>
  <conditionalFormatting sqref="AT231:AT235">
    <cfRule type="expression" dxfId="1235" priority="1173">
      <formula>AND(AT231=0,AT231&lt;&gt;AJ231)</formula>
    </cfRule>
    <cfRule type="expression" dxfId="1234" priority="1176">
      <formula>AT231&lt;&gt;AJ231</formula>
    </cfRule>
  </conditionalFormatting>
  <conditionalFormatting sqref="AW231:AW235 AU231:AU235">
    <cfRule type="expression" dxfId="1233" priority="1175">
      <formula>AU231&lt;&gt;0</formula>
    </cfRule>
  </conditionalFormatting>
  <conditionalFormatting sqref="AV231:AV235">
    <cfRule type="expression" dxfId="1232" priority="1174">
      <formula>AV231&lt;&gt;AL231</formula>
    </cfRule>
  </conditionalFormatting>
  <conditionalFormatting sqref="AX231:AX235">
    <cfRule type="expression" dxfId="1231" priority="1172">
      <formula>AX231=1</formula>
    </cfRule>
  </conditionalFormatting>
  <conditionalFormatting sqref="A424:B430">
    <cfRule type="expression" dxfId="1230" priority="1170" stopIfTrue="1">
      <formula>#REF!=1</formula>
    </cfRule>
  </conditionalFormatting>
  <conditionalFormatting sqref="A264:B267">
    <cfRule type="expression" dxfId="1229" priority="1171" stopIfTrue="1">
      <formula>#REF!=1</formula>
    </cfRule>
  </conditionalFormatting>
  <conditionalFormatting sqref="A549:B549">
    <cfRule type="expression" dxfId="1228" priority="1169" stopIfTrue="1">
      <formula>#REF!=1</formula>
    </cfRule>
  </conditionalFormatting>
  <conditionalFormatting sqref="A241:B243 A231:B235">
    <cfRule type="expression" dxfId="1227" priority="1168" stopIfTrue="1">
      <formula>#REF!=1</formula>
    </cfRule>
  </conditionalFormatting>
  <conditionalFormatting sqref="A236:B239">
    <cfRule type="expression" dxfId="1226" priority="1167" stopIfTrue="1">
      <formula>#REF!=1</formula>
    </cfRule>
  </conditionalFormatting>
  <conditionalFormatting sqref="AI73">
    <cfRule type="expression" dxfId="1225" priority="1166" stopIfTrue="1">
      <formula>$H73=1</formula>
    </cfRule>
  </conditionalFormatting>
  <conditionalFormatting sqref="AI74">
    <cfRule type="expression" dxfId="1224" priority="1165" stopIfTrue="1">
      <formula>$H74=1</formula>
    </cfRule>
  </conditionalFormatting>
  <conditionalFormatting sqref="AI75">
    <cfRule type="expression" dxfId="1223" priority="1164" stopIfTrue="1">
      <formula>$H75=1</formula>
    </cfRule>
  </conditionalFormatting>
  <conditionalFormatting sqref="AI76">
    <cfRule type="expression" dxfId="1222" priority="1163" stopIfTrue="1">
      <formula>$H76=1</formula>
    </cfRule>
  </conditionalFormatting>
  <conditionalFormatting sqref="AI77">
    <cfRule type="expression" dxfId="1221" priority="1162" stopIfTrue="1">
      <formula>$H77=1</formula>
    </cfRule>
  </conditionalFormatting>
  <conditionalFormatting sqref="AI78">
    <cfRule type="expression" dxfId="1220" priority="1161" stopIfTrue="1">
      <formula>$H78=1</formula>
    </cfRule>
  </conditionalFormatting>
  <conditionalFormatting sqref="AI250:AI252">
    <cfRule type="expression" dxfId="1219" priority="1160" stopIfTrue="1">
      <formula>$H250=1</formula>
    </cfRule>
  </conditionalFormatting>
  <conditionalFormatting sqref="AI357">
    <cfRule type="expression" dxfId="1218" priority="1159" stopIfTrue="1">
      <formula>$H357=1</formula>
    </cfRule>
  </conditionalFormatting>
  <conditionalFormatting sqref="AI4">
    <cfRule type="expression" dxfId="1217" priority="1158" stopIfTrue="1">
      <formula>$H4=1</formula>
    </cfRule>
  </conditionalFormatting>
  <conditionalFormatting sqref="BB15">
    <cfRule type="cellIs" dxfId="1216" priority="1154" stopIfTrue="1" operator="equal">
      <formula>1</formula>
    </cfRule>
    <cfRule type="cellIs" dxfId="1215" priority="1155" stopIfTrue="1" operator="lessThan">
      <formula>1</formula>
    </cfRule>
  </conditionalFormatting>
  <conditionalFormatting sqref="BC15 BE15">
    <cfRule type="cellIs" dxfId="1214" priority="1156" stopIfTrue="1" operator="equal">
      <formula>$BC$10</formula>
    </cfRule>
    <cfRule type="cellIs" dxfId="1213" priority="1157" stopIfTrue="1" operator="lessThan">
      <formula>$BC$10</formula>
    </cfRule>
  </conditionalFormatting>
  <conditionalFormatting sqref="BB15:BC15 BE15">
    <cfRule type="expression" dxfId="1212" priority="1153">
      <formula>OR($H15=3,$H15="R3")</formula>
    </cfRule>
  </conditionalFormatting>
  <conditionalFormatting sqref="BF15">
    <cfRule type="expression" dxfId="1211" priority="1152">
      <formula>BF15&lt;&gt;BE15</formula>
    </cfRule>
  </conditionalFormatting>
  <conditionalFormatting sqref="AI15">
    <cfRule type="expression" dxfId="1210" priority="1151" stopIfTrue="1">
      <formula>$H15=1</formula>
    </cfRule>
  </conditionalFormatting>
  <conditionalFormatting sqref="AL17:AL26 AL66:AL71 AL73:AL105 AL107:AL108 AL137:AL185 AL110:AL132 AL197:AL267 AL490 AL280:AL437 AL444:AL451 AL521:AL541 AL548:AL549 AL459:AL465 AL467:AL488 AL28:AL64 AL495:AL513">
    <cfRule type="expression" dxfId="1209" priority="1150">
      <formula>AL17&lt;&gt;AV17</formula>
    </cfRule>
  </conditionalFormatting>
  <conditionalFormatting sqref="G17:G21">
    <cfRule type="cellIs" dxfId="1208" priority="1149" stopIfTrue="1" operator="notEqual">
      <formula>G16</formula>
    </cfRule>
  </conditionalFormatting>
  <conditionalFormatting sqref="A22:B26">
    <cfRule type="expression" dxfId="1207" priority="1148" stopIfTrue="1">
      <formula>#REF!=1</formula>
    </cfRule>
  </conditionalFormatting>
  <conditionalFormatting sqref="AP65">
    <cfRule type="cellIs" dxfId="1206" priority="1143" stopIfTrue="1" operator="notEqual">
      <formula>$AL65</formula>
    </cfRule>
  </conditionalFormatting>
  <conditionalFormatting sqref="BE65">
    <cfRule type="cellIs" dxfId="1205" priority="1144" stopIfTrue="1" operator="equal">
      <formula>$BC$10</formula>
    </cfRule>
    <cfRule type="cellIs" dxfId="1204" priority="1145" stopIfTrue="1" operator="lessThan">
      <formula>$BC$10</formula>
    </cfRule>
  </conditionalFormatting>
  <conditionalFormatting sqref="AC65">
    <cfRule type="expression" dxfId="1203" priority="1146" stopIfTrue="1">
      <formula>$AC65&lt;&gt;$V65</formula>
    </cfRule>
    <cfRule type="expression" dxfId="1202" priority="1147" stopIfTrue="1">
      <formula>AND($AC65&gt;0,$AC65&lt;=$AD$12)</formula>
    </cfRule>
  </conditionalFormatting>
  <conditionalFormatting sqref="AZ65">
    <cfRule type="cellIs" dxfId="1201" priority="1130" stopIfTrue="1" operator="notEqual">
      <formula>$AL65</formula>
    </cfRule>
  </conditionalFormatting>
  <conditionalFormatting sqref="BA65">
    <cfRule type="cellIs" dxfId="1200" priority="1131" stopIfTrue="1" operator="notEqual">
      <formula>$AM65</formula>
    </cfRule>
  </conditionalFormatting>
  <conditionalFormatting sqref="AN65">
    <cfRule type="cellIs" dxfId="1199" priority="1132" stopIfTrue="1" operator="notEqual">
      <formula>$AJ65</formula>
    </cfRule>
  </conditionalFormatting>
  <conditionalFormatting sqref="AQ65">
    <cfRule type="cellIs" dxfId="1198" priority="1133" stopIfTrue="1" operator="notEqual">
      <formula>$AM65</formula>
    </cfRule>
  </conditionalFormatting>
  <conditionalFormatting sqref="AG65:AH65">
    <cfRule type="expression" dxfId="1197" priority="1134" stopIfTrue="1">
      <formula>$H65=1</formula>
    </cfRule>
  </conditionalFormatting>
  <conditionalFormatting sqref="AI65">
    <cfRule type="expression" dxfId="1196" priority="1135" stopIfTrue="1">
      <formula>$H65=1</formula>
    </cfRule>
  </conditionalFormatting>
  <conditionalFormatting sqref="AL65">
    <cfRule type="cellIs" dxfId="1195" priority="1136" stopIfTrue="1" operator="notEqual">
      <formula>AP65</formula>
    </cfRule>
  </conditionalFormatting>
  <conditionalFormatting sqref="AE65">
    <cfRule type="cellIs" dxfId="1194" priority="1137" stopIfTrue="1" operator="equal">
      <formula>$AE$12</formula>
    </cfRule>
    <cfRule type="cellIs" dxfId="1193" priority="1138" stopIfTrue="1" operator="lessThan">
      <formula>$AE$12</formula>
    </cfRule>
  </conditionalFormatting>
  <conditionalFormatting sqref="BG65">
    <cfRule type="cellIs" dxfId="1192" priority="1139" stopIfTrue="1" operator="equal">
      <formula>1</formula>
    </cfRule>
    <cfRule type="cellIs" dxfId="1191" priority="1140" stopIfTrue="1" operator="lessThan">
      <formula>1</formula>
    </cfRule>
  </conditionalFormatting>
  <conditionalFormatting sqref="AJ65:AK65">
    <cfRule type="cellIs" dxfId="1190" priority="1141" stopIfTrue="1" operator="equal">
      <formula>1</formula>
    </cfRule>
  </conditionalFormatting>
  <conditionalFormatting sqref="AO65">
    <cfRule type="cellIs" dxfId="1189" priority="1142" stopIfTrue="1" operator="equal">
      <formula>"REAPP"</formula>
    </cfRule>
  </conditionalFormatting>
  <conditionalFormatting sqref="BE65 AE65 AG65:AI65">
    <cfRule type="expression" dxfId="1188" priority="1129">
      <formula>OR($H65=3,$H65="R3")</formula>
    </cfRule>
  </conditionalFormatting>
  <conditionalFormatting sqref="V65">
    <cfRule type="expression" dxfId="1187" priority="1128">
      <formula>$H65=1</formula>
    </cfRule>
  </conditionalFormatting>
  <conditionalFormatting sqref="Z65:AC65">
    <cfRule type="expression" dxfId="1186" priority="1127">
      <formula>$Z65="Exempt"</formula>
    </cfRule>
  </conditionalFormatting>
  <conditionalFormatting sqref="AH65">
    <cfRule type="expression" dxfId="1185" priority="1126" stopIfTrue="1">
      <formula>$H65=1</formula>
    </cfRule>
  </conditionalFormatting>
  <conditionalFormatting sqref="AD65">
    <cfRule type="expression" dxfId="1184" priority="1125">
      <formula>$H65=1</formula>
    </cfRule>
  </conditionalFormatting>
  <conditionalFormatting sqref="AY65">
    <cfRule type="expression" dxfId="1183" priority="1124" stopIfTrue="1">
      <formula>$H65=1</formula>
    </cfRule>
  </conditionalFormatting>
  <conditionalFormatting sqref="AY65">
    <cfRule type="expression" dxfId="1182" priority="1123">
      <formula>OR($H65=3,$H65="R3")</formula>
    </cfRule>
  </conditionalFormatting>
  <conditionalFormatting sqref="BF65">
    <cfRule type="expression" dxfId="1181" priority="1122">
      <formula>BF65&lt;&gt;BE65</formula>
    </cfRule>
  </conditionalFormatting>
  <conditionalFormatting sqref="AT65">
    <cfRule type="expression" dxfId="1180" priority="1118">
      <formula>AND(AT65=0,AT65&lt;&gt;AJ65)</formula>
    </cfRule>
    <cfRule type="expression" dxfId="1179" priority="1121">
      <formula>AT65&lt;&gt;AJ65</formula>
    </cfRule>
  </conditionalFormatting>
  <conditionalFormatting sqref="AW65 AU65">
    <cfRule type="expression" dxfId="1178" priority="1120">
      <formula>AU65&lt;&gt;0</formula>
    </cfRule>
  </conditionalFormatting>
  <conditionalFormatting sqref="AV65">
    <cfRule type="expression" dxfId="1177" priority="1119">
      <formula>AV65&lt;&gt;AL65</formula>
    </cfRule>
  </conditionalFormatting>
  <conditionalFormatting sqref="AX65">
    <cfRule type="expression" dxfId="1176" priority="1117">
      <formula>AX65=1</formula>
    </cfRule>
  </conditionalFormatting>
  <conditionalFormatting sqref="AL65">
    <cfRule type="expression" dxfId="1175" priority="1116">
      <formula>AL65&lt;&gt;AV65</formula>
    </cfRule>
  </conditionalFormatting>
  <conditionalFormatting sqref="AP72">
    <cfRule type="cellIs" dxfId="1174" priority="1111" stopIfTrue="1" operator="notEqual">
      <formula>$AL72</formula>
    </cfRule>
  </conditionalFormatting>
  <conditionalFormatting sqref="BE72">
    <cfRule type="cellIs" dxfId="1173" priority="1112" stopIfTrue="1" operator="equal">
      <formula>$BC$10</formula>
    </cfRule>
    <cfRule type="cellIs" dxfId="1172" priority="1113" stopIfTrue="1" operator="lessThan">
      <formula>$BC$10</formula>
    </cfRule>
  </conditionalFormatting>
  <conditionalFormatting sqref="AC72">
    <cfRule type="expression" dxfId="1171" priority="1114" stopIfTrue="1">
      <formula>$AC72&lt;&gt;$V72</formula>
    </cfRule>
    <cfRule type="expression" dxfId="1170" priority="1115" stopIfTrue="1">
      <formula>AND($AC72&gt;0,$AC72&lt;=$AD$12)</formula>
    </cfRule>
  </conditionalFormatting>
  <conditionalFormatting sqref="AZ72">
    <cfRule type="cellIs" dxfId="1169" priority="1098" stopIfTrue="1" operator="notEqual">
      <formula>$AL72</formula>
    </cfRule>
  </conditionalFormatting>
  <conditionalFormatting sqref="BA72">
    <cfRule type="cellIs" dxfId="1168" priority="1099" stopIfTrue="1" operator="notEqual">
      <formula>$AM72</formula>
    </cfRule>
  </conditionalFormatting>
  <conditionalFormatting sqref="AN72">
    <cfRule type="cellIs" dxfId="1167" priority="1100" stopIfTrue="1" operator="notEqual">
      <formula>$AJ72</formula>
    </cfRule>
  </conditionalFormatting>
  <conditionalFormatting sqref="AQ72">
    <cfRule type="cellIs" dxfId="1166" priority="1101" stopIfTrue="1" operator="notEqual">
      <formula>$AM72</formula>
    </cfRule>
  </conditionalFormatting>
  <conditionalFormatting sqref="AG72:AH72">
    <cfRule type="expression" dxfId="1165" priority="1102" stopIfTrue="1">
      <formula>$H72=1</formula>
    </cfRule>
  </conditionalFormatting>
  <conditionalFormatting sqref="AI72">
    <cfRule type="expression" dxfId="1164" priority="1103" stopIfTrue="1">
      <formula>$H72=1</formula>
    </cfRule>
  </conditionalFormatting>
  <conditionalFormatting sqref="AL72">
    <cfRule type="cellIs" dxfId="1163" priority="1104" stopIfTrue="1" operator="notEqual">
      <formula>AP72</formula>
    </cfRule>
  </conditionalFormatting>
  <conditionalFormatting sqref="AE72">
    <cfRule type="cellIs" dxfId="1162" priority="1105" stopIfTrue="1" operator="equal">
      <formula>$AE$12</formula>
    </cfRule>
    <cfRule type="cellIs" dxfId="1161" priority="1106" stopIfTrue="1" operator="lessThan">
      <formula>$AE$12</formula>
    </cfRule>
  </conditionalFormatting>
  <conditionalFormatting sqref="BG72">
    <cfRule type="cellIs" dxfId="1160" priority="1107" stopIfTrue="1" operator="equal">
      <formula>1</formula>
    </cfRule>
    <cfRule type="cellIs" dxfId="1159" priority="1108" stopIfTrue="1" operator="lessThan">
      <formula>1</formula>
    </cfRule>
  </conditionalFormatting>
  <conditionalFormatting sqref="AJ72:AK72">
    <cfRule type="cellIs" dxfId="1158" priority="1109" stopIfTrue="1" operator="equal">
      <formula>1</formula>
    </cfRule>
  </conditionalFormatting>
  <conditionalFormatting sqref="BE109">
    <cfRule type="cellIs" dxfId="1157" priority="1074" stopIfTrue="1" operator="equal">
      <formula>$BC$10</formula>
    </cfRule>
    <cfRule type="cellIs" dxfId="1156" priority="1075" stopIfTrue="1" operator="lessThan">
      <formula>$BC$10</formula>
    </cfRule>
  </conditionalFormatting>
  <conditionalFormatting sqref="AO72">
    <cfRule type="cellIs" dxfId="1155" priority="1110" stopIfTrue="1" operator="equal">
      <formula>"REAPP"</formula>
    </cfRule>
  </conditionalFormatting>
  <conditionalFormatting sqref="BE72 AE72 AG72:AI72">
    <cfRule type="expression" dxfId="1154" priority="1097">
      <formula>OR($H72=3,$H72="R3")</formula>
    </cfRule>
  </conditionalFormatting>
  <conditionalFormatting sqref="V72">
    <cfRule type="expression" dxfId="1153" priority="1096">
      <formula>$H72=1</formula>
    </cfRule>
  </conditionalFormatting>
  <conditionalFormatting sqref="Z72:AC72">
    <cfRule type="expression" dxfId="1152" priority="1095">
      <formula>$Z72="Exempt"</formula>
    </cfRule>
  </conditionalFormatting>
  <conditionalFormatting sqref="AH72">
    <cfRule type="expression" dxfId="1151" priority="1094" stopIfTrue="1">
      <formula>$H72=1</formula>
    </cfRule>
  </conditionalFormatting>
  <conditionalFormatting sqref="AD72">
    <cfRule type="expression" dxfId="1150" priority="1093">
      <formula>$H72=1</formula>
    </cfRule>
  </conditionalFormatting>
  <conditionalFormatting sqref="AY72">
    <cfRule type="expression" dxfId="1149" priority="1092" stopIfTrue="1">
      <formula>$H72=1</formula>
    </cfRule>
  </conditionalFormatting>
  <conditionalFormatting sqref="AY72">
    <cfRule type="expression" dxfId="1148" priority="1091">
      <formula>OR($H72=3,$H72="R3")</formula>
    </cfRule>
  </conditionalFormatting>
  <conditionalFormatting sqref="BF72">
    <cfRule type="expression" dxfId="1147" priority="1090">
      <formula>BF72&lt;&gt;BE72</formula>
    </cfRule>
  </conditionalFormatting>
  <conditionalFormatting sqref="AT72">
    <cfRule type="expression" dxfId="1146" priority="1086">
      <formula>AND(AT72=0,AT72&lt;&gt;AJ72)</formula>
    </cfRule>
    <cfRule type="expression" dxfId="1145" priority="1089">
      <formula>AT72&lt;&gt;AJ72</formula>
    </cfRule>
  </conditionalFormatting>
  <conditionalFormatting sqref="AW72 AU72">
    <cfRule type="expression" dxfId="1144" priority="1088">
      <formula>AU72&lt;&gt;0</formula>
    </cfRule>
  </conditionalFormatting>
  <conditionalFormatting sqref="AV72">
    <cfRule type="expression" dxfId="1143" priority="1087">
      <formula>AV72&lt;&gt;AL72</formula>
    </cfRule>
  </conditionalFormatting>
  <conditionalFormatting sqref="AX72">
    <cfRule type="expression" dxfId="1142" priority="1085">
      <formula>AX72=1</formula>
    </cfRule>
  </conditionalFormatting>
  <conditionalFormatting sqref="AL72">
    <cfRule type="expression" dxfId="1141" priority="1084">
      <formula>AL72&lt;&gt;AV72</formula>
    </cfRule>
  </conditionalFormatting>
  <conditionalFormatting sqref="A66:B71">
    <cfRule type="expression" dxfId="1140" priority="1083" stopIfTrue="1">
      <formula>#REF!=1</formula>
    </cfRule>
  </conditionalFormatting>
  <conditionalFormatting sqref="A60:B64">
    <cfRule type="expression" dxfId="1139" priority="1082" stopIfTrue="1">
      <formula>#REF!=1</formula>
    </cfRule>
  </conditionalFormatting>
  <conditionalFormatting sqref="A64:B64">
    <cfRule type="expression" dxfId="1138" priority="1081" stopIfTrue="1">
      <formula>#REF!=1</formula>
    </cfRule>
  </conditionalFormatting>
  <conditionalFormatting sqref="A65:B65">
    <cfRule type="expression" dxfId="1137" priority="1080" stopIfTrue="1">
      <formula>#REF!=1</formula>
    </cfRule>
  </conditionalFormatting>
  <conditionalFormatting sqref="A72:B72">
    <cfRule type="expression" dxfId="1136" priority="1079" stopIfTrue="1">
      <formula>#REF!=1</formula>
    </cfRule>
  </conditionalFormatting>
  <conditionalFormatting sqref="AZ109">
    <cfRule type="cellIs" dxfId="1135" priority="1078" stopIfTrue="1" operator="notEqual">
      <formula>$AL109</formula>
    </cfRule>
  </conditionalFormatting>
  <conditionalFormatting sqref="AP109">
    <cfRule type="cellIs" dxfId="1134" priority="1062" stopIfTrue="1" operator="notEqual">
      <formula>$AL109</formula>
    </cfRule>
  </conditionalFormatting>
  <conditionalFormatting sqref="BA109">
    <cfRule type="cellIs" dxfId="1133" priority="1063" stopIfTrue="1" operator="notEqual">
      <formula>$AM109</formula>
    </cfRule>
  </conditionalFormatting>
  <conditionalFormatting sqref="AN109">
    <cfRule type="cellIs" dxfId="1132" priority="1064" stopIfTrue="1" operator="notEqual">
      <formula>$AJ109</formula>
    </cfRule>
  </conditionalFormatting>
  <conditionalFormatting sqref="AQ109">
    <cfRule type="cellIs" dxfId="1131" priority="1065" stopIfTrue="1" operator="notEqual">
      <formula>$AM109</formula>
    </cfRule>
  </conditionalFormatting>
  <conditionalFormatting sqref="AG109:AH109">
    <cfRule type="expression" dxfId="1130" priority="1066" stopIfTrue="1">
      <formula>$H109=1</formula>
    </cfRule>
  </conditionalFormatting>
  <conditionalFormatting sqref="AI109">
    <cfRule type="expression" dxfId="1129" priority="1067" stopIfTrue="1">
      <formula>$H109=1</formula>
    </cfRule>
  </conditionalFormatting>
  <conditionalFormatting sqref="AL109">
    <cfRule type="cellIs" dxfId="1128" priority="1068" stopIfTrue="1" operator="notEqual">
      <formula>AP109</formula>
    </cfRule>
  </conditionalFormatting>
  <conditionalFormatting sqref="AE109">
    <cfRule type="cellIs" dxfId="1127" priority="1069" stopIfTrue="1" operator="equal">
      <formula>$AE$12</formula>
    </cfRule>
    <cfRule type="cellIs" dxfId="1126" priority="1070" stopIfTrue="1" operator="lessThan">
      <formula>$AE$12</formula>
    </cfRule>
  </conditionalFormatting>
  <conditionalFormatting sqref="BG109">
    <cfRule type="cellIs" dxfId="1125" priority="1071" stopIfTrue="1" operator="equal">
      <formula>1</formula>
    </cfRule>
    <cfRule type="cellIs" dxfId="1124" priority="1072" stopIfTrue="1" operator="lessThan">
      <formula>1</formula>
    </cfRule>
  </conditionalFormatting>
  <conditionalFormatting sqref="AJ109:AK109">
    <cfRule type="cellIs" dxfId="1123" priority="1073" stopIfTrue="1" operator="equal">
      <formula>1</formula>
    </cfRule>
  </conditionalFormatting>
  <conditionalFormatting sqref="AO109">
    <cfRule type="cellIs" dxfId="1122" priority="1076" stopIfTrue="1" operator="equal">
      <formula>"REAPP"</formula>
    </cfRule>
  </conditionalFormatting>
  <conditionalFormatting sqref="A109:B109">
    <cfRule type="expression" dxfId="1121" priority="1077" stopIfTrue="1">
      <formula>#REF!=1</formula>
    </cfRule>
  </conditionalFormatting>
  <conditionalFormatting sqref="AG109:AI109 AE109">
    <cfRule type="expression" dxfId="1120" priority="1061">
      <formula>OR($H109=3,$H109="R3")</formula>
    </cfRule>
  </conditionalFormatting>
  <conditionalFormatting sqref="BE109">
    <cfRule type="expression" dxfId="1119" priority="1060">
      <formula>OR($H109=3,$H109="R3")</formula>
    </cfRule>
  </conditionalFormatting>
  <conditionalFormatting sqref="V109">
    <cfRule type="expression" dxfId="1118" priority="1059">
      <formula>$H109=1</formula>
    </cfRule>
  </conditionalFormatting>
  <conditionalFormatting sqref="Z109:AC109">
    <cfRule type="expression" dxfId="1117" priority="1058">
      <formula>$Z109="Exempt"</formula>
    </cfRule>
  </conditionalFormatting>
  <conditionalFormatting sqref="AD109">
    <cfRule type="expression" dxfId="1116" priority="1057">
      <formula>$H109=1</formula>
    </cfRule>
  </conditionalFormatting>
  <conditionalFormatting sqref="AY109">
    <cfRule type="expression" dxfId="1115" priority="1056" stopIfTrue="1">
      <formula>$H109=1</formula>
    </cfRule>
  </conditionalFormatting>
  <conditionalFormatting sqref="AY109">
    <cfRule type="expression" dxfId="1114" priority="1055">
      <formula>OR($H109=3,$H109="R3")</formula>
    </cfRule>
  </conditionalFormatting>
  <conditionalFormatting sqref="BF109">
    <cfRule type="expression" dxfId="1113" priority="1054">
      <formula>BF109&lt;&gt;BE109</formula>
    </cfRule>
  </conditionalFormatting>
  <conditionalFormatting sqref="AT109">
    <cfRule type="expression" dxfId="1112" priority="1050">
      <formula>AND(AT109=0,AT109&lt;&gt;AJ109)</formula>
    </cfRule>
    <cfRule type="expression" dxfId="1111" priority="1053">
      <formula>AT109&lt;&gt;AJ109</formula>
    </cfRule>
  </conditionalFormatting>
  <conditionalFormatting sqref="AW109 AU109">
    <cfRule type="expression" dxfId="1110" priority="1052">
      <formula>AU109&lt;&gt;0</formula>
    </cfRule>
  </conditionalFormatting>
  <conditionalFormatting sqref="AV109">
    <cfRule type="expression" dxfId="1109" priority="1051">
      <formula>AV109&lt;&gt;AL109</formula>
    </cfRule>
  </conditionalFormatting>
  <conditionalFormatting sqref="AX109">
    <cfRule type="expression" dxfId="1108" priority="1049">
      <formula>AX109=1</formula>
    </cfRule>
  </conditionalFormatting>
  <conditionalFormatting sqref="AL109">
    <cfRule type="expression" dxfId="1107" priority="1048">
      <formula>AL109&lt;&gt;AV109</formula>
    </cfRule>
  </conditionalFormatting>
  <conditionalFormatting sqref="A104:B104 A100:B101">
    <cfRule type="expression" dxfId="1106" priority="1047" stopIfTrue="1">
      <formula>#REF!=1</formula>
    </cfRule>
  </conditionalFormatting>
  <conditionalFormatting sqref="A102:B103">
    <cfRule type="expression" dxfId="1105" priority="1046" stopIfTrue="1">
      <formula>#REF!=1</formula>
    </cfRule>
  </conditionalFormatting>
  <conditionalFormatting sqref="A105:B105">
    <cfRule type="expression" dxfId="1104" priority="1045" stopIfTrue="1">
      <formula>#REF!=1</formula>
    </cfRule>
  </conditionalFormatting>
  <conditionalFormatting sqref="G98">
    <cfRule type="expression" dxfId="1103" priority="1043">
      <formula>$G98&lt;&gt;$G97</formula>
    </cfRule>
  </conditionalFormatting>
  <conditionalFormatting sqref="G97">
    <cfRule type="expression" dxfId="1102" priority="1044">
      <formula>$G97&lt;&gt;#REF!</formula>
    </cfRule>
  </conditionalFormatting>
  <conditionalFormatting sqref="A99:B99">
    <cfRule type="expression" dxfId="1101" priority="1042" stopIfTrue="1">
      <formula>#REF!=1</formula>
    </cfRule>
  </conditionalFormatting>
  <conditionalFormatting sqref="AZ106">
    <cfRule type="cellIs" dxfId="1100" priority="1039" stopIfTrue="1" operator="notEqual">
      <formula>$AL106</formula>
    </cfRule>
  </conditionalFormatting>
  <conditionalFormatting sqref="AC106">
    <cfRule type="expression" dxfId="1099" priority="1040" stopIfTrue="1">
      <formula>$AC106&lt;&gt;$V106</formula>
    </cfRule>
    <cfRule type="expression" dxfId="1098" priority="1041" stopIfTrue="1">
      <formula>AND($AC106&gt;0,$AC106&lt;=$AD$12)</formula>
    </cfRule>
  </conditionalFormatting>
  <conditionalFormatting sqref="AP106">
    <cfRule type="cellIs" dxfId="1097" priority="1023" stopIfTrue="1" operator="notEqual">
      <formula>$AL106</formula>
    </cfRule>
  </conditionalFormatting>
  <conditionalFormatting sqref="BA106">
    <cfRule type="cellIs" dxfId="1096" priority="1024" stopIfTrue="1" operator="notEqual">
      <formula>$AM106</formula>
    </cfRule>
  </conditionalFormatting>
  <conditionalFormatting sqref="AN106">
    <cfRule type="cellIs" dxfId="1095" priority="1025" stopIfTrue="1" operator="notEqual">
      <formula>$AJ106</formula>
    </cfRule>
  </conditionalFormatting>
  <conditionalFormatting sqref="AQ106">
    <cfRule type="cellIs" dxfId="1094" priority="1026" stopIfTrue="1" operator="notEqual">
      <formula>$AM106</formula>
    </cfRule>
  </conditionalFormatting>
  <conditionalFormatting sqref="AG106:AH106">
    <cfRule type="expression" dxfId="1093" priority="1027" stopIfTrue="1">
      <formula>$H106=1</formula>
    </cfRule>
  </conditionalFormatting>
  <conditionalFormatting sqref="AI106">
    <cfRule type="expression" dxfId="1092" priority="1028" stopIfTrue="1">
      <formula>$H106=1</formula>
    </cfRule>
  </conditionalFormatting>
  <conditionalFormatting sqref="AL106">
    <cfRule type="cellIs" dxfId="1091" priority="1029" stopIfTrue="1" operator="notEqual">
      <formula>AP106</formula>
    </cfRule>
  </conditionalFormatting>
  <conditionalFormatting sqref="AE106">
    <cfRule type="cellIs" dxfId="1090" priority="1030" stopIfTrue="1" operator="equal">
      <formula>$AE$12</formula>
    </cfRule>
    <cfRule type="cellIs" dxfId="1089" priority="1031" stopIfTrue="1" operator="lessThan">
      <formula>$AE$12</formula>
    </cfRule>
  </conditionalFormatting>
  <conditionalFormatting sqref="BG106">
    <cfRule type="cellIs" dxfId="1088" priority="1032" stopIfTrue="1" operator="equal">
      <formula>1</formula>
    </cfRule>
    <cfRule type="cellIs" dxfId="1087" priority="1033" stopIfTrue="1" operator="lessThan">
      <formula>1</formula>
    </cfRule>
  </conditionalFormatting>
  <conditionalFormatting sqref="AJ106:AK106">
    <cfRule type="cellIs" dxfId="1086" priority="1034" stopIfTrue="1" operator="equal">
      <formula>1</formula>
    </cfRule>
  </conditionalFormatting>
  <conditionalFormatting sqref="BE106">
    <cfRule type="cellIs" dxfId="1085" priority="1035" stopIfTrue="1" operator="equal">
      <formula>$BC$10</formula>
    </cfRule>
    <cfRule type="cellIs" dxfId="1084" priority="1036" stopIfTrue="1" operator="lessThan">
      <formula>$BC$10</formula>
    </cfRule>
  </conditionalFormatting>
  <conditionalFormatting sqref="AO106">
    <cfRule type="cellIs" dxfId="1083" priority="1037" stopIfTrue="1" operator="equal">
      <formula>"REAPP"</formula>
    </cfRule>
  </conditionalFormatting>
  <conditionalFormatting sqref="A106:B106">
    <cfRule type="expression" dxfId="1082" priority="1038" stopIfTrue="1">
      <formula>#REF!=1</formula>
    </cfRule>
  </conditionalFormatting>
  <conditionalFormatting sqref="AG106:AI106 AE106">
    <cfRule type="expression" dxfId="1081" priority="1022">
      <formula>OR($H106=3,$H106="R3")</formula>
    </cfRule>
  </conditionalFormatting>
  <conditionalFormatting sqref="BE106">
    <cfRule type="expression" dxfId="1080" priority="1021">
      <formula>OR($H106=3,$H106="R3")</formula>
    </cfRule>
  </conditionalFormatting>
  <conditionalFormatting sqref="V106">
    <cfRule type="expression" dxfId="1079" priority="1020">
      <formula>$H106=1</formula>
    </cfRule>
  </conditionalFormatting>
  <conditionalFormatting sqref="Z106:AC106">
    <cfRule type="expression" dxfId="1078" priority="1019">
      <formula>$Z106="Exempt"</formula>
    </cfRule>
  </conditionalFormatting>
  <conditionalFormatting sqref="AD106">
    <cfRule type="expression" dxfId="1077" priority="1018">
      <formula>$H106=1</formula>
    </cfRule>
  </conditionalFormatting>
  <conditionalFormatting sqref="AY106">
    <cfRule type="expression" dxfId="1076" priority="1017" stopIfTrue="1">
      <formula>$H106=1</formula>
    </cfRule>
  </conditionalFormatting>
  <conditionalFormatting sqref="AY106">
    <cfRule type="expression" dxfId="1075" priority="1016">
      <formula>OR($H106=3,$H106="R3")</formula>
    </cfRule>
  </conditionalFormatting>
  <conditionalFormatting sqref="BF106">
    <cfRule type="expression" dxfId="1074" priority="1015">
      <formula>BF106&lt;&gt;BE106</formula>
    </cfRule>
  </conditionalFormatting>
  <conditionalFormatting sqref="AT106">
    <cfRule type="expression" dxfId="1073" priority="1011">
      <formula>AND(AT106=0,AT106&lt;&gt;AJ106)</formula>
    </cfRule>
    <cfRule type="expression" dxfId="1072" priority="1014">
      <formula>AT106&lt;&gt;AJ106</formula>
    </cfRule>
  </conditionalFormatting>
  <conditionalFormatting sqref="AW106 AU106">
    <cfRule type="expression" dxfId="1071" priority="1013">
      <formula>AU106&lt;&gt;0</formula>
    </cfRule>
  </conditionalFormatting>
  <conditionalFormatting sqref="AV106">
    <cfRule type="expression" dxfId="1070" priority="1012">
      <formula>AV106&lt;&gt;AL106</formula>
    </cfRule>
  </conditionalFormatting>
  <conditionalFormatting sqref="AX106">
    <cfRule type="expression" dxfId="1069" priority="1010">
      <formula>AX106=1</formula>
    </cfRule>
  </conditionalFormatting>
  <conditionalFormatting sqref="AL106">
    <cfRule type="expression" dxfId="1068" priority="1009">
      <formula>AL106&lt;&gt;AV106</formula>
    </cfRule>
  </conditionalFormatting>
  <conditionalFormatting sqref="G130">
    <cfRule type="cellIs" dxfId="1067" priority="1007" stopIfTrue="1" operator="notEqual">
      <formula>G202</formula>
    </cfRule>
  </conditionalFormatting>
  <conditionalFormatting sqref="G129">
    <cfRule type="cellIs" dxfId="1066" priority="1008" stopIfTrue="1" operator="notEqual">
      <formula>G184</formula>
    </cfRule>
  </conditionalFormatting>
  <conditionalFormatting sqref="AP136 AZ136">
    <cfRule type="cellIs" dxfId="1065" priority="992" stopIfTrue="1" operator="notEqual">
      <formula>$AL136</formula>
    </cfRule>
  </conditionalFormatting>
  <conditionalFormatting sqref="BA136">
    <cfRule type="cellIs" dxfId="1064" priority="993" stopIfTrue="1" operator="notEqual">
      <formula>$AM136</formula>
    </cfRule>
  </conditionalFormatting>
  <conditionalFormatting sqref="AN136">
    <cfRule type="cellIs" dxfId="1063" priority="994" stopIfTrue="1" operator="notEqual">
      <formula>$AJ136</formula>
    </cfRule>
  </conditionalFormatting>
  <conditionalFormatting sqref="AQ136">
    <cfRule type="cellIs" dxfId="1062" priority="995" stopIfTrue="1" operator="notEqual">
      <formula>$AM136</formula>
    </cfRule>
  </conditionalFormatting>
  <conditionalFormatting sqref="AI136">
    <cfRule type="expression" dxfId="1061" priority="996" stopIfTrue="1">
      <formula>$H136=1</formula>
    </cfRule>
  </conditionalFormatting>
  <conditionalFormatting sqref="AL136">
    <cfRule type="cellIs" dxfId="1060" priority="997" stopIfTrue="1" operator="notEqual">
      <formula>AP136</formula>
    </cfRule>
  </conditionalFormatting>
  <conditionalFormatting sqref="AE136">
    <cfRule type="cellIs" dxfId="1059" priority="998" stopIfTrue="1" operator="equal">
      <formula>$AE$12</formula>
    </cfRule>
    <cfRule type="cellIs" dxfId="1058" priority="999" stopIfTrue="1" operator="lessThan">
      <formula>$AE$12</formula>
    </cfRule>
  </conditionalFormatting>
  <conditionalFormatting sqref="BG136">
    <cfRule type="cellIs" dxfId="1057" priority="1000" stopIfTrue="1" operator="equal">
      <formula>1</formula>
    </cfRule>
    <cfRule type="cellIs" dxfId="1056" priority="1001" stopIfTrue="1" operator="lessThan">
      <formula>1</formula>
    </cfRule>
  </conditionalFormatting>
  <conditionalFormatting sqref="AJ136:AK136">
    <cfRule type="cellIs" dxfId="1055" priority="1002" stopIfTrue="1" operator="equal">
      <formula>1</formula>
    </cfRule>
  </conditionalFormatting>
  <conditionalFormatting sqref="BE136">
    <cfRule type="cellIs" dxfId="1054" priority="1003" stopIfTrue="1" operator="equal">
      <formula>$BC$10</formula>
    </cfRule>
    <cfRule type="cellIs" dxfId="1053" priority="1004" stopIfTrue="1" operator="lessThan">
      <formula>$BC$10</formula>
    </cfRule>
  </conditionalFormatting>
  <conditionalFormatting sqref="AO136">
    <cfRule type="cellIs" dxfId="1052" priority="1005" stopIfTrue="1" operator="equal">
      <formula>"REAPP"</formula>
    </cfRule>
  </conditionalFormatting>
  <conditionalFormatting sqref="A136:B136">
    <cfRule type="expression" dxfId="1051" priority="1006" stopIfTrue="1">
      <formula>#REF!=1</formula>
    </cfRule>
  </conditionalFormatting>
  <conditionalFormatting sqref="V136">
    <cfRule type="expression" dxfId="1050" priority="991">
      <formula>$H136=1</formula>
    </cfRule>
  </conditionalFormatting>
  <conditionalFormatting sqref="Z136:AC136">
    <cfRule type="expression" dxfId="1049" priority="990">
      <formula>$Z136="Exempt"</formula>
    </cfRule>
  </conditionalFormatting>
  <conditionalFormatting sqref="AD136">
    <cfRule type="expression" dxfId="1048" priority="989">
      <formula>$H136=1</formula>
    </cfRule>
  </conditionalFormatting>
  <conditionalFormatting sqref="AY136">
    <cfRule type="expression" dxfId="1047" priority="988" stopIfTrue="1">
      <formula>$H136=1</formula>
    </cfRule>
  </conditionalFormatting>
  <conditionalFormatting sqref="BF136">
    <cfRule type="expression" dxfId="1046" priority="987">
      <formula>BF136&lt;&gt;BE136</formula>
    </cfRule>
  </conditionalFormatting>
  <conditionalFormatting sqref="AT136">
    <cfRule type="expression" dxfId="1045" priority="983">
      <formula>AND(AT136=0,AT136&lt;&gt;AJ136)</formula>
    </cfRule>
    <cfRule type="expression" dxfId="1044" priority="986">
      <formula>AT136&lt;&gt;AJ136</formula>
    </cfRule>
  </conditionalFormatting>
  <conditionalFormatting sqref="AW136 AU136">
    <cfRule type="expression" dxfId="1043" priority="985">
      <formula>AU136&lt;&gt;0</formula>
    </cfRule>
  </conditionalFormatting>
  <conditionalFormatting sqref="AV136">
    <cfRule type="expression" dxfId="1042" priority="984">
      <formula>AV136&lt;&gt;AL136</formula>
    </cfRule>
  </conditionalFormatting>
  <conditionalFormatting sqref="AX136">
    <cfRule type="expression" dxfId="1041" priority="982">
      <formula>AX136=1</formula>
    </cfRule>
  </conditionalFormatting>
  <conditionalFormatting sqref="AL136">
    <cfRule type="expression" dxfId="1040" priority="981">
      <formula>AL136&lt;&gt;AV136</formula>
    </cfRule>
  </conditionalFormatting>
  <conditionalFormatting sqref="AP133:AP135 AZ133:AZ135">
    <cfRule type="cellIs" dxfId="1039" priority="966" stopIfTrue="1" operator="notEqual">
      <formula>$AL133</formula>
    </cfRule>
  </conditionalFormatting>
  <conditionalFormatting sqref="BA133:BA135">
    <cfRule type="cellIs" dxfId="1038" priority="967" stopIfTrue="1" operator="notEqual">
      <formula>$AM133</formula>
    </cfRule>
  </conditionalFormatting>
  <conditionalFormatting sqref="AN133:AN135">
    <cfRule type="cellIs" dxfId="1037" priority="968" stopIfTrue="1" operator="notEqual">
      <formula>$AJ133</formula>
    </cfRule>
  </conditionalFormatting>
  <conditionalFormatting sqref="AQ133:AQ135">
    <cfRule type="cellIs" dxfId="1036" priority="969" stopIfTrue="1" operator="notEqual">
      <formula>$AM133</formula>
    </cfRule>
  </conditionalFormatting>
  <conditionalFormatting sqref="AI133:AI135">
    <cfRule type="expression" dxfId="1035" priority="970" stopIfTrue="1">
      <formula>$H133=1</formula>
    </cfRule>
  </conditionalFormatting>
  <conditionalFormatting sqref="AL133:AL135">
    <cfRule type="cellIs" dxfId="1034" priority="971" stopIfTrue="1" operator="notEqual">
      <formula>AP133</formula>
    </cfRule>
  </conditionalFormatting>
  <conditionalFormatting sqref="AE133:AE135">
    <cfRule type="cellIs" dxfId="1033" priority="972" stopIfTrue="1" operator="equal">
      <formula>$AE$12</formula>
    </cfRule>
    <cfRule type="cellIs" dxfId="1032" priority="973" stopIfTrue="1" operator="lessThan">
      <formula>$AE$12</formula>
    </cfRule>
  </conditionalFormatting>
  <conditionalFormatting sqref="BG133:BG135">
    <cfRule type="cellIs" dxfId="1031" priority="974" stopIfTrue="1" operator="equal">
      <formula>1</formula>
    </cfRule>
    <cfRule type="cellIs" dxfId="1030" priority="975" stopIfTrue="1" operator="lessThan">
      <formula>1</formula>
    </cfRule>
  </conditionalFormatting>
  <conditionalFormatting sqref="AJ133:AK135">
    <cfRule type="cellIs" dxfId="1029" priority="976" stopIfTrue="1" operator="equal">
      <formula>1</formula>
    </cfRule>
  </conditionalFormatting>
  <conditionalFormatting sqref="BE133:BE135">
    <cfRule type="cellIs" dxfId="1028" priority="977" stopIfTrue="1" operator="equal">
      <formula>$BC$10</formula>
    </cfRule>
    <cfRule type="cellIs" dxfId="1027" priority="978" stopIfTrue="1" operator="lessThan">
      <formula>$BC$10</formula>
    </cfRule>
  </conditionalFormatting>
  <conditionalFormatting sqref="AO133:AO135">
    <cfRule type="cellIs" dxfId="1026" priority="979" stopIfTrue="1" operator="equal">
      <formula>"REAPP"</formula>
    </cfRule>
  </conditionalFormatting>
  <conditionalFormatting sqref="A133:B135">
    <cfRule type="expression" dxfId="1025" priority="980" stopIfTrue="1">
      <formula>#REF!=1</formula>
    </cfRule>
  </conditionalFormatting>
  <conditionalFormatting sqref="V133:V135">
    <cfRule type="expression" dxfId="1024" priority="965">
      <formula>$H133=1</formula>
    </cfRule>
  </conditionalFormatting>
  <conditionalFormatting sqref="Z133:AC135">
    <cfRule type="expression" dxfId="1023" priority="964">
      <formula>$Z133="Exempt"</formula>
    </cfRule>
  </conditionalFormatting>
  <conditionalFormatting sqref="AD133:AD135">
    <cfRule type="expression" dxfId="1022" priority="963">
      <formula>$H133=1</formula>
    </cfRule>
  </conditionalFormatting>
  <conditionalFormatting sqref="AY133:AY135">
    <cfRule type="expression" dxfId="1021" priority="962" stopIfTrue="1">
      <formula>$H133=1</formula>
    </cfRule>
  </conditionalFormatting>
  <conditionalFormatting sqref="BF133:BF135">
    <cfRule type="expression" dxfId="1020" priority="961">
      <formula>BF133&lt;&gt;BE133</formula>
    </cfRule>
  </conditionalFormatting>
  <conditionalFormatting sqref="AT133:AT135">
    <cfRule type="expression" dxfId="1019" priority="957">
      <formula>AND(AT133=0,AT133&lt;&gt;AJ133)</formula>
    </cfRule>
    <cfRule type="expression" dxfId="1018" priority="960">
      <formula>AT133&lt;&gt;AJ133</formula>
    </cfRule>
  </conditionalFormatting>
  <conditionalFormatting sqref="AW133:AW135 AU133:AU135">
    <cfRule type="expression" dxfId="1017" priority="959">
      <formula>AU133&lt;&gt;0</formula>
    </cfRule>
  </conditionalFormatting>
  <conditionalFormatting sqref="AV133:AV135">
    <cfRule type="expression" dxfId="1016" priority="958">
      <formula>AV133&lt;&gt;AL133</formula>
    </cfRule>
  </conditionalFormatting>
  <conditionalFormatting sqref="AX133:AX135">
    <cfRule type="expression" dxfId="1015" priority="956">
      <formula>AX133=1</formula>
    </cfRule>
  </conditionalFormatting>
  <conditionalFormatting sqref="AL133:AL135">
    <cfRule type="expression" dxfId="1014" priority="955">
      <formula>AL133&lt;&gt;AV133</formula>
    </cfRule>
  </conditionalFormatting>
  <conditionalFormatting sqref="AZ186:AZ195 AP186:AP195">
    <cfRule type="cellIs" dxfId="1013" priority="940" stopIfTrue="1" operator="notEqual">
      <formula>$AL186</formula>
    </cfRule>
  </conditionalFormatting>
  <conditionalFormatting sqref="BA186:BA195">
    <cfRule type="cellIs" dxfId="1012" priority="941" stopIfTrue="1" operator="notEqual">
      <formula>$AM186</formula>
    </cfRule>
  </conditionalFormatting>
  <conditionalFormatting sqref="AN186:AN195">
    <cfRule type="cellIs" dxfId="1011" priority="942" stopIfTrue="1" operator="notEqual">
      <formula>$AJ186</formula>
    </cfRule>
  </conditionalFormatting>
  <conditionalFormatting sqref="AQ186:AQ195">
    <cfRule type="cellIs" dxfId="1010" priority="943" stopIfTrue="1" operator="notEqual">
      <formula>$AM186</formula>
    </cfRule>
  </conditionalFormatting>
  <conditionalFormatting sqref="AY186:AY195 AI186:AI195">
    <cfRule type="expression" dxfId="1009" priority="944" stopIfTrue="1">
      <formula>$H186=1</formula>
    </cfRule>
  </conditionalFormatting>
  <conditionalFormatting sqref="AL186:AL195">
    <cfRule type="cellIs" dxfId="1008" priority="945" stopIfTrue="1" operator="notEqual">
      <formula>AP186</formula>
    </cfRule>
  </conditionalFormatting>
  <conditionalFormatting sqref="AE186:AE195">
    <cfRule type="cellIs" dxfId="1007" priority="946" stopIfTrue="1" operator="equal">
      <formula>$AE$12</formula>
    </cfRule>
    <cfRule type="cellIs" dxfId="1006" priority="947" stopIfTrue="1" operator="lessThan">
      <formula>$AE$12</formula>
    </cfRule>
  </conditionalFormatting>
  <conditionalFormatting sqref="BG186:BG195">
    <cfRule type="cellIs" dxfId="1005" priority="948" stopIfTrue="1" operator="equal">
      <formula>1</formula>
    </cfRule>
    <cfRule type="cellIs" dxfId="1004" priority="949" stopIfTrue="1" operator="lessThan">
      <formula>1</formula>
    </cfRule>
  </conditionalFormatting>
  <conditionalFormatting sqref="AJ186:AK195">
    <cfRule type="cellIs" dxfId="1003" priority="950" stopIfTrue="1" operator="equal">
      <formula>1</formula>
    </cfRule>
  </conditionalFormatting>
  <conditionalFormatting sqref="BE186:BE195">
    <cfRule type="cellIs" dxfId="1002" priority="951" stopIfTrue="1" operator="equal">
      <formula>$BC$10</formula>
    </cfRule>
    <cfRule type="cellIs" dxfId="1001" priority="952" stopIfTrue="1" operator="lessThan">
      <formula>$BC$10</formula>
    </cfRule>
  </conditionalFormatting>
  <conditionalFormatting sqref="AO186:AO195">
    <cfRule type="cellIs" dxfId="1000" priority="953" stopIfTrue="1" operator="equal">
      <formula>"REAPP"</formula>
    </cfRule>
  </conditionalFormatting>
  <conditionalFormatting sqref="A186:B195">
    <cfRule type="expression" dxfId="999" priority="954" stopIfTrue="1">
      <formula>#REF!=1</formula>
    </cfRule>
  </conditionalFormatting>
  <conditionalFormatting sqref="V186:V195">
    <cfRule type="expression" dxfId="998" priority="939">
      <formula>$H186=1</formula>
    </cfRule>
  </conditionalFormatting>
  <conditionalFormatting sqref="Z186:AC195">
    <cfRule type="expression" dxfId="997" priority="938">
      <formula>$Z186="Exempt"</formula>
    </cfRule>
  </conditionalFormatting>
  <conditionalFormatting sqref="AD186:AD195">
    <cfRule type="expression" dxfId="996" priority="937">
      <formula>$H186=1</formula>
    </cfRule>
  </conditionalFormatting>
  <conditionalFormatting sqref="BF186:BF195">
    <cfRule type="expression" dxfId="995" priority="936">
      <formula>BF186&lt;&gt;BE186</formula>
    </cfRule>
  </conditionalFormatting>
  <conditionalFormatting sqref="AT186:AT195">
    <cfRule type="expression" dxfId="994" priority="932">
      <formula>AND(AT186=0,AT186&lt;&gt;AJ186)</formula>
    </cfRule>
    <cfRule type="expression" dxfId="993" priority="935">
      <formula>AT186&lt;&gt;AJ186</formula>
    </cfRule>
  </conditionalFormatting>
  <conditionalFormatting sqref="AW186:AW195 AU186:AU195">
    <cfRule type="expression" dxfId="992" priority="934">
      <formula>AU186&lt;&gt;0</formula>
    </cfRule>
  </conditionalFormatting>
  <conditionalFormatting sqref="AV186:AV195">
    <cfRule type="expression" dxfId="991" priority="933">
      <formula>AV186&lt;&gt;AL186</formula>
    </cfRule>
  </conditionalFormatting>
  <conditionalFormatting sqref="AX186:AX195">
    <cfRule type="expression" dxfId="990" priority="931">
      <formula>AX186=1</formula>
    </cfRule>
  </conditionalFormatting>
  <conditionalFormatting sqref="AL186:AL195">
    <cfRule type="expression" dxfId="989" priority="930">
      <formula>AL186&lt;&gt;AV186</formula>
    </cfRule>
  </conditionalFormatting>
  <conditionalFormatting sqref="AZ196">
    <cfRule type="cellIs" dxfId="988" priority="929" stopIfTrue="1" operator="notEqual">
      <formula>$AL196</formula>
    </cfRule>
  </conditionalFormatting>
  <conditionalFormatting sqref="AP196">
    <cfRule type="cellIs" dxfId="987" priority="914" stopIfTrue="1" operator="notEqual">
      <formula>$AL196</formula>
    </cfRule>
  </conditionalFormatting>
  <conditionalFormatting sqref="BA196">
    <cfRule type="cellIs" dxfId="986" priority="915" stopIfTrue="1" operator="notEqual">
      <formula>$AM196</formula>
    </cfRule>
  </conditionalFormatting>
  <conditionalFormatting sqref="AN196">
    <cfRule type="cellIs" dxfId="985" priority="916" stopIfTrue="1" operator="notEqual">
      <formula>$AJ196</formula>
    </cfRule>
  </conditionalFormatting>
  <conditionalFormatting sqref="AQ196">
    <cfRule type="cellIs" dxfId="984" priority="917" stopIfTrue="1" operator="notEqual">
      <formula>$AM196</formula>
    </cfRule>
  </conditionalFormatting>
  <conditionalFormatting sqref="AG196:AH196">
    <cfRule type="expression" dxfId="983" priority="918" stopIfTrue="1">
      <formula>$H196=1</formula>
    </cfRule>
  </conditionalFormatting>
  <conditionalFormatting sqref="AI196">
    <cfRule type="expression" dxfId="982" priority="919" stopIfTrue="1">
      <formula>$H196=1</formula>
    </cfRule>
  </conditionalFormatting>
  <conditionalFormatting sqref="AL196">
    <cfRule type="cellIs" dxfId="981" priority="920" stopIfTrue="1" operator="notEqual">
      <formula>AP196</formula>
    </cfRule>
  </conditionalFormatting>
  <conditionalFormatting sqref="AE196">
    <cfRule type="cellIs" dxfId="980" priority="921" stopIfTrue="1" operator="equal">
      <formula>$AE$12</formula>
    </cfRule>
    <cfRule type="cellIs" dxfId="979" priority="922" stopIfTrue="1" operator="lessThan">
      <formula>$AE$12</formula>
    </cfRule>
  </conditionalFormatting>
  <conditionalFormatting sqref="BG196">
    <cfRule type="cellIs" dxfId="978" priority="923" stopIfTrue="1" operator="equal">
      <formula>1</formula>
    </cfRule>
    <cfRule type="cellIs" dxfId="977" priority="924" stopIfTrue="1" operator="lessThan">
      <formula>1</formula>
    </cfRule>
  </conditionalFormatting>
  <conditionalFormatting sqref="AJ196:AK196">
    <cfRule type="cellIs" dxfId="976" priority="925" stopIfTrue="1" operator="equal">
      <formula>1</formula>
    </cfRule>
  </conditionalFormatting>
  <conditionalFormatting sqref="BE196">
    <cfRule type="cellIs" dxfId="975" priority="926" stopIfTrue="1" operator="equal">
      <formula>$BC$10</formula>
    </cfRule>
    <cfRule type="cellIs" dxfId="974" priority="927" stopIfTrue="1" operator="lessThan">
      <formula>$BC$10</formula>
    </cfRule>
  </conditionalFormatting>
  <conditionalFormatting sqref="AO196">
    <cfRule type="cellIs" dxfId="973" priority="928" stopIfTrue="1" operator="equal">
      <formula>"REAPP"</formula>
    </cfRule>
  </conditionalFormatting>
  <conditionalFormatting sqref="AG196:AI196 AE196">
    <cfRule type="expression" dxfId="972" priority="913">
      <formula>OR($H196=3,$H196="R3")</formula>
    </cfRule>
  </conditionalFormatting>
  <conditionalFormatting sqref="BE196">
    <cfRule type="expression" dxfId="971" priority="912">
      <formula>OR($H196=3,$H196="R3")</formula>
    </cfRule>
  </conditionalFormatting>
  <conditionalFormatting sqref="V196">
    <cfRule type="expression" dxfId="970" priority="911">
      <formula>$H196=1</formula>
    </cfRule>
  </conditionalFormatting>
  <conditionalFormatting sqref="Z196:AC196">
    <cfRule type="expression" dxfId="969" priority="910">
      <formula>$Z196="Exempt"</formula>
    </cfRule>
  </conditionalFormatting>
  <conditionalFormatting sqref="AD196">
    <cfRule type="expression" dxfId="968" priority="909">
      <formula>$H196=1</formula>
    </cfRule>
  </conditionalFormatting>
  <conditionalFormatting sqref="AY196">
    <cfRule type="expression" dxfId="967" priority="908" stopIfTrue="1">
      <formula>$H196=1</formula>
    </cfRule>
  </conditionalFormatting>
  <conditionalFormatting sqref="AY196">
    <cfRule type="expression" dxfId="966" priority="907">
      <formula>OR($H196=3,$H196="R3")</formula>
    </cfRule>
  </conditionalFormatting>
  <conditionalFormatting sqref="BF196">
    <cfRule type="expression" dxfId="965" priority="906">
      <formula>BF196&lt;&gt;BE196</formula>
    </cfRule>
  </conditionalFormatting>
  <conditionalFormatting sqref="AT196">
    <cfRule type="expression" dxfId="964" priority="902">
      <formula>AND(AT196=0,AT196&lt;&gt;AJ196)</formula>
    </cfRule>
    <cfRule type="expression" dxfId="963" priority="905">
      <formula>AT196&lt;&gt;AJ196</formula>
    </cfRule>
  </conditionalFormatting>
  <conditionalFormatting sqref="AU196 AW196">
    <cfRule type="expression" dxfId="962" priority="904">
      <formula>AU196&lt;&gt;0</formula>
    </cfRule>
  </conditionalFormatting>
  <conditionalFormatting sqref="AV196">
    <cfRule type="expression" dxfId="961" priority="903">
      <formula>AV196&lt;&gt;AL196</formula>
    </cfRule>
  </conditionalFormatting>
  <conditionalFormatting sqref="AX196">
    <cfRule type="expression" dxfId="960" priority="901">
      <formula>AX196=1</formula>
    </cfRule>
  </conditionalFormatting>
  <conditionalFormatting sqref="A196:B196">
    <cfRule type="expression" dxfId="959" priority="900" stopIfTrue="1">
      <formula>#REF!=1</formula>
    </cfRule>
  </conditionalFormatting>
  <conditionalFormatting sqref="AL196">
    <cfRule type="expression" dxfId="958" priority="899">
      <formula>AL196&lt;&gt;AV196</formula>
    </cfRule>
  </conditionalFormatting>
  <conditionalFormatting sqref="G186">
    <cfRule type="expression" dxfId="957" priority="898">
      <formula>$G186&lt;&gt;$G185</formula>
    </cfRule>
  </conditionalFormatting>
  <conditionalFormatting sqref="A126:B127 A123:B124 A119:B121">
    <cfRule type="expression" dxfId="956" priority="897" stopIfTrue="1">
      <formula>#REF!=1</formula>
    </cfRule>
  </conditionalFormatting>
  <conditionalFormatting sqref="A125:B125">
    <cfRule type="expression" dxfId="955" priority="896" stopIfTrue="1">
      <formula>#REF!=1</formula>
    </cfRule>
  </conditionalFormatting>
  <conditionalFormatting sqref="A122:B122">
    <cfRule type="expression" dxfId="954" priority="895" stopIfTrue="1">
      <formula>#REF!=1</formula>
    </cfRule>
  </conditionalFormatting>
  <conditionalFormatting sqref="A292:B293 A288:B290">
    <cfRule type="expression" dxfId="953" priority="894" stopIfTrue="1">
      <formula>#REF!=1</formula>
    </cfRule>
  </conditionalFormatting>
  <conditionalFormatting sqref="A291:B291">
    <cfRule type="expression" dxfId="952" priority="893" stopIfTrue="1">
      <formula>#REF!=1</formula>
    </cfRule>
  </conditionalFormatting>
  <conditionalFormatting sqref="A298:B299 A294:B296">
    <cfRule type="expression" dxfId="951" priority="892" stopIfTrue="1">
      <formula>#REF!=1</formula>
    </cfRule>
  </conditionalFormatting>
  <conditionalFormatting sqref="A297:B297">
    <cfRule type="expression" dxfId="950" priority="891" stopIfTrue="1">
      <formula>#REF!=1</formula>
    </cfRule>
  </conditionalFormatting>
  <conditionalFormatting sqref="A404:B410">
    <cfRule type="expression" dxfId="949" priority="890" stopIfTrue="1">
      <formula>#REF!=1</formula>
    </cfRule>
  </conditionalFormatting>
  <conditionalFormatting sqref="A433:B435">
    <cfRule type="expression" dxfId="948" priority="889" stopIfTrue="1">
      <formula>#REF!=1</formula>
    </cfRule>
  </conditionalFormatting>
  <conditionalFormatting sqref="A477:B477 A481:B482">
    <cfRule type="expression" dxfId="947" priority="888" stopIfTrue="1">
      <formula>#REF!=1</formula>
    </cfRule>
  </conditionalFormatting>
  <conditionalFormatting sqref="A480:B480">
    <cfRule type="expression" dxfId="946" priority="886" stopIfTrue="1">
      <formula>#REF!=1</formula>
    </cfRule>
  </conditionalFormatting>
  <conditionalFormatting sqref="A478:B479">
    <cfRule type="expression" dxfId="945" priority="887" stopIfTrue="1">
      <formula>#REF!=1</formula>
    </cfRule>
  </conditionalFormatting>
  <conditionalFormatting sqref="A534:B534">
    <cfRule type="expression" dxfId="944" priority="885" stopIfTrue="1">
      <formula>#REF!=1</formula>
    </cfRule>
  </conditionalFormatting>
  <conditionalFormatting sqref="A535:B535 A537:B538">
    <cfRule type="expression" dxfId="943" priority="884" stopIfTrue="1">
      <formula>#REF!=1</formula>
    </cfRule>
  </conditionalFormatting>
  <conditionalFormatting sqref="A536:B536">
    <cfRule type="expression" dxfId="942" priority="883" stopIfTrue="1">
      <formula>#REF!=1</formula>
    </cfRule>
  </conditionalFormatting>
  <conditionalFormatting sqref="A533:B533">
    <cfRule type="expression" dxfId="941" priority="882" stopIfTrue="1">
      <formula>#REF!=1</formula>
    </cfRule>
  </conditionalFormatting>
  <conditionalFormatting sqref="D166">
    <cfRule type="expression" dxfId="940" priority="881" stopIfTrue="1">
      <formula>#REF!=1</formula>
    </cfRule>
  </conditionalFormatting>
  <conditionalFormatting sqref="D219">
    <cfRule type="expression" dxfId="939" priority="880" stopIfTrue="1">
      <formula>#REF!=1</formula>
    </cfRule>
  </conditionalFormatting>
  <conditionalFormatting sqref="D267">
    <cfRule type="expression" dxfId="938" priority="879" stopIfTrue="1">
      <formula>#REF!=1</formula>
    </cfRule>
  </conditionalFormatting>
  <conditionalFormatting sqref="AF17:AF26 AF490 AF280:AF437 AF444:AF451 AF459:AF465 AF467:AF488 AF28:AF267 AF495:AF552">
    <cfRule type="expression" dxfId="937" priority="876">
      <formula>$AF17=$AE$12</formula>
    </cfRule>
    <cfRule type="expression" dxfId="936" priority="877">
      <formula>AND($AF17&gt;0,$AF17&lt;$AE$12)</formula>
    </cfRule>
    <cfRule type="expression" dxfId="935" priority="878">
      <formula>$AF17&lt;$AE17</formula>
    </cfRule>
  </conditionalFormatting>
  <conditionalFormatting sqref="BB355:BB396 BB398:BB429 BB17:BB26 BB39:BB52 BB548:BB549 BB220:BB230 BB217:BB218 BB244:BB266 BB237:BB242 BB54:BB64 BB66:BB71 BB73:BB105 BB107:BB108 BB137:BB165 BB197:BB215 BB167:BB185 BB110:BB132 BB431:BB437 BB490 BB280:BB353 BB444:BB451 BB521:BB541 BB459:BB465 BB467:BB488 BB28:BB37">
    <cfRule type="expression" dxfId="934" priority="875">
      <formula>$H17=1</formula>
    </cfRule>
  </conditionalFormatting>
  <conditionalFormatting sqref="BB354">
    <cfRule type="expression" dxfId="933" priority="874">
      <formula>$H354=1</formula>
    </cfRule>
  </conditionalFormatting>
  <conditionalFormatting sqref="BB397">
    <cfRule type="expression" dxfId="932" priority="873">
      <formula>$H397=1</formula>
    </cfRule>
  </conditionalFormatting>
  <conditionalFormatting sqref="BB38">
    <cfRule type="expression" dxfId="931" priority="872">
      <formula>$H38=1</formula>
    </cfRule>
  </conditionalFormatting>
  <conditionalFormatting sqref="BB53">
    <cfRule type="expression" dxfId="930" priority="871">
      <formula>$H53=1</formula>
    </cfRule>
  </conditionalFormatting>
  <conditionalFormatting sqref="BB166">
    <cfRule type="expression" dxfId="929" priority="870">
      <formula>$H166=1</formula>
    </cfRule>
  </conditionalFormatting>
  <conditionalFormatting sqref="BB267">
    <cfRule type="expression" dxfId="928" priority="869">
      <formula>$H267=1</formula>
    </cfRule>
  </conditionalFormatting>
  <conditionalFormatting sqref="BB430">
    <cfRule type="expression" dxfId="927" priority="868">
      <formula>$H430=1</formula>
    </cfRule>
  </conditionalFormatting>
  <conditionalFormatting sqref="BB219">
    <cfRule type="expression" dxfId="926" priority="867">
      <formula>$H219=1</formula>
    </cfRule>
  </conditionalFormatting>
  <conditionalFormatting sqref="BB216">
    <cfRule type="expression" dxfId="925" priority="866">
      <formula>$H216=1</formula>
    </cfRule>
  </conditionalFormatting>
  <conditionalFormatting sqref="BB243">
    <cfRule type="expression" dxfId="924" priority="865">
      <formula>$H243=1</formula>
    </cfRule>
  </conditionalFormatting>
  <conditionalFormatting sqref="BB236">
    <cfRule type="expression" dxfId="923" priority="864">
      <formula>$H236=1</formula>
    </cfRule>
  </conditionalFormatting>
  <conditionalFormatting sqref="BB231:BB235">
    <cfRule type="expression" dxfId="922" priority="863">
      <formula>$H231=1</formula>
    </cfRule>
  </conditionalFormatting>
  <conditionalFormatting sqref="BB65">
    <cfRule type="expression" dxfId="921" priority="862">
      <formula>$H65=1</formula>
    </cfRule>
  </conditionalFormatting>
  <conditionalFormatting sqref="BB72">
    <cfRule type="expression" dxfId="920" priority="861">
      <formula>$H72=1</formula>
    </cfRule>
  </conditionalFormatting>
  <conditionalFormatting sqref="BB109">
    <cfRule type="expression" dxfId="919" priority="860">
      <formula>$H109=1</formula>
    </cfRule>
  </conditionalFormatting>
  <conditionalFormatting sqref="BB106">
    <cfRule type="expression" dxfId="918" priority="859">
      <formula>$H106=1</formula>
    </cfRule>
  </conditionalFormatting>
  <conditionalFormatting sqref="BB136">
    <cfRule type="expression" dxfId="917" priority="858">
      <formula>$H136=1</formula>
    </cfRule>
  </conditionalFormatting>
  <conditionalFormatting sqref="BB133:BB135">
    <cfRule type="expression" dxfId="916" priority="857">
      <formula>$H133=1</formula>
    </cfRule>
  </conditionalFormatting>
  <conditionalFormatting sqref="BB186:BB195">
    <cfRule type="expression" dxfId="915" priority="856">
      <formula>$H186=1</formula>
    </cfRule>
  </conditionalFormatting>
  <conditionalFormatting sqref="BB196">
    <cfRule type="expression" dxfId="914" priority="855">
      <formula>$H196=1</formula>
    </cfRule>
  </conditionalFormatting>
  <conditionalFormatting sqref="BC355:BC396 BC398:BC429 BC39:BC52 BC548:BC549 BC220:BC230 BC217:BC218 BC244:BC266 BC237:BC242 BC54:BC64 BC66:BC71 BC73:BC105 BC107:BC108 BC137:BC165 BC197:BC215 BC167:BC185 BC110:BC132 BC431:BC437 BC17:BC26 BC490 BC280:BC353 BC444:BC451 BC521:BC541 BC459:BC465 BC467:BC488 BC28:BC37">
    <cfRule type="expression" dxfId="913" priority="854">
      <formula>$H17=1</formula>
    </cfRule>
  </conditionalFormatting>
  <conditionalFormatting sqref="BC354">
    <cfRule type="expression" dxfId="912" priority="853">
      <formula>$H354=1</formula>
    </cfRule>
  </conditionalFormatting>
  <conditionalFormatting sqref="BC397">
    <cfRule type="expression" dxfId="911" priority="852">
      <formula>$H397=1</formula>
    </cfRule>
  </conditionalFormatting>
  <conditionalFormatting sqref="BC38">
    <cfRule type="expression" dxfId="910" priority="851">
      <formula>$H38=1</formula>
    </cfRule>
  </conditionalFormatting>
  <conditionalFormatting sqref="BC53">
    <cfRule type="expression" dxfId="909" priority="850">
      <formula>$H53=1</formula>
    </cfRule>
  </conditionalFormatting>
  <conditionalFormatting sqref="BC166">
    <cfRule type="expression" dxfId="908" priority="849">
      <formula>$H166=1</formula>
    </cfRule>
  </conditionalFormatting>
  <conditionalFormatting sqref="BC267">
    <cfRule type="expression" dxfId="907" priority="848">
      <formula>$H267=1</formula>
    </cfRule>
  </conditionalFormatting>
  <conditionalFormatting sqref="BC430">
    <cfRule type="expression" dxfId="906" priority="847">
      <formula>$H430=1</formula>
    </cfRule>
  </conditionalFormatting>
  <conditionalFormatting sqref="BC219">
    <cfRule type="expression" dxfId="905" priority="846">
      <formula>$H219=1</formula>
    </cfRule>
  </conditionalFormatting>
  <conditionalFormatting sqref="BC216">
    <cfRule type="expression" dxfId="904" priority="845">
      <formula>$H216=1</formula>
    </cfRule>
  </conditionalFormatting>
  <conditionalFormatting sqref="BC243">
    <cfRule type="expression" dxfId="903" priority="844">
      <formula>$H243=1</formula>
    </cfRule>
  </conditionalFormatting>
  <conditionalFormatting sqref="BC236">
    <cfRule type="expression" dxfId="902" priority="843">
      <formula>$H236=1</formula>
    </cfRule>
  </conditionalFormatting>
  <conditionalFormatting sqref="BC231:BC235">
    <cfRule type="expression" dxfId="901" priority="842">
      <formula>$H231=1</formula>
    </cfRule>
  </conditionalFormatting>
  <conditionalFormatting sqref="BC65">
    <cfRule type="expression" dxfId="900" priority="841">
      <formula>$H65=1</formula>
    </cfRule>
  </conditionalFormatting>
  <conditionalFormatting sqref="BC72">
    <cfRule type="expression" dxfId="899" priority="840">
      <formula>$H72=1</formula>
    </cfRule>
  </conditionalFormatting>
  <conditionalFormatting sqref="BC109">
    <cfRule type="expression" dxfId="898" priority="839">
      <formula>$H109=1</formula>
    </cfRule>
  </conditionalFormatting>
  <conditionalFormatting sqref="BC106">
    <cfRule type="expression" dxfId="897" priority="838">
      <formula>$H106=1</formula>
    </cfRule>
  </conditionalFormatting>
  <conditionalFormatting sqref="BC136">
    <cfRule type="expression" dxfId="896" priority="837">
      <formula>$H136=1</formula>
    </cfRule>
  </conditionalFormatting>
  <conditionalFormatting sqref="BC133:BC135">
    <cfRule type="expression" dxfId="895" priority="836">
      <formula>$H133=1</formula>
    </cfRule>
  </conditionalFormatting>
  <conditionalFormatting sqref="BC186:BC195">
    <cfRule type="expression" dxfId="894" priority="835">
      <formula>$H186=1</formula>
    </cfRule>
  </conditionalFormatting>
  <conditionalFormatting sqref="BC196">
    <cfRule type="expression" dxfId="893" priority="834">
      <formula>$H196=1</formula>
    </cfRule>
  </conditionalFormatting>
  <conditionalFormatting sqref="BD355:BD396 BD17:BD26 BD39:BD52 BD548:BD549 BD220:BD230 BD217:BD218 BD244:BD266 BD237:BD242 BD54:BD64 BD66:BD71 BD73:BD105 BD107:BD108 BD137:BD165 BD197:BD215 BD167:BD185 BD110:BD132 BD431:BD437 BD490 BD280:BD353 BD444:BD451 BD521:BD541 BD467:BD488 BD28:BD37 BD459:BD465 BD398:BD429">
    <cfRule type="expression" dxfId="892" priority="833">
      <formula>$H17=1</formula>
    </cfRule>
  </conditionalFormatting>
  <conditionalFormatting sqref="BD354">
    <cfRule type="expression" dxfId="891" priority="832">
      <formula>$H354=1</formula>
    </cfRule>
  </conditionalFormatting>
  <conditionalFormatting sqref="BD397">
    <cfRule type="expression" dxfId="890" priority="831">
      <formula>$H397=1</formula>
    </cfRule>
  </conditionalFormatting>
  <conditionalFormatting sqref="BD38">
    <cfRule type="expression" dxfId="889" priority="830">
      <formula>$H38=1</formula>
    </cfRule>
  </conditionalFormatting>
  <conditionalFormatting sqref="BD53">
    <cfRule type="expression" dxfId="888" priority="829">
      <formula>$H53=1</formula>
    </cfRule>
  </conditionalFormatting>
  <conditionalFormatting sqref="BD166">
    <cfRule type="expression" dxfId="887" priority="828">
      <formula>$H166=1</formula>
    </cfRule>
  </conditionalFormatting>
  <conditionalFormatting sqref="BD267">
    <cfRule type="expression" dxfId="886" priority="827">
      <formula>$H267=1</formula>
    </cfRule>
  </conditionalFormatting>
  <conditionalFormatting sqref="BD430">
    <cfRule type="expression" dxfId="885" priority="826">
      <formula>$H430=1</formula>
    </cfRule>
  </conditionalFormatting>
  <conditionalFormatting sqref="BD219">
    <cfRule type="expression" dxfId="884" priority="825">
      <formula>$H219=1</formula>
    </cfRule>
  </conditionalFormatting>
  <conditionalFormatting sqref="BD216">
    <cfRule type="expression" dxfId="883" priority="824">
      <formula>$H216=1</formula>
    </cfRule>
  </conditionalFormatting>
  <conditionalFormatting sqref="BD243">
    <cfRule type="expression" dxfId="882" priority="823">
      <formula>$H243=1</formula>
    </cfRule>
  </conditionalFormatting>
  <conditionalFormatting sqref="BD236">
    <cfRule type="expression" dxfId="881" priority="822">
      <formula>$H236=1</formula>
    </cfRule>
  </conditionalFormatting>
  <conditionalFormatting sqref="BD231:BD235">
    <cfRule type="expression" dxfId="880" priority="821">
      <formula>$H231=1</formula>
    </cfRule>
  </conditionalFormatting>
  <conditionalFormatting sqref="BD65">
    <cfRule type="expression" dxfId="879" priority="820">
      <formula>$H65=1</formula>
    </cfRule>
  </conditionalFormatting>
  <conditionalFormatting sqref="BD72">
    <cfRule type="expression" dxfId="878" priority="819">
      <formula>$H72=1</formula>
    </cfRule>
  </conditionalFormatting>
  <conditionalFormatting sqref="BD109">
    <cfRule type="expression" dxfId="877" priority="818">
      <formula>$H109=1</formula>
    </cfRule>
  </conditionalFormatting>
  <conditionalFormatting sqref="BD106">
    <cfRule type="expression" dxfId="876" priority="817">
      <formula>$H106=1</formula>
    </cfRule>
  </conditionalFormatting>
  <conditionalFormatting sqref="BD136">
    <cfRule type="expression" dxfId="875" priority="816">
      <formula>$H136=1</formula>
    </cfRule>
  </conditionalFormatting>
  <conditionalFormatting sqref="BD133:BD135">
    <cfRule type="expression" dxfId="874" priority="815">
      <formula>$H133=1</formula>
    </cfRule>
  </conditionalFormatting>
  <conditionalFormatting sqref="BD186:BD195">
    <cfRule type="expression" dxfId="873" priority="814">
      <formula>$H186=1</formula>
    </cfRule>
  </conditionalFormatting>
  <conditionalFormatting sqref="BD196">
    <cfRule type="expression" dxfId="872" priority="813">
      <formula>$H196=1</formula>
    </cfRule>
  </conditionalFormatting>
  <conditionalFormatting sqref="AP489 AZ489">
    <cfRule type="cellIs" dxfId="871" priority="796" stopIfTrue="1" operator="notEqual">
      <formula>$AL489</formula>
    </cfRule>
  </conditionalFormatting>
  <conditionalFormatting sqref="BA489">
    <cfRule type="cellIs" dxfId="870" priority="797" stopIfTrue="1" operator="notEqual">
      <formula>$AM489</formula>
    </cfRule>
  </conditionalFormatting>
  <conditionalFormatting sqref="AN489">
    <cfRule type="cellIs" dxfId="869" priority="798" stopIfTrue="1" operator="notEqual">
      <formula>$AJ489</formula>
    </cfRule>
  </conditionalFormatting>
  <conditionalFormatting sqref="AQ489">
    <cfRule type="cellIs" dxfId="868" priority="799" stopIfTrue="1" operator="notEqual">
      <formula>$AM489</formula>
    </cfRule>
  </conditionalFormatting>
  <conditionalFormatting sqref="AI489 AY489">
    <cfRule type="expression" dxfId="867" priority="800" stopIfTrue="1">
      <formula>$H489=1</formula>
    </cfRule>
  </conditionalFormatting>
  <conditionalFormatting sqref="AL489">
    <cfRule type="cellIs" dxfId="866" priority="801" stopIfTrue="1" operator="notEqual">
      <formula>AP489</formula>
    </cfRule>
  </conditionalFormatting>
  <conditionalFormatting sqref="AE489">
    <cfRule type="cellIs" dxfId="865" priority="802" stopIfTrue="1" operator="equal">
      <formula>$AE$12</formula>
    </cfRule>
    <cfRule type="cellIs" dxfId="864" priority="803" stopIfTrue="1" operator="lessThan">
      <formula>$AE$12</formula>
    </cfRule>
  </conditionalFormatting>
  <conditionalFormatting sqref="BG489">
    <cfRule type="cellIs" dxfId="863" priority="804" stopIfTrue="1" operator="equal">
      <formula>1</formula>
    </cfRule>
    <cfRule type="cellIs" dxfId="862" priority="805" stopIfTrue="1" operator="lessThan">
      <formula>1</formula>
    </cfRule>
  </conditionalFormatting>
  <conditionalFormatting sqref="AJ489:AK489">
    <cfRule type="cellIs" dxfId="861" priority="806" stopIfTrue="1" operator="equal">
      <formula>1</formula>
    </cfRule>
  </conditionalFormatting>
  <conditionalFormatting sqref="BE489">
    <cfRule type="cellIs" dxfId="860" priority="807" stopIfTrue="1" operator="equal">
      <formula>$BC$10</formula>
    </cfRule>
    <cfRule type="cellIs" dxfId="859" priority="808" stopIfTrue="1" operator="lessThan">
      <formula>$BC$10</formula>
    </cfRule>
  </conditionalFormatting>
  <conditionalFormatting sqref="AO489">
    <cfRule type="cellIs" dxfId="858" priority="809" stopIfTrue="1" operator="equal">
      <formula>"REAPP"</formula>
    </cfRule>
  </conditionalFormatting>
  <conditionalFormatting sqref="AC489">
    <cfRule type="expression" dxfId="857" priority="810" stopIfTrue="1">
      <formula>$AC489&lt;&gt;$V489</formula>
    </cfRule>
    <cfRule type="expression" dxfId="856" priority="811" stopIfTrue="1">
      <formula>AND($AC489&gt;0,$AC489&lt;=$AD$12)</formula>
    </cfRule>
  </conditionalFormatting>
  <conditionalFormatting sqref="A489:B489">
    <cfRule type="expression" dxfId="855" priority="812" stopIfTrue="1">
      <formula>#REF!=1</formula>
    </cfRule>
  </conditionalFormatting>
  <conditionalFormatting sqref="V489">
    <cfRule type="expression" dxfId="854" priority="795">
      <formula>$H489=1</formula>
    </cfRule>
  </conditionalFormatting>
  <conditionalFormatting sqref="Z489:AC489">
    <cfRule type="expression" dxfId="853" priority="794">
      <formula>$Z489="Exempt"</formula>
    </cfRule>
  </conditionalFormatting>
  <conditionalFormatting sqref="AD489">
    <cfRule type="expression" dxfId="852" priority="793">
      <formula>$H489=1</formula>
    </cfRule>
  </conditionalFormatting>
  <conditionalFormatting sqref="BF489">
    <cfRule type="expression" dxfId="851" priority="792">
      <formula>BF489&lt;&gt;BE489</formula>
    </cfRule>
  </conditionalFormatting>
  <conditionalFormatting sqref="AT489">
    <cfRule type="expression" dxfId="850" priority="788">
      <formula>AND(AT489=0,AT489&lt;&gt;AJ489)</formula>
    </cfRule>
    <cfRule type="expression" dxfId="849" priority="791">
      <formula>AT489&lt;&gt;AJ489</formula>
    </cfRule>
  </conditionalFormatting>
  <conditionalFormatting sqref="AU489 AW489">
    <cfRule type="expression" dxfId="848" priority="790">
      <formula>AU489&lt;&gt;0</formula>
    </cfRule>
  </conditionalFormatting>
  <conditionalFormatting sqref="AV489">
    <cfRule type="expression" dxfId="847" priority="789">
      <formula>AV489&lt;&gt;AL489</formula>
    </cfRule>
  </conditionalFormatting>
  <conditionalFormatting sqref="AX489">
    <cfRule type="expression" dxfId="846" priority="787">
      <formula>AX489=1</formula>
    </cfRule>
  </conditionalFormatting>
  <conditionalFormatting sqref="AL489">
    <cfRule type="expression" dxfId="845" priority="786">
      <formula>AL489&lt;&gt;AV489</formula>
    </cfRule>
  </conditionalFormatting>
  <conditionalFormatting sqref="AF489">
    <cfRule type="expression" dxfId="844" priority="783">
      <formula>$AF489=$AE$12</formula>
    </cfRule>
    <cfRule type="expression" dxfId="843" priority="784">
      <formula>AND($AF489&gt;0,$AF489&lt;$AE$12)</formula>
    </cfRule>
    <cfRule type="expression" dxfId="842" priority="785">
      <formula>$AF489&lt;$AE489</formula>
    </cfRule>
  </conditionalFormatting>
  <conditionalFormatting sqref="BB489">
    <cfRule type="expression" dxfId="841" priority="782">
      <formula>$H489=1</formula>
    </cfRule>
  </conditionalFormatting>
  <conditionalFormatting sqref="BC489">
    <cfRule type="expression" dxfId="840" priority="781">
      <formula>$H489=1</formula>
    </cfRule>
  </conditionalFormatting>
  <conditionalFormatting sqref="BD489">
    <cfRule type="expression" dxfId="839" priority="780">
      <formula>$H489=1</formula>
    </cfRule>
  </conditionalFormatting>
  <conditionalFormatting sqref="AZ268:AZ270 AP268:AP270">
    <cfRule type="cellIs" dxfId="838" priority="764" stopIfTrue="1" operator="notEqual">
      <formula>$AL268</formula>
    </cfRule>
  </conditionalFormatting>
  <conditionalFormatting sqref="BA268:BA270">
    <cfRule type="cellIs" dxfId="837" priority="765" stopIfTrue="1" operator="notEqual">
      <formula>$AM268</formula>
    </cfRule>
  </conditionalFormatting>
  <conditionalFormatting sqref="AN268:AN270">
    <cfRule type="cellIs" dxfId="836" priority="766" stopIfTrue="1" operator="notEqual">
      <formula>$AJ268</formula>
    </cfRule>
  </conditionalFormatting>
  <conditionalFormatting sqref="AQ268:AQ270">
    <cfRule type="cellIs" dxfId="835" priority="767" stopIfTrue="1" operator="notEqual">
      <formula>$AM268</formula>
    </cfRule>
  </conditionalFormatting>
  <conditionalFormatting sqref="AI268:AI270 AY268:AY270">
    <cfRule type="expression" dxfId="834" priority="768" stopIfTrue="1">
      <formula>$H268=1</formula>
    </cfRule>
  </conditionalFormatting>
  <conditionalFormatting sqref="AL268:AL270">
    <cfRule type="cellIs" dxfId="833" priority="769" stopIfTrue="1" operator="notEqual">
      <formula>AP268</formula>
    </cfRule>
  </conditionalFormatting>
  <conditionalFormatting sqref="AE268:AE270">
    <cfRule type="cellIs" dxfId="832" priority="770" stopIfTrue="1" operator="equal">
      <formula>$AE$12</formula>
    </cfRule>
    <cfRule type="cellIs" dxfId="831" priority="771" stopIfTrue="1" operator="lessThan">
      <formula>$AE$12</formula>
    </cfRule>
  </conditionalFormatting>
  <conditionalFormatting sqref="BG268:BG270">
    <cfRule type="cellIs" dxfId="830" priority="772" stopIfTrue="1" operator="equal">
      <formula>1</formula>
    </cfRule>
    <cfRule type="cellIs" dxfId="829" priority="773" stopIfTrue="1" operator="lessThan">
      <formula>1</formula>
    </cfRule>
  </conditionalFormatting>
  <conditionalFormatting sqref="AJ268:AK270">
    <cfRule type="cellIs" dxfId="828" priority="774" stopIfTrue="1" operator="equal">
      <formula>1</formula>
    </cfRule>
  </conditionalFormatting>
  <conditionalFormatting sqref="BE268:BE270">
    <cfRule type="cellIs" dxfId="827" priority="775" stopIfTrue="1" operator="equal">
      <formula>$BC$10</formula>
    </cfRule>
    <cfRule type="cellIs" dxfId="826" priority="776" stopIfTrue="1" operator="lessThan">
      <formula>$BC$10</formula>
    </cfRule>
  </conditionalFormatting>
  <conditionalFormatting sqref="AO268:AO270">
    <cfRule type="cellIs" dxfId="825" priority="777" stopIfTrue="1" operator="equal">
      <formula>"REAPP"</formula>
    </cfRule>
  </conditionalFormatting>
  <conditionalFormatting sqref="AC268:AC270">
    <cfRule type="expression" dxfId="824" priority="778" stopIfTrue="1">
      <formula>$AC268&lt;&gt;$V268</formula>
    </cfRule>
    <cfRule type="expression" dxfId="823" priority="779" stopIfTrue="1">
      <formula>AND($AC268&gt;0,$AC268&lt;=$AD$12)</formula>
    </cfRule>
  </conditionalFormatting>
  <conditionalFormatting sqref="BE268:BE270">
    <cfRule type="expression" dxfId="822" priority="763">
      <formula>OR($H268=3,$H268="R3")</formula>
    </cfRule>
  </conditionalFormatting>
  <conditionalFormatting sqref="V268:V270">
    <cfRule type="expression" dxfId="821" priority="762">
      <formula>$H268=1</formula>
    </cfRule>
  </conditionalFormatting>
  <conditionalFormatting sqref="Z268:AC270">
    <cfRule type="expression" dxfId="820" priority="761">
      <formula>$Z268="Exempt"</formula>
    </cfRule>
  </conditionalFormatting>
  <conditionalFormatting sqref="AD268:AD270">
    <cfRule type="expression" dxfId="819" priority="760">
      <formula>$H268=1</formula>
    </cfRule>
  </conditionalFormatting>
  <conditionalFormatting sqref="BF268:BF270">
    <cfRule type="expression" dxfId="818" priority="759">
      <formula>BF268&lt;&gt;BE268</formula>
    </cfRule>
  </conditionalFormatting>
  <conditionalFormatting sqref="AT268:AT270">
    <cfRule type="expression" dxfId="817" priority="755">
      <formula>AND(AT268=0,AT268&lt;&gt;AJ268)</formula>
    </cfRule>
    <cfRule type="expression" dxfId="816" priority="758">
      <formula>AT268&lt;&gt;AJ268</formula>
    </cfRule>
  </conditionalFormatting>
  <conditionalFormatting sqref="AW268:AW270 AU268:AU270">
    <cfRule type="expression" dxfId="815" priority="757">
      <formula>AU268&lt;&gt;0</formula>
    </cfRule>
  </conditionalFormatting>
  <conditionalFormatting sqref="AV268:AV270">
    <cfRule type="expression" dxfId="814" priority="756">
      <formula>AV268&lt;&gt;AL268</formula>
    </cfRule>
  </conditionalFormatting>
  <conditionalFormatting sqref="AX268:AX270">
    <cfRule type="expression" dxfId="813" priority="754">
      <formula>AX268=1</formula>
    </cfRule>
  </conditionalFormatting>
  <conditionalFormatting sqref="AL268:AL270">
    <cfRule type="expression" dxfId="812" priority="753">
      <formula>AL268&lt;&gt;AV268</formula>
    </cfRule>
  </conditionalFormatting>
  <conditionalFormatting sqref="G269">
    <cfRule type="expression" dxfId="811" priority="751">
      <formula>$G269&lt;&gt;$G268</formula>
    </cfRule>
  </conditionalFormatting>
  <conditionalFormatting sqref="G268">
    <cfRule type="expression" dxfId="810" priority="752">
      <formula>$G268&lt;&gt;#REF!</formula>
    </cfRule>
  </conditionalFormatting>
  <conditionalFormatting sqref="A270:B270">
    <cfRule type="expression" dxfId="809" priority="750" stopIfTrue="1">
      <formula>#REF!=1</formula>
    </cfRule>
  </conditionalFormatting>
  <conditionalFormatting sqref="AF268:AF270">
    <cfRule type="expression" dxfId="808" priority="747">
      <formula>$AF268=$AE$12</formula>
    </cfRule>
    <cfRule type="expression" dxfId="807" priority="748">
      <formula>AND($AF268&gt;0,$AF268&lt;$AE$12)</formula>
    </cfRule>
    <cfRule type="expression" dxfId="806" priority="749">
      <formula>$AF268&lt;$AE268</formula>
    </cfRule>
  </conditionalFormatting>
  <conditionalFormatting sqref="BB268:BB270">
    <cfRule type="expression" dxfId="805" priority="746">
      <formula>$H268=1</formula>
    </cfRule>
  </conditionalFormatting>
  <conditionalFormatting sqref="BC268:BC270">
    <cfRule type="expression" dxfId="804" priority="745">
      <formula>$H268=1</formula>
    </cfRule>
  </conditionalFormatting>
  <conditionalFormatting sqref="BD268:BD270">
    <cfRule type="expression" dxfId="803" priority="744">
      <formula>$H268=1</formula>
    </cfRule>
  </conditionalFormatting>
  <conditionalFormatting sqref="AZ271:AZ273 AP271:AP273">
    <cfRule type="cellIs" dxfId="802" priority="728" stopIfTrue="1" operator="notEqual">
      <formula>$AL271</formula>
    </cfRule>
  </conditionalFormatting>
  <conditionalFormatting sqref="BA271:BA273">
    <cfRule type="cellIs" dxfId="801" priority="729" stopIfTrue="1" operator="notEqual">
      <formula>$AM271</formula>
    </cfRule>
  </conditionalFormatting>
  <conditionalFormatting sqref="AN271:AN273">
    <cfRule type="cellIs" dxfId="800" priority="730" stopIfTrue="1" operator="notEqual">
      <formula>$AJ271</formula>
    </cfRule>
  </conditionalFormatting>
  <conditionalFormatting sqref="AQ271:AQ273">
    <cfRule type="cellIs" dxfId="799" priority="731" stopIfTrue="1" operator="notEqual">
      <formula>$AM271</formula>
    </cfRule>
  </conditionalFormatting>
  <conditionalFormatting sqref="AI271:AI273 AY271:AY273">
    <cfRule type="expression" dxfId="798" priority="732" stopIfTrue="1">
      <formula>$H271=1</formula>
    </cfRule>
  </conditionalFormatting>
  <conditionalFormatting sqref="AL271:AL273">
    <cfRule type="cellIs" dxfId="797" priority="733" stopIfTrue="1" operator="notEqual">
      <formula>AP271</formula>
    </cfRule>
  </conditionalFormatting>
  <conditionalFormatting sqref="AE271:AE273">
    <cfRule type="cellIs" dxfId="796" priority="734" stopIfTrue="1" operator="equal">
      <formula>$AE$12</formula>
    </cfRule>
    <cfRule type="cellIs" dxfId="795" priority="735" stopIfTrue="1" operator="lessThan">
      <formula>$AE$12</formula>
    </cfRule>
  </conditionalFormatting>
  <conditionalFormatting sqref="BG271:BG273">
    <cfRule type="cellIs" dxfId="794" priority="736" stopIfTrue="1" operator="equal">
      <formula>1</formula>
    </cfRule>
    <cfRule type="cellIs" dxfId="793" priority="737" stopIfTrue="1" operator="lessThan">
      <formula>1</formula>
    </cfRule>
  </conditionalFormatting>
  <conditionalFormatting sqref="AJ271:AK273">
    <cfRule type="cellIs" dxfId="792" priority="738" stopIfTrue="1" operator="equal">
      <formula>1</formula>
    </cfRule>
  </conditionalFormatting>
  <conditionalFormatting sqref="BE271:BE273">
    <cfRule type="cellIs" dxfId="791" priority="739" stopIfTrue="1" operator="equal">
      <formula>$BC$10</formula>
    </cfRule>
    <cfRule type="cellIs" dxfId="790" priority="740" stopIfTrue="1" operator="lessThan">
      <formula>$BC$10</formula>
    </cfRule>
  </conditionalFormatting>
  <conditionalFormatting sqref="AO271:AO273">
    <cfRule type="cellIs" dxfId="789" priority="741" stopIfTrue="1" operator="equal">
      <formula>"REAPP"</formula>
    </cfRule>
  </conditionalFormatting>
  <conditionalFormatting sqref="AC271:AC273">
    <cfRule type="expression" dxfId="788" priority="742" stopIfTrue="1">
      <formula>$AC271&lt;&gt;$V271</formula>
    </cfRule>
    <cfRule type="expression" dxfId="787" priority="743" stopIfTrue="1">
      <formula>AND($AC271&gt;0,$AC271&lt;=$AD$12)</formula>
    </cfRule>
  </conditionalFormatting>
  <conditionalFormatting sqref="BE271:BE273">
    <cfRule type="expression" dxfId="786" priority="727">
      <formula>OR($H271=3,$H271="R3")</formula>
    </cfRule>
  </conditionalFormatting>
  <conditionalFormatting sqref="V271:V273">
    <cfRule type="expression" dxfId="785" priority="726">
      <formula>$H271=1</formula>
    </cfRule>
  </conditionalFormatting>
  <conditionalFormatting sqref="Z271:AC273">
    <cfRule type="expression" dxfId="784" priority="725">
      <formula>$Z271="Exempt"</formula>
    </cfRule>
  </conditionalFormatting>
  <conditionalFormatting sqref="AD271:AD273">
    <cfRule type="expression" dxfId="783" priority="724">
      <formula>$H271=1</formula>
    </cfRule>
  </conditionalFormatting>
  <conditionalFormatting sqref="BF271:BF273">
    <cfRule type="expression" dxfId="782" priority="723">
      <formula>BF271&lt;&gt;BE271</formula>
    </cfRule>
  </conditionalFormatting>
  <conditionalFormatting sqref="AT271:AT273">
    <cfRule type="expression" dxfId="781" priority="719">
      <formula>AND(AT271=0,AT271&lt;&gt;AJ271)</formula>
    </cfRule>
    <cfRule type="expression" dxfId="780" priority="722">
      <formula>AT271&lt;&gt;AJ271</formula>
    </cfRule>
  </conditionalFormatting>
  <conditionalFormatting sqref="AW271:AW273 AU271:AU273">
    <cfRule type="expression" dxfId="779" priority="721">
      <formula>AU271&lt;&gt;0</formula>
    </cfRule>
  </conditionalFormatting>
  <conditionalFormatting sqref="AV271:AV273">
    <cfRule type="expression" dxfId="778" priority="720">
      <formula>AV271&lt;&gt;AL271</formula>
    </cfRule>
  </conditionalFormatting>
  <conditionalFormatting sqref="AX271:AX273">
    <cfRule type="expression" dxfId="777" priority="718">
      <formula>AX271=1</formula>
    </cfRule>
  </conditionalFormatting>
  <conditionalFormatting sqref="AL271:AL273">
    <cfRule type="expression" dxfId="776" priority="717">
      <formula>AL271&lt;&gt;AV271</formula>
    </cfRule>
  </conditionalFormatting>
  <conditionalFormatting sqref="G272">
    <cfRule type="expression" dxfId="775" priority="715">
      <formula>$G272&lt;&gt;$G271</formula>
    </cfRule>
  </conditionalFormatting>
  <conditionalFormatting sqref="G271">
    <cfRule type="expression" dxfId="774" priority="716">
      <formula>$G271&lt;&gt;#REF!</formula>
    </cfRule>
  </conditionalFormatting>
  <conditionalFormatting sqref="A273:B273">
    <cfRule type="expression" dxfId="773" priority="714" stopIfTrue="1">
      <formula>#REF!=1</formula>
    </cfRule>
  </conditionalFormatting>
  <conditionalFormatting sqref="AF271:AF273">
    <cfRule type="expression" dxfId="772" priority="711">
      <formula>$AF271=$AE$12</formula>
    </cfRule>
    <cfRule type="expression" dxfId="771" priority="712">
      <formula>AND($AF271&gt;0,$AF271&lt;$AE$12)</formula>
    </cfRule>
    <cfRule type="expression" dxfId="770" priority="713">
      <formula>$AF271&lt;$AE271</formula>
    </cfRule>
  </conditionalFormatting>
  <conditionalFormatting sqref="BB271:BB273">
    <cfRule type="expression" dxfId="769" priority="710">
      <formula>$H271=1</formula>
    </cfRule>
  </conditionalFormatting>
  <conditionalFormatting sqref="BC271:BC273">
    <cfRule type="expression" dxfId="768" priority="709">
      <formula>$H271=1</formula>
    </cfRule>
  </conditionalFormatting>
  <conditionalFormatting sqref="BD271:BD273">
    <cfRule type="expression" dxfId="767" priority="708">
      <formula>$H271=1</formula>
    </cfRule>
  </conditionalFormatting>
  <conditionalFormatting sqref="AZ274:AZ276 AP274:AP276">
    <cfRule type="cellIs" dxfId="766" priority="692" stopIfTrue="1" operator="notEqual">
      <formula>$AL274</formula>
    </cfRule>
  </conditionalFormatting>
  <conditionalFormatting sqref="BA274:BA276">
    <cfRule type="cellIs" dxfId="765" priority="693" stopIfTrue="1" operator="notEqual">
      <formula>$AM274</formula>
    </cfRule>
  </conditionalFormatting>
  <conditionalFormatting sqref="AN274:AN276">
    <cfRule type="cellIs" dxfId="764" priority="694" stopIfTrue="1" operator="notEqual">
      <formula>$AJ274</formula>
    </cfRule>
  </conditionalFormatting>
  <conditionalFormatting sqref="AQ274:AQ276">
    <cfRule type="cellIs" dxfId="763" priority="695" stopIfTrue="1" operator="notEqual">
      <formula>$AM274</formula>
    </cfRule>
  </conditionalFormatting>
  <conditionalFormatting sqref="AI274:AI276 AY274:AY276">
    <cfRule type="expression" dxfId="762" priority="696" stopIfTrue="1">
      <formula>$H274=1</formula>
    </cfRule>
  </conditionalFormatting>
  <conditionalFormatting sqref="AL274:AL276">
    <cfRule type="cellIs" dxfId="761" priority="697" stopIfTrue="1" operator="notEqual">
      <formula>AP274</formula>
    </cfRule>
  </conditionalFormatting>
  <conditionalFormatting sqref="AE274:AE276">
    <cfRule type="cellIs" dxfId="760" priority="698" stopIfTrue="1" operator="equal">
      <formula>$AE$12</formula>
    </cfRule>
    <cfRule type="cellIs" dxfId="759" priority="699" stopIfTrue="1" operator="lessThan">
      <formula>$AE$12</formula>
    </cfRule>
  </conditionalFormatting>
  <conditionalFormatting sqref="BG274:BG276">
    <cfRule type="cellIs" dxfId="758" priority="700" stopIfTrue="1" operator="equal">
      <formula>1</formula>
    </cfRule>
    <cfRule type="cellIs" dxfId="757" priority="701" stopIfTrue="1" operator="lessThan">
      <formula>1</formula>
    </cfRule>
  </conditionalFormatting>
  <conditionalFormatting sqref="AJ274:AK276">
    <cfRule type="cellIs" dxfId="756" priority="702" stopIfTrue="1" operator="equal">
      <formula>1</formula>
    </cfRule>
  </conditionalFormatting>
  <conditionalFormatting sqref="BE274:BE276">
    <cfRule type="cellIs" dxfId="755" priority="703" stopIfTrue="1" operator="equal">
      <formula>$BC$10</formula>
    </cfRule>
    <cfRule type="cellIs" dxfId="754" priority="704" stopIfTrue="1" operator="lessThan">
      <formula>$BC$10</formula>
    </cfRule>
  </conditionalFormatting>
  <conditionalFormatting sqref="AO274:AO276">
    <cfRule type="cellIs" dxfId="753" priority="705" stopIfTrue="1" operator="equal">
      <formula>"REAPP"</formula>
    </cfRule>
  </conditionalFormatting>
  <conditionalFormatting sqref="AC274:AC276">
    <cfRule type="expression" dxfId="752" priority="706" stopIfTrue="1">
      <formula>$AC274&lt;&gt;$V274</formula>
    </cfRule>
    <cfRule type="expression" dxfId="751" priority="707" stopIfTrue="1">
      <formula>AND($AC274&gt;0,$AC274&lt;=$AD$12)</formula>
    </cfRule>
  </conditionalFormatting>
  <conditionalFormatting sqref="BE274:BE276">
    <cfRule type="expression" dxfId="750" priority="691">
      <formula>OR($H274=3,$H274="R3")</formula>
    </cfRule>
  </conditionalFormatting>
  <conditionalFormatting sqref="V274:V276">
    <cfRule type="expression" dxfId="749" priority="690">
      <formula>$H274=1</formula>
    </cfRule>
  </conditionalFormatting>
  <conditionalFormatting sqref="Z274:AC276">
    <cfRule type="expression" dxfId="748" priority="689">
      <formula>$Z274="Exempt"</formula>
    </cfRule>
  </conditionalFormatting>
  <conditionalFormatting sqref="AD274:AD276">
    <cfRule type="expression" dxfId="747" priority="688">
      <formula>$H274=1</formula>
    </cfRule>
  </conditionalFormatting>
  <conditionalFormatting sqref="BF274:BF276">
    <cfRule type="expression" dxfId="746" priority="687">
      <formula>BF274&lt;&gt;BE274</formula>
    </cfRule>
  </conditionalFormatting>
  <conditionalFormatting sqref="AT274:AT276">
    <cfRule type="expression" dxfId="745" priority="683">
      <formula>AND(AT274=0,AT274&lt;&gt;AJ274)</formula>
    </cfRule>
    <cfRule type="expression" dxfId="744" priority="686">
      <formula>AT274&lt;&gt;AJ274</formula>
    </cfRule>
  </conditionalFormatting>
  <conditionalFormatting sqref="AW274:AW276 AU274:AU276">
    <cfRule type="expression" dxfId="743" priority="685">
      <formula>AU274&lt;&gt;0</formula>
    </cfRule>
  </conditionalFormatting>
  <conditionalFormatting sqref="AV274:AV276">
    <cfRule type="expression" dxfId="742" priority="684">
      <formula>AV274&lt;&gt;AL274</formula>
    </cfRule>
  </conditionalFormatting>
  <conditionalFormatting sqref="AX274:AX276">
    <cfRule type="expression" dxfId="741" priority="682">
      <formula>AX274=1</formula>
    </cfRule>
  </conditionalFormatting>
  <conditionalFormatting sqref="AL274:AL276">
    <cfRule type="expression" dxfId="740" priority="681">
      <formula>AL274&lt;&gt;AV274</formula>
    </cfRule>
  </conditionalFormatting>
  <conditionalFormatting sqref="G275">
    <cfRule type="expression" dxfId="739" priority="679">
      <formula>$G275&lt;&gt;$G274</formula>
    </cfRule>
  </conditionalFormatting>
  <conditionalFormatting sqref="G274">
    <cfRule type="expression" dxfId="738" priority="680">
      <formula>$G274&lt;&gt;#REF!</formula>
    </cfRule>
  </conditionalFormatting>
  <conditionalFormatting sqref="A276:B276">
    <cfRule type="expression" dxfId="737" priority="678" stopIfTrue="1">
      <formula>#REF!=1</formula>
    </cfRule>
  </conditionalFormatting>
  <conditionalFormatting sqref="AF274:AF276">
    <cfRule type="expression" dxfId="736" priority="675">
      <formula>$AF274=$AE$12</formula>
    </cfRule>
    <cfRule type="expression" dxfId="735" priority="676">
      <formula>AND($AF274&gt;0,$AF274&lt;$AE$12)</formula>
    </cfRule>
    <cfRule type="expression" dxfId="734" priority="677">
      <formula>$AF274&lt;$AE274</formula>
    </cfRule>
  </conditionalFormatting>
  <conditionalFormatting sqref="BB274:BB276">
    <cfRule type="expression" dxfId="733" priority="674">
      <formula>$H274=1</formula>
    </cfRule>
  </conditionalFormatting>
  <conditionalFormatting sqref="BC274:BC276">
    <cfRule type="expression" dxfId="732" priority="673">
      <formula>$H274=1</formula>
    </cfRule>
  </conditionalFormatting>
  <conditionalFormatting sqref="BD274:BD276">
    <cfRule type="expression" dxfId="731" priority="672">
      <formula>$H274=1</formula>
    </cfRule>
  </conditionalFormatting>
  <conditionalFormatting sqref="AZ277:AZ279 AP277:AP279">
    <cfRule type="cellIs" dxfId="730" priority="656" stopIfTrue="1" operator="notEqual">
      <formula>$AL277</formula>
    </cfRule>
  </conditionalFormatting>
  <conditionalFormatting sqref="BA277:BA279">
    <cfRule type="cellIs" dxfId="729" priority="657" stopIfTrue="1" operator="notEqual">
      <formula>$AM277</formula>
    </cfRule>
  </conditionalFormatting>
  <conditionalFormatting sqref="AN277:AN279">
    <cfRule type="cellIs" dxfId="728" priority="658" stopIfTrue="1" operator="notEqual">
      <formula>$AJ277</formula>
    </cfRule>
  </conditionalFormatting>
  <conditionalFormatting sqref="AQ277:AQ279">
    <cfRule type="cellIs" dxfId="727" priority="659" stopIfTrue="1" operator="notEqual">
      <formula>$AM277</formula>
    </cfRule>
  </conditionalFormatting>
  <conditionalFormatting sqref="AI277:AI279 AY277:AY279">
    <cfRule type="expression" dxfId="726" priority="660" stopIfTrue="1">
      <formula>$H277=1</formula>
    </cfRule>
  </conditionalFormatting>
  <conditionalFormatting sqref="AL277:AL279">
    <cfRule type="cellIs" dxfId="725" priority="661" stopIfTrue="1" operator="notEqual">
      <formula>AP277</formula>
    </cfRule>
  </conditionalFormatting>
  <conditionalFormatting sqref="AE277:AE279">
    <cfRule type="cellIs" dxfId="724" priority="662" stopIfTrue="1" operator="equal">
      <formula>$AE$12</formula>
    </cfRule>
    <cfRule type="cellIs" dxfId="723" priority="663" stopIfTrue="1" operator="lessThan">
      <formula>$AE$12</formula>
    </cfRule>
  </conditionalFormatting>
  <conditionalFormatting sqref="BG277:BG279">
    <cfRule type="cellIs" dxfId="722" priority="664" stopIfTrue="1" operator="equal">
      <formula>1</formula>
    </cfRule>
    <cfRule type="cellIs" dxfId="721" priority="665" stopIfTrue="1" operator="lessThan">
      <formula>1</formula>
    </cfRule>
  </conditionalFormatting>
  <conditionalFormatting sqref="AJ277:AK279">
    <cfRule type="cellIs" dxfId="720" priority="666" stopIfTrue="1" operator="equal">
      <formula>1</formula>
    </cfRule>
  </conditionalFormatting>
  <conditionalFormatting sqref="BE277:BE279">
    <cfRule type="cellIs" dxfId="719" priority="667" stopIfTrue="1" operator="equal">
      <formula>$BC$10</formula>
    </cfRule>
    <cfRule type="cellIs" dxfId="718" priority="668" stopIfTrue="1" operator="lessThan">
      <formula>$BC$10</formula>
    </cfRule>
  </conditionalFormatting>
  <conditionalFormatting sqref="AO277:AO279">
    <cfRule type="cellIs" dxfId="717" priority="669" stopIfTrue="1" operator="equal">
      <formula>"REAPP"</formula>
    </cfRule>
  </conditionalFormatting>
  <conditionalFormatting sqref="AC277:AC279">
    <cfRule type="expression" dxfId="716" priority="670" stopIfTrue="1">
      <formula>$AC277&lt;&gt;$V277</formula>
    </cfRule>
    <cfRule type="expression" dxfId="715" priority="671" stopIfTrue="1">
      <formula>AND($AC277&gt;0,$AC277&lt;=$AD$12)</formula>
    </cfRule>
  </conditionalFormatting>
  <conditionalFormatting sqref="BE277:BE279">
    <cfRule type="expression" dxfId="714" priority="655">
      <formula>OR($H277=3,$H277="R3")</formula>
    </cfRule>
  </conditionalFormatting>
  <conditionalFormatting sqref="V277:V279">
    <cfRule type="expression" dxfId="713" priority="654">
      <formula>$H277=1</formula>
    </cfRule>
  </conditionalFormatting>
  <conditionalFormatting sqref="Z277:AC279">
    <cfRule type="expression" dxfId="712" priority="653">
      <formula>$Z277="Exempt"</formula>
    </cfRule>
  </conditionalFormatting>
  <conditionalFormatting sqref="AD277:AD279">
    <cfRule type="expression" dxfId="711" priority="652">
      <formula>$H277=1</formula>
    </cfRule>
  </conditionalFormatting>
  <conditionalFormatting sqref="BF277:BF279">
    <cfRule type="expression" dxfId="710" priority="651">
      <formula>BF277&lt;&gt;BE277</formula>
    </cfRule>
  </conditionalFormatting>
  <conditionalFormatting sqref="AT277:AT279">
    <cfRule type="expression" dxfId="709" priority="647">
      <formula>AND(AT277=0,AT277&lt;&gt;AJ277)</formula>
    </cfRule>
    <cfRule type="expression" dxfId="708" priority="650">
      <formula>AT277&lt;&gt;AJ277</formula>
    </cfRule>
  </conditionalFormatting>
  <conditionalFormatting sqref="AW277:AW279 AU277:AU279">
    <cfRule type="expression" dxfId="707" priority="649">
      <formula>AU277&lt;&gt;0</formula>
    </cfRule>
  </conditionalFormatting>
  <conditionalFormatting sqref="AV277:AV279">
    <cfRule type="expression" dxfId="706" priority="648">
      <formula>AV277&lt;&gt;AL277</formula>
    </cfRule>
  </conditionalFormatting>
  <conditionalFormatting sqref="AX277:AX279">
    <cfRule type="expression" dxfId="705" priority="646">
      <formula>AX277=1</formula>
    </cfRule>
  </conditionalFormatting>
  <conditionalFormatting sqref="AL277:AL279">
    <cfRule type="expression" dxfId="704" priority="645">
      <formula>AL277&lt;&gt;AV277</formula>
    </cfRule>
  </conditionalFormatting>
  <conditionalFormatting sqref="G278">
    <cfRule type="expression" dxfId="703" priority="643">
      <formula>$G278&lt;&gt;$G277</formula>
    </cfRule>
  </conditionalFormatting>
  <conditionalFormatting sqref="G277">
    <cfRule type="expression" dxfId="702" priority="644">
      <formula>$G277&lt;&gt;#REF!</formula>
    </cfRule>
  </conditionalFormatting>
  <conditionalFormatting sqref="A279:B279">
    <cfRule type="expression" dxfId="701" priority="642" stopIfTrue="1">
      <formula>#REF!=1</formula>
    </cfRule>
  </conditionalFormatting>
  <conditionalFormatting sqref="AF277:AF279">
    <cfRule type="expression" dxfId="700" priority="639">
      <formula>$AF277=$AE$12</formula>
    </cfRule>
    <cfRule type="expression" dxfId="699" priority="640">
      <formula>AND($AF277&gt;0,$AF277&lt;$AE$12)</formula>
    </cfRule>
    <cfRule type="expression" dxfId="698" priority="641">
      <formula>$AF277&lt;$AE277</formula>
    </cfRule>
  </conditionalFormatting>
  <conditionalFormatting sqref="BB277:BB279">
    <cfRule type="expression" dxfId="697" priority="638">
      <formula>$H277=1</formula>
    </cfRule>
  </conditionalFormatting>
  <conditionalFormatting sqref="BC277:BC279">
    <cfRule type="expression" dxfId="696" priority="637">
      <formula>$H277=1</formula>
    </cfRule>
  </conditionalFormatting>
  <conditionalFormatting sqref="BD277:BD279">
    <cfRule type="expression" dxfId="695" priority="636">
      <formula>$H277=1</formula>
    </cfRule>
  </conditionalFormatting>
  <conditionalFormatting sqref="AZ438:AZ440 AP438:AP440">
    <cfRule type="cellIs" dxfId="694" priority="620" stopIfTrue="1" operator="notEqual">
      <formula>$AL438</formula>
    </cfRule>
  </conditionalFormatting>
  <conditionalFormatting sqref="BA438:BA440">
    <cfRule type="cellIs" dxfId="693" priority="621" stopIfTrue="1" operator="notEqual">
      <formula>$AM438</formula>
    </cfRule>
  </conditionalFormatting>
  <conditionalFormatting sqref="AN438:AN440">
    <cfRule type="cellIs" dxfId="692" priority="622" stopIfTrue="1" operator="notEqual">
      <formula>$AJ438</formula>
    </cfRule>
  </conditionalFormatting>
  <conditionalFormatting sqref="AQ438:AQ440">
    <cfRule type="cellIs" dxfId="691" priority="623" stopIfTrue="1" operator="notEqual">
      <formula>$AM438</formula>
    </cfRule>
  </conditionalFormatting>
  <conditionalFormatting sqref="AI438:AI440 AY438:AY440">
    <cfRule type="expression" dxfId="690" priority="624" stopIfTrue="1">
      <formula>$H438=1</formula>
    </cfRule>
  </conditionalFormatting>
  <conditionalFormatting sqref="AL438:AL440">
    <cfRule type="cellIs" dxfId="689" priority="625" stopIfTrue="1" operator="notEqual">
      <formula>AP438</formula>
    </cfRule>
  </conditionalFormatting>
  <conditionalFormatting sqref="AE438:AE440">
    <cfRule type="cellIs" dxfId="688" priority="626" stopIfTrue="1" operator="equal">
      <formula>$AE$12</formula>
    </cfRule>
    <cfRule type="cellIs" dxfId="687" priority="627" stopIfTrue="1" operator="lessThan">
      <formula>$AE$12</formula>
    </cfRule>
  </conditionalFormatting>
  <conditionalFormatting sqref="BG438:BG440">
    <cfRule type="cellIs" dxfId="686" priority="628" stopIfTrue="1" operator="equal">
      <formula>1</formula>
    </cfRule>
    <cfRule type="cellIs" dxfId="685" priority="629" stopIfTrue="1" operator="lessThan">
      <formula>1</formula>
    </cfRule>
  </conditionalFormatting>
  <conditionalFormatting sqref="AJ438:AK440">
    <cfRule type="cellIs" dxfId="684" priority="630" stopIfTrue="1" operator="equal">
      <formula>1</formula>
    </cfRule>
  </conditionalFormatting>
  <conditionalFormatting sqref="BE438:BE440">
    <cfRule type="cellIs" dxfId="683" priority="631" stopIfTrue="1" operator="equal">
      <formula>$BC$10</formula>
    </cfRule>
    <cfRule type="cellIs" dxfId="682" priority="632" stopIfTrue="1" operator="lessThan">
      <formula>$BC$10</formula>
    </cfRule>
  </conditionalFormatting>
  <conditionalFormatting sqref="AO438:AO440">
    <cfRule type="cellIs" dxfId="681" priority="633" stopIfTrue="1" operator="equal">
      <formula>"REAPP"</formula>
    </cfRule>
  </conditionalFormatting>
  <conditionalFormatting sqref="AC438:AC440">
    <cfRule type="expression" dxfId="680" priority="634" stopIfTrue="1">
      <formula>$AC438&lt;&gt;$V438</formula>
    </cfRule>
    <cfRule type="expression" dxfId="679" priority="635" stopIfTrue="1">
      <formula>AND($AC438&gt;0,$AC438&lt;=$AD$12)</formula>
    </cfRule>
  </conditionalFormatting>
  <conditionalFormatting sqref="BE438:BE440">
    <cfRule type="expression" dxfId="678" priority="619">
      <formula>OR($H438=3,$H438="R3")</formula>
    </cfRule>
  </conditionalFormatting>
  <conditionalFormatting sqref="V438:V440">
    <cfRule type="expression" dxfId="677" priority="618">
      <formula>$H438=1</formula>
    </cfRule>
  </conditionalFormatting>
  <conditionalFormatting sqref="Z438:AC440">
    <cfRule type="expression" dxfId="676" priority="617">
      <formula>$Z438="Exempt"</formula>
    </cfRule>
  </conditionalFormatting>
  <conditionalFormatting sqref="AD438:AD440">
    <cfRule type="expression" dxfId="675" priority="616">
      <formula>$H438=1</formula>
    </cfRule>
  </conditionalFormatting>
  <conditionalFormatting sqref="BF438:BF440">
    <cfRule type="expression" dxfId="674" priority="615">
      <formula>BF438&lt;&gt;BE438</formula>
    </cfRule>
  </conditionalFormatting>
  <conditionalFormatting sqref="AT438:AT440">
    <cfRule type="expression" dxfId="673" priority="611">
      <formula>AND(AT438=0,AT438&lt;&gt;AJ438)</formula>
    </cfRule>
    <cfRule type="expression" dxfId="672" priority="614">
      <formula>AT438&lt;&gt;AJ438</formula>
    </cfRule>
  </conditionalFormatting>
  <conditionalFormatting sqref="AW438:AW440 AU438:AU440">
    <cfRule type="expression" dxfId="671" priority="613">
      <formula>AU438&lt;&gt;0</formula>
    </cfRule>
  </conditionalFormatting>
  <conditionalFormatting sqref="AV438:AV440">
    <cfRule type="expression" dxfId="670" priority="612">
      <formula>AV438&lt;&gt;AL438</formula>
    </cfRule>
  </conditionalFormatting>
  <conditionalFormatting sqref="AX438:AX440">
    <cfRule type="expression" dxfId="669" priority="610">
      <formula>AX438=1</formula>
    </cfRule>
  </conditionalFormatting>
  <conditionalFormatting sqref="AL438:AL440">
    <cfRule type="expression" dxfId="668" priority="609">
      <formula>AL438&lt;&gt;AV438</formula>
    </cfRule>
  </conditionalFormatting>
  <conditionalFormatting sqref="G439">
    <cfRule type="expression" dxfId="667" priority="607">
      <formula>$G439&lt;&gt;$G438</formula>
    </cfRule>
  </conditionalFormatting>
  <conditionalFormatting sqref="G438">
    <cfRule type="expression" dxfId="666" priority="608">
      <formula>$G438&lt;&gt;#REF!</formula>
    </cfRule>
  </conditionalFormatting>
  <conditionalFormatting sqref="A440:B440">
    <cfRule type="expression" dxfId="665" priority="606" stopIfTrue="1">
      <formula>#REF!=1</formula>
    </cfRule>
  </conditionalFormatting>
  <conditionalFormatting sqref="AF438:AF440">
    <cfRule type="expression" dxfId="664" priority="603">
      <formula>$AF438=$AE$12</formula>
    </cfRule>
    <cfRule type="expression" dxfId="663" priority="604">
      <formula>AND($AF438&gt;0,$AF438&lt;$AE$12)</formula>
    </cfRule>
    <cfRule type="expression" dxfId="662" priority="605">
      <formula>$AF438&lt;$AE438</formula>
    </cfRule>
  </conditionalFormatting>
  <conditionalFormatting sqref="BB438:BB440">
    <cfRule type="expression" dxfId="661" priority="602">
      <formula>$H438=1</formula>
    </cfRule>
  </conditionalFormatting>
  <conditionalFormatting sqref="BC438:BC440">
    <cfRule type="expression" dxfId="660" priority="601">
      <formula>$H438=1</formula>
    </cfRule>
  </conditionalFormatting>
  <conditionalFormatting sqref="BD438:BD440">
    <cfRule type="expression" dxfId="659" priority="600">
      <formula>$H438=1</formula>
    </cfRule>
  </conditionalFormatting>
  <conditionalFormatting sqref="AZ441:AZ443 AP441:AP443">
    <cfRule type="cellIs" dxfId="658" priority="584" stopIfTrue="1" operator="notEqual">
      <formula>$AL441</formula>
    </cfRule>
  </conditionalFormatting>
  <conditionalFormatting sqref="BA441:BA443">
    <cfRule type="cellIs" dxfId="657" priority="585" stopIfTrue="1" operator="notEqual">
      <formula>$AM441</formula>
    </cfRule>
  </conditionalFormatting>
  <conditionalFormatting sqref="AN441:AN443">
    <cfRule type="cellIs" dxfId="656" priority="586" stopIfTrue="1" operator="notEqual">
      <formula>$AJ441</formula>
    </cfRule>
  </conditionalFormatting>
  <conditionalFormatting sqref="AQ441:AQ443">
    <cfRule type="cellIs" dxfId="655" priority="587" stopIfTrue="1" operator="notEqual">
      <formula>$AM441</formula>
    </cfRule>
  </conditionalFormatting>
  <conditionalFormatting sqref="AI441:AI443 AY441:AY443">
    <cfRule type="expression" dxfId="654" priority="588" stopIfTrue="1">
      <formula>$H441=1</formula>
    </cfRule>
  </conditionalFormatting>
  <conditionalFormatting sqref="AL441:AL443">
    <cfRule type="cellIs" dxfId="653" priority="589" stopIfTrue="1" operator="notEqual">
      <formula>AP441</formula>
    </cfRule>
  </conditionalFormatting>
  <conditionalFormatting sqref="AE441:AE443">
    <cfRule type="cellIs" dxfId="652" priority="590" stopIfTrue="1" operator="equal">
      <formula>$AE$12</formula>
    </cfRule>
    <cfRule type="cellIs" dxfId="651" priority="591" stopIfTrue="1" operator="lessThan">
      <formula>$AE$12</formula>
    </cfRule>
  </conditionalFormatting>
  <conditionalFormatting sqref="BG441:BG443">
    <cfRule type="cellIs" dxfId="650" priority="592" stopIfTrue="1" operator="equal">
      <formula>1</formula>
    </cfRule>
    <cfRule type="cellIs" dxfId="649" priority="593" stopIfTrue="1" operator="lessThan">
      <formula>1</formula>
    </cfRule>
  </conditionalFormatting>
  <conditionalFormatting sqref="AJ441:AK443">
    <cfRule type="cellIs" dxfId="648" priority="594" stopIfTrue="1" operator="equal">
      <formula>1</formula>
    </cfRule>
  </conditionalFormatting>
  <conditionalFormatting sqref="BE441:BE443">
    <cfRule type="cellIs" dxfId="647" priority="595" stopIfTrue="1" operator="equal">
      <formula>$BC$10</formula>
    </cfRule>
    <cfRule type="cellIs" dxfId="646" priority="596" stopIfTrue="1" operator="lessThan">
      <formula>$BC$10</formula>
    </cfRule>
  </conditionalFormatting>
  <conditionalFormatting sqref="AO441:AO443">
    <cfRule type="cellIs" dxfId="645" priority="597" stopIfTrue="1" operator="equal">
      <formula>"REAPP"</formula>
    </cfRule>
  </conditionalFormatting>
  <conditionalFormatting sqref="AC441:AC443">
    <cfRule type="expression" dxfId="644" priority="598" stopIfTrue="1">
      <formula>$AC441&lt;&gt;$V441</formula>
    </cfRule>
    <cfRule type="expression" dxfId="643" priority="599" stopIfTrue="1">
      <formula>AND($AC441&gt;0,$AC441&lt;=$AD$12)</formula>
    </cfRule>
  </conditionalFormatting>
  <conditionalFormatting sqref="BE441:BE443">
    <cfRule type="expression" dxfId="642" priority="583">
      <formula>OR($H441=3,$H441="R3")</formula>
    </cfRule>
  </conditionalFormatting>
  <conditionalFormatting sqref="V441:V443">
    <cfRule type="expression" dxfId="641" priority="582">
      <formula>$H441=1</formula>
    </cfRule>
  </conditionalFormatting>
  <conditionalFormatting sqref="Z441:AC443">
    <cfRule type="expression" dxfId="640" priority="581">
      <formula>$Z441="Exempt"</formula>
    </cfRule>
  </conditionalFormatting>
  <conditionalFormatting sqref="AD441:AD443">
    <cfRule type="expression" dxfId="639" priority="580">
      <formula>$H441=1</formula>
    </cfRule>
  </conditionalFormatting>
  <conditionalFormatting sqref="BF441:BF443">
    <cfRule type="expression" dxfId="638" priority="579">
      <formula>BF441&lt;&gt;BE441</formula>
    </cfRule>
  </conditionalFormatting>
  <conditionalFormatting sqref="AT441:AT443">
    <cfRule type="expression" dxfId="637" priority="575">
      <formula>AND(AT441=0,AT441&lt;&gt;AJ441)</formula>
    </cfRule>
    <cfRule type="expression" dxfId="636" priority="578">
      <formula>AT441&lt;&gt;AJ441</formula>
    </cfRule>
  </conditionalFormatting>
  <conditionalFormatting sqref="AW441:AW443 AU441:AU443">
    <cfRule type="expression" dxfId="635" priority="577">
      <formula>AU441&lt;&gt;0</formula>
    </cfRule>
  </conditionalFormatting>
  <conditionalFormatting sqref="AV441:AV443">
    <cfRule type="expression" dxfId="634" priority="576">
      <formula>AV441&lt;&gt;AL441</formula>
    </cfRule>
  </conditionalFormatting>
  <conditionalFormatting sqref="AX441:AX443">
    <cfRule type="expression" dxfId="633" priority="574">
      <formula>AX441=1</formula>
    </cfRule>
  </conditionalFormatting>
  <conditionalFormatting sqref="AL441:AL443">
    <cfRule type="expression" dxfId="632" priority="573">
      <formula>AL441&lt;&gt;AV441</formula>
    </cfRule>
  </conditionalFormatting>
  <conditionalFormatting sqref="G442">
    <cfRule type="expression" dxfId="631" priority="571">
      <formula>$G442&lt;&gt;$G441</formula>
    </cfRule>
  </conditionalFormatting>
  <conditionalFormatting sqref="G441">
    <cfRule type="expression" dxfId="630" priority="572">
      <formula>$G441&lt;&gt;#REF!</formula>
    </cfRule>
  </conditionalFormatting>
  <conditionalFormatting sqref="A443:B443">
    <cfRule type="expression" dxfId="629" priority="570" stopIfTrue="1">
      <formula>#REF!=1</formula>
    </cfRule>
  </conditionalFormatting>
  <conditionalFormatting sqref="AF441:AF443">
    <cfRule type="expression" dxfId="628" priority="567">
      <formula>$AF441=$AE$12</formula>
    </cfRule>
    <cfRule type="expression" dxfId="627" priority="568">
      <formula>AND($AF441&gt;0,$AF441&lt;$AE$12)</formula>
    </cfRule>
    <cfRule type="expression" dxfId="626" priority="569">
      <formula>$AF441&lt;$AE441</formula>
    </cfRule>
  </conditionalFormatting>
  <conditionalFormatting sqref="BB441:BB443">
    <cfRule type="expression" dxfId="625" priority="566">
      <formula>$H441=1</formula>
    </cfRule>
  </conditionalFormatting>
  <conditionalFormatting sqref="BC441:BC443">
    <cfRule type="expression" dxfId="624" priority="565">
      <formula>$H441=1</formula>
    </cfRule>
  </conditionalFormatting>
  <conditionalFormatting sqref="BD441:BD443">
    <cfRule type="expression" dxfId="623" priority="564">
      <formula>$H441=1</formula>
    </cfRule>
  </conditionalFormatting>
  <conditionalFormatting sqref="AZ492:AZ494 AP492:AP494">
    <cfRule type="cellIs" dxfId="622" priority="548" stopIfTrue="1" operator="notEqual">
      <formula>$AL492</formula>
    </cfRule>
  </conditionalFormatting>
  <conditionalFormatting sqref="BA492:BA494">
    <cfRule type="cellIs" dxfId="621" priority="549" stopIfTrue="1" operator="notEqual">
      <formula>$AM492</formula>
    </cfRule>
  </conditionalFormatting>
  <conditionalFormatting sqref="AN492:AN494">
    <cfRule type="cellIs" dxfId="620" priority="550" stopIfTrue="1" operator="notEqual">
      <formula>$AJ492</formula>
    </cfRule>
  </conditionalFormatting>
  <conditionalFormatting sqref="AQ492:AQ494">
    <cfRule type="cellIs" dxfId="619" priority="551" stopIfTrue="1" operator="notEqual">
      <formula>$AM492</formula>
    </cfRule>
  </conditionalFormatting>
  <conditionalFormatting sqref="AJ492:AK494">
    <cfRule type="cellIs" dxfId="618" priority="558" stopIfTrue="1" operator="equal">
      <formula>1</formula>
    </cfRule>
  </conditionalFormatting>
  <conditionalFormatting sqref="BE492:BE494">
    <cfRule type="cellIs" dxfId="617" priority="559" stopIfTrue="1" operator="equal">
      <formula>$BC$10</formula>
    </cfRule>
    <cfRule type="cellIs" dxfId="616" priority="560" stopIfTrue="1" operator="lessThan">
      <formula>$BC$10</formula>
    </cfRule>
  </conditionalFormatting>
  <conditionalFormatting sqref="AO492:AO494">
    <cfRule type="cellIs" dxfId="615" priority="561" stopIfTrue="1" operator="equal">
      <formula>"REAPP"</formula>
    </cfRule>
  </conditionalFormatting>
  <conditionalFormatting sqref="AC492:AC494">
    <cfRule type="expression" dxfId="614" priority="562" stopIfTrue="1">
      <formula>$AC492&lt;&gt;$V492</formula>
    </cfRule>
    <cfRule type="expression" dxfId="613" priority="563" stopIfTrue="1">
      <formula>AND($AC492&gt;0,$AC492&lt;=$AD$12)</formula>
    </cfRule>
  </conditionalFormatting>
  <conditionalFormatting sqref="BE492:BE494">
    <cfRule type="expression" dxfId="612" priority="547">
      <formula>OR($H492=3,$H492="R3")</formula>
    </cfRule>
  </conditionalFormatting>
  <conditionalFormatting sqref="V492:V494">
    <cfRule type="expression" dxfId="611" priority="546">
      <formula>$H492=1</formula>
    </cfRule>
  </conditionalFormatting>
  <conditionalFormatting sqref="Z492:AC494">
    <cfRule type="expression" dxfId="610" priority="545">
      <formula>$Z492="Exempt"</formula>
    </cfRule>
  </conditionalFormatting>
  <conditionalFormatting sqref="AD492:AD494">
    <cfRule type="expression" dxfId="609" priority="544">
      <formula>$H492=1</formula>
    </cfRule>
  </conditionalFormatting>
  <conditionalFormatting sqref="BF492:BF494">
    <cfRule type="expression" dxfId="608" priority="543">
      <formula>BF492&lt;&gt;BE492</formula>
    </cfRule>
  </conditionalFormatting>
  <conditionalFormatting sqref="AT492:AT494">
    <cfRule type="expression" dxfId="607" priority="539">
      <formula>AND(AT492=0,AT492&lt;&gt;AJ492)</formula>
    </cfRule>
    <cfRule type="expression" dxfId="606" priority="542">
      <formula>AT492&lt;&gt;AJ492</formula>
    </cfRule>
  </conditionalFormatting>
  <conditionalFormatting sqref="AW492:AW494 AU492:AU494">
    <cfRule type="expression" dxfId="605" priority="541">
      <formula>AU492&lt;&gt;0</formula>
    </cfRule>
  </conditionalFormatting>
  <conditionalFormatting sqref="AV492:AV494">
    <cfRule type="expression" dxfId="604" priority="540">
      <formula>AV492&lt;&gt;AL492</formula>
    </cfRule>
  </conditionalFormatting>
  <conditionalFormatting sqref="AX492:AX494">
    <cfRule type="expression" dxfId="603" priority="538">
      <formula>AX492=1</formula>
    </cfRule>
  </conditionalFormatting>
  <conditionalFormatting sqref="AL492:AL494">
    <cfRule type="expression" dxfId="602" priority="537">
      <formula>AL492&lt;&gt;AV492</formula>
    </cfRule>
  </conditionalFormatting>
  <conditionalFormatting sqref="A494:B494">
    <cfRule type="expression" dxfId="601" priority="536" stopIfTrue="1">
      <formula>#REF!=1</formula>
    </cfRule>
  </conditionalFormatting>
  <conditionalFormatting sqref="AF492:AF494">
    <cfRule type="expression" dxfId="600" priority="533">
      <formula>$AF492=$AE$12</formula>
    </cfRule>
    <cfRule type="expression" dxfId="599" priority="534">
      <formula>AND($AF492&gt;0,$AF492&lt;$AE$12)</formula>
    </cfRule>
    <cfRule type="expression" dxfId="598" priority="535">
      <formula>$AF492&lt;$AE492</formula>
    </cfRule>
  </conditionalFormatting>
  <conditionalFormatting sqref="BB492:BB494">
    <cfRule type="expression" dxfId="597" priority="532">
      <formula>$H492=1</formula>
    </cfRule>
  </conditionalFormatting>
  <conditionalFormatting sqref="BC492:BC494">
    <cfRule type="expression" dxfId="596" priority="531">
      <formula>$H492=1</formula>
    </cfRule>
  </conditionalFormatting>
  <conditionalFormatting sqref="BD492:BD494">
    <cfRule type="expression" dxfId="595" priority="530">
      <formula>$H492=1</formula>
    </cfRule>
  </conditionalFormatting>
  <conditionalFormatting sqref="AZ514:AZ516 AP514:AP516">
    <cfRule type="cellIs" dxfId="594" priority="516" stopIfTrue="1" operator="notEqual">
      <formula>$AL514</formula>
    </cfRule>
  </conditionalFormatting>
  <conditionalFormatting sqref="BA514:BA516">
    <cfRule type="cellIs" dxfId="593" priority="517" stopIfTrue="1" operator="notEqual">
      <formula>$AM514</formula>
    </cfRule>
  </conditionalFormatting>
  <conditionalFormatting sqref="AN514:AN516">
    <cfRule type="cellIs" dxfId="592" priority="518" stopIfTrue="1" operator="notEqual">
      <formula>$AJ514</formula>
    </cfRule>
  </conditionalFormatting>
  <conditionalFormatting sqref="AQ514:AQ516">
    <cfRule type="cellIs" dxfId="591" priority="519" stopIfTrue="1" operator="notEqual">
      <formula>$AM514</formula>
    </cfRule>
  </conditionalFormatting>
  <conditionalFormatting sqref="AI514:AI516 AY514:AY516">
    <cfRule type="expression" dxfId="590" priority="520" stopIfTrue="1">
      <formula>$H514=1</formula>
    </cfRule>
  </conditionalFormatting>
  <conditionalFormatting sqref="AL514:AL516">
    <cfRule type="cellIs" dxfId="589" priority="521" stopIfTrue="1" operator="notEqual">
      <formula>AP514</formula>
    </cfRule>
  </conditionalFormatting>
  <conditionalFormatting sqref="AE514:AE516">
    <cfRule type="cellIs" dxfId="588" priority="522" stopIfTrue="1" operator="equal">
      <formula>$AE$12</formula>
    </cfRule>
    <cfRule type="cellIs" dxfId="587" priority="523" stopIfTrue="1" operator="lessThan">
      <formula>$AE$12</formula>
    </cfRule>
  </conditionalFormatting>
  <conditionalFormatting sqref="BG514:BG516">
    <cfRule type="cellIs" dxfId="586" priority="524" stopIfTrue="1" operator="equal">
      <formula>1</formula>
    </cfRule>
    <cfRule type="cellIs" dxfId="585" priority="525" stopIfTrue="1" operator="lessThan">
      <formula>1</formula>
    </cfRule>
  </conditionalFormatting>
  <conditionalFormatting sqref="AJ514:AK516">
    <cfRule type="cellIs" dxfId="584" priority="526" stopIfTrue="1" operator="equal">
      <formula>1</formula>
    </cfRule>
  </conditionalFormatting>
  <conditionalFormatting sqref="BE514:BE516">
    <cfRule type="cellIs" dxfId="583" priority="527" stopIfTrue="1" operator="equal">
      <formula>$BC$10</formula>
    </cfRule>
    <cfRule type="cellIs" dxfId="582" priority="528" stopIfTrue="1" operator="lessThan">
      <formula>$BC$10</formula>
    </cfRule>
  </conditionalFormatting>
  <conditionalFormatting sqref="AO514:AO516">
    <cfRule type="cellIs" dxfId="581" priority="529" stopIfTrue="1" operator="equal">
      <formula>"REAPP"</formula>
    </cfRule>
  </conditionalFormatting>
  <conditionalFormatting sqref="BE514:BE516">
    <cfRule type="expression" dxfId="580" priority="515">
      <formula>OR($H514=3,$H514="R3")</formula>
    </cfRule>
  </conditionalFormatting>
  <conditionalFormatting sqref="V514:V516">
    <cfRule type="expression" dxfId="579" priority="514">
      <formula>$H514=1</formula>
    </cfRule>
  </conditionalFormatting>
  <conditionalFormatting sqref="Z514:AC516">
    <cfRule type="expression" dxfId="578" priority="513">
      <formula>$Z514="Exempt"</formula>
    </cfRule>
  </conditionalFormatting>
  <conditionalFormatting sqref="AD514:AD516">
    <cfRule type="expression" dxfId="577" priority="512">
      <formula>$H514=1</formula>
    </cfRule>
  </conditionalFormatting>
  <conditionalFormatting sqref="BF514:BF516">
    <cfRule type="expression" dxfId="576" priority="511">
      <formula>BF514&lt;&gt;BE514</formula>
    </cfRule>
  </conditionalFormatting>
  <conditionalFormatting sqref="AT514:AT516">
    <cfRule type="expression" dxfId="575" priority="507">
      <formula>AND(AT514=0,AT514&lt;&gt;AJ514)</formula>
    </cfRule>
    <cfRule type="expression" dxfId="574" priority="510">
      <formula>AT514&lt;&gt;AJ514</formula>
    </cfRule>
  </conditionalFormatting>
  <conditionalFormatting sqref="AW514:AW516 AU514:AU516">
    <cfRule type="expression" dxfId="573" priority="509">
      <formula>AU514&lt;&gt;0</formula>
    </cfRule>
  </conditionalFormatting>
  <conditionalFormatting sqref="AV514:AV516">
    <cfRule type="expression" dxfId="572" priority="508">
      <formula>AV514&lt;&gt;AL514</formula>
    </cfRule>
  </conditionalFormatting>
  <conditionalFormatting sqref="AX514:AX516">
    <cfRule type="expression" dxfId="571" priority="506">
      <formula>AX514=1</formula>
    </cfRule>
  </conditionalFormatting>
  <conditionalFormatting sqref="AL514:AL516">
    <cfRule type="expression" dxfId="570" priority="505">
      <formula>AL514&lt;&gt;AV514</formula>
    </cfRule>
  </conditionalFormatting>
  <conditionalFormatting sqref="G515">
    <cfRule type="expression" dxfId="569" priority="503">
      <formula>$G515&lt;&gt;$G514</formula>
    </cfRule>
  </conditionalFormatting>
  <conditionalFormatting sqref="G514">
    <cfRule type="expression" dxfId="568" priority="504">
      <formula>$G514&lt;&gt;#REF!</formula>
    </cfRule>
  </conditionalFormatting>
  <conditionalFormatting sqref="A516:B516">
    <cfRule type="expression" dxfId="567" priority="502" stopIfTrue="1">
      <formula>#REF!=1</formula>
    </cfRule>
  </conditionalFormatting>
  <conditionalFormatting sqref="BB514:BB516">
    <cfRule type="expression" dxfId="566" priority="501">
      <formula>$H514=1</formula>
    </cfRule>
  </conditionalFormatting>
  <conditionalFormatting sqref="BC514:BC516">
    <cfRule type="expression" dxfId="565" priority="500">
      <formula>$H514=1</formula>
    </cfRule>
  </conditionalFormatting>
  <conditionalFormatting sqref="BD514:BD516">
    <cfRule type="expression" dxfId="564" priority="499">
      <formula>$H514=1</formula>
    </cfRule>
  </conditionalFormatting>
  <conditionalFormatting sqref="AZ517 AP517">
    <cfRule type="cellIs" dxfId="563" priority="485" stopIfTrue="1" operator="notEqual">
      <formula>$AL517</formula>
    </cfRule>
  </conditionalFormatting>
  <conditionalFormatting sqref="BA517">
    <cfRule type="cellIs" dxfId="562" priority="486" stopIfTrue="1" operator="notEqual">
      <formula>$AM517</formula>
    </cfRule>
  </conditionalFormatting>
  <conditionalFormatting sqref="AN517">
    <cfRule type="cellIs" dxfId="561" priority="487" stopIfTrue="1" operator="notEqual">
      <formula>$AJ517</formula>
    </cfRule>
  </conditionalFormatting>
  <conditionalFormatting sqref="AQ517">
    <cfRule type="cellIs" dxfId="560" priority="488" stopIfTrue="1" operator="notEqual">
      <formula>$AM517</formula>
    </cfRule>
  </conditionalFormatting>
  <conditionalFormatting sqref="AI517 AY517">
    <cfRule type="expression" dxfId="559" priority="489" stopIfTrue="1">
      <formula>$H517=1</formula>
    </cfRule>
  </conditionalFormatting>
  <conditionalFormatting sqref="AL517">
    <cfRule type="cellIs" dxfId="558" priority="490" stopIfTrue="1" operator="notEqual">
      <formula>AP517</formula>
    </cfRule>
  </conditionalFormatting>
  <conditionalFormatting sqref="AE517">
    <cfRule type="cellIs" dxfId="557" priority="491" stopIfTrue="1" operator="equal">
      <formula>$AE$12</formula>
    </cfRule>
    <cfRule type="cellIs" dxfId="556" priority="492" stopIfTrue="1" operator="lessThan">
      <formula>$AE$12</formula>
    </cfRule>
  </conditionalFormatting>
  <conditionalFormatting sqref="BG517">
    <cfRule type="cellIs" dxfId="555" priority="493" stopIfTrue="1" operator="equal">
      <formula>1</formula>
    </cfRule>
    <cfRule type="cellIs" dxfId="554" priority="494" stopIfTrue="1" operator="lessThan">
      <formula>1</formula>
    </cfRule>
  </conditionalFormatting>
  <conditionalFormatting sqref="AJ517:AK517">
    <cfRule type="cellIs" dxfId="553" priority="495" stopIfTrue="1" operator="equal">
      <formula>1</formula>
    </cfRule>
  </conditionalFormatting>
  <conditionalFormatting sqref="BE517">
    <cfRule type="cellIs" dxfId="552" priority="496" stopIfTrue="1" operator="equal">
      <formula>$BC$10</formula>
    </cfRule>
    <cfRule type="cellIs" dxfId="551" priority="497" stopIfTrue="1" operator="lessThan">
      <formula>$BC$10</formula>
    </cfRule>
  </conditionalFormatting>
  <conditionalFormatting sqref="AO517">
    <cfRule type="cellIs" dxfId="550" priority="498" stopIfTrue="1" operator="equal">
      <formula>"REAPP"</formula>
    </cfRule>
  </conditionalFormatting>
  <conditionalFormatting sqref="BE517">
    <cfRule type="expression" dxfId="549" priority="484">
      <formula>OR($H517=3,$H517="R3")</formula>
    </cfRule>
  </conditionalFormatting>
  <conditionalFormatting sqref="V517">
    <cfRule type="expression" dxfId="548" priority="483">
      <formula>$H517=1</formula>
    </cfRule>
  </conditionalFormatting>
  <conditionalFormatting sqref="Z517:AC517">
    <cfRule type="expression" dxfId="547" priority="482">
      <formula>$Z517="Exempt"</formula>
    </cfRule>
  </conditionalFormatting>
  <conditionalFormatting sqref="AD517">
    <cfRule type="expression" dxfId="546" priority="481">
      <formula>$H517=1</formula>
    </cfRule>
  </conditionalFormatting>
  <conditionalFormatting sqref="BF517">
    <cfRule type="expression" dxfId="545" priority="480">
      <formula>BF517&lt;&gt;BE517</formula>
    </cfRule>
  </conditionalFormatting>
  <conditionalFormatting sqref="AT517">
    <cfRule type="expression" dxfId="544" priority="476">
      <formula>AND(AT517=0,AT517&lt;&gt;AJ517)</formula>
    </cfRule>
    <cfRule type="expression" dxfId="543" priority="479">
      <formula>AT517&lt;&gt;AJ517</formula>
    </cfRule>
  </conditionalFormatting>
  <conditionalFormatting sqref="AW517 AU517">
    <cfRule type="expression" dxfId="542" priority="478">
      <formula>AU517&lt;&gt;0</formula>
    </cfRule>
  </conditionalFormatting>
  <conditionalFormatting sqref="AV517">
    <cfRule type="expression" dxfId="541" priority="477">
      <formula>AV517&lt;&gt;AL517</formula>
    </cfRule>
  </conditionalFormatting>
  <conditionalFormatting sqref="AX517">
    <cfRule type="expression" dxfId="540" priority="475">
      <formula>AX517=1</formula>
    </cfRule>
  </conditionalFormatting>
  <conditionalFormatting sqref="AL517">
    <cfRule type="expression" dxfId="539" priority="474">
      <formula>AL517&lt;&gt;AV517</formula>
    </cfRule>
  </conditionalFormatting>
  <conditionalFormatting sqref="G517">
    <cfRule type="expression" dxfId="538" priority="473">
      <formula>$G517&lt;&gt;#REF!</formula>
    </cfRule>
  </conditionalFormatting>
  <conditionalFormatting sqref="BB517">
    <cfRule type="expression" dxfId="537" priority="472">
      <formula>$H517=1</formula>
    </cfRule>
  </conditionalFormatting>
  <conditionalFormatting sqref="BC517">
    <cfRule type="expression" dxfId="536" priority="471">
      <formula>$H517=1</formula>
    </cfRule>
  </conditionalFormatting>
  <conditionalFormatting sqref="BD517">
    <cfRule type="expression" dxfId="535" priority="470">
      <formula>$H517=1</formula>
    </cfRule>
  </conditionalFormatting>
  <conditionalFormatting sqref="AZ518:AZ520 AP518:AP520">
    <cfRule type="cellIs" dxfId="534" priority="456" stopIfTrue="1" operator="notEqual">
      <formula>$AL518</formula>
    </cfRule>
  </conditionalFormatting>
  <conditionalFormatting sqref="BA518:BA520">
    <cfRule type="cellIs" dxfId="533" priority="457" stopIfTrue="1" operator="notEqual">
      <formula>$AM518</formula>
    </cfRule>
  </conditionalFormatting>
  <conditionalFormatting sqref="AN518:AN520">
    <cfRule type="cellIs" dxfId="532" priority="458" stopIfTrue="1" operator="notEqual">
      <formula>$AJ518</formula>
    </cfRule>
  </conditionalFormatting>
  <conditionalFormatting sqref="AQ518:AQ520">
    <cfRule type="cellIs" dxfId="531" priority="459" stopIfTrue="1" operator="notEqual">
      <formula>$AM518</formula>
    </cfRule>
  </conditionalFormatting>
  <conditionalFormatting sqref="AI518:AI520 AY518:AY520">
    <cfRule type="expression" dxfId="530" priority="460" stopIfTrue="1">
      <formula>$H518=1</formula>
    </cfRule>
  </conditionalFormatting>
  <conditionalFormatting sqref="AL518:AL520">
    <cfRule type="cellIs" dxfId="529" priority="461" stopIfTrue="1" operator="notEqual">
      <formula>AP518</formula>
    </cfRule>
  </conditionalFormatting>
  <conditionalFormatting sqref="AE518:AE520">
    <cfRule type="cellIs" dxfId="528" priority="462" stopIfTrue="1" operator="equal">
      <formula>$AE$12</formula>
    </cfRule>
    <cfRule type="cellIs" dxfId="527" priority="463" stopIfTrue="1" operator="lessThan">
      <formula>$AE$12</formula>
    </cfRule>
  </conditionalFormatting>
  <conditionalFormatting sqref="BG518:BG520">
    <cfRule type="cellIs" dxfId="526" priority="464" stopIfTrue="1" operator="equal">
      <formula>1</formula>
    </cfRule>
    <cfRule type="cellIs" dxfId="525" priority="465" stopIfTrue="1" operator="lessThan">
      <formula>1</formula>
    </cfRule>
  </conditionalFormatting>
  <conditionalFormatting sqref="AJ518:AK520">
    <cfRule type="cellIs" dxfId="524" priority="466" stopIfTrue="1" operator="equal">
      <formula>1</formula>
    </cfRule>
  </conditionalFormatting>
  <conditionalFormatting sqref="BE518:BE520">
    <cfRule type="cellIs" dxfId="523" priority="467" stopIfTrue="1" operator="equal">
      <formula>$BC$10</formula>
    </cfRule>
    <cfRule type="cellIs" dxfId="522" priority="468" stopIfTrue="1" operator="lessThan">
      <formula>$BC$10</formula>
    </cfRule>
  </conditionalFormatting>
  <conditionalFormatting sqref="AO518:AO520">
    <cfRule type="cellIs" dxfId="521" priority="469" stopIfTrue="1" operator="equal">
      <formula>"REAPP"</formula>
    </cfRule>
  </conditionalFormatting>
  <conditionalFormatting sqref="BE518:BE520">
    <cfRule type="expression" dxfId="520" priority="455">
      <formula>OR($H518=3,$H518="R3")</formula>
    </cfRule>
  </conditionalFormatting>
  <conditionalFormatting sqref="V518:V520">
    <cfRule type="expression" dxfId="519" priority="454">
      <formula>$H518=1</formula>
    </cfRule>
  </conditionalFormatting>
  <conditionalFormatting sqref="Z518:AC520">
    <cfRule type="expression" dxfId="518" priority="453">
      <formula>$Z518="Exempt"</formula>
    </cfRule>
  </conditionalFormatting>
  <conditionalFormatting sqref="AD518:AD520">
    <cfRule type="expression" dxfId="517" priority="452">
      <formula>$H518=1</formula>
    </cfRule>
  </conditionalFormatting>
  <conditionalFormatting sqref="BF518:BF520">
    <cfRule type="expression" dxfId="516" priority="451">
      <formula>BF518&lt;&gt;BE518</formula>
    </cfRule>
  </conditionalFormatting>
  <conditionalFormatting sqref="AT518:AT520">
    <cfRule type="expression" dxfId="515" priority="447">
      <formula>AND(AT518=0,AT518&lt;&gt;AJ518)</formula>
    </cfRule>
    <cfRule type="expression" dxfId="514" priority="450">
      <formula>AT518&lt;&gt;AJ518</formula>
    </cfRule>
  </conditionalFormatting>
  <conditionalFormatting sqref="AW518:AW520 AU518:AU520">
    <cfRule type="expression" dxfId="513" priority="449">
      <formula>AU518&lt;&gt;0</formula>
    </cfRule>
  </conditionalFormatting>
  <conditionalFormatting sqref="AV518:AV520">
    <cfRule type="expression" dxfId="512" priority="448">
      <formula>AV518&lt;&gt;AL518</formula>
    </cfRule>
  </conditionalFormatting>
  <conditionalFormatting sqref="AX518:AX520">
    <cfRule type="expression" dxfId="511" priority="446">
      <formula>AX518=1</formula>
    </cfRule>
  </conditionalFormatting>
  <conditionalFormatting sqref="AL518:AL520">
    <cfRule type="expression" dxfId="510" priority="445">
      <formula>AL518&lt;&gt;AV518</formula>
    </cfRule>
  </conditionalFormatting>
  <conditionalFormatting sqref="G519">
    <cfRule type="expression" dxfId="509" priority="443">
      <formula>$G519&lt;&gt;$G518</formula>
    </cfRule>
  </conditionalFormatting>
  <conditionalFormatting sqref="G518">
    <cfRule type="expression" dxfId="508" priority="444">
      <formula>$G518&lt;&gt;#REF!</formula>
    </cfRule>
  </conditionalFormatting>
  <conditionalFormatting sqref="A520:B520">
    <cfRule type="expression" dxfId="507" priority="442" stopIfTrue="1">
      <formula>#REF!=1</formula>
    </cfRule>
  </conditionalFormatting>
  <conditionalFormatting sqref="BB518:BB520">
    <cfRule type="expression" dxfId="506" priority="441">
      <formula>$H518=1</formula>
    </cfRule>
  </conditionalFormatting>
  <conditionalFormatting sqref="BC518:BC520">
    <cfRule type="expression" dxfId="505" priority="440">
      <formula>$H518=1</formula>
    </cfRule>
  </conditionalFormatting>
  <conditionalFormatting sqref="BD518:BD520">
    <cfRule type="expression" dxfId="504" priority="439">
      <formula>$H518=1</formula>
    </cfRule>
  </conditionalFormatting>
  <conditionalFormatting sqref="AZ542:AZ544 AP542:AP544">
    <cfRule type="cellIs" dxfId="503" priority="425" stopIfTrue="1" operator="notEqual">
      <formula>$AL542</formula>
    </cfRule>
  </conditionalFormatting>
  <conditionalFormatting sqref="BA542:BA544">
    <cfRule type="cellIs" dxfId="502" priority="426" stopIfTrue="1" operator="notEqual">
      <formula>$AM542</formula>
    </cfRule>
  </conditionalFormatting>
  <conditionalFormatting sqref="AN542:AN544">
    <cfRule type="cellIs" dxfId="501" priority="427" stopIfTrue="1" operator="notEqual">
      <formula>$AJ542</formula>
    </cfRule>
  </conditionalFormatting>
  <conditionalFormatting sqref="AQ542:AQ544">
    <cfRule type="cellIs" dxfId="500" priority="428" stopIfTrue="1" operator="notEqual">
      <formula>$AM542</formula>
    </cfRule>
  </conditionalFormatting>
  <conditionalFormatting sqref="AI542:AI544 AY542:AY544">
    <cfRule type="expression" dxfId="499" priority="429" stopIfTrue="1">
      <formula>$H542=1</formula>
    </cfRule>
  </conditionalFormatting>
  <conditionalFormatting sqref="AL542:AL544">
    <cfRule type="cellIs" dxfId="498" priority="430" stopIfTrue="1" operator="notEqual">
      <formula>AP542</formula>
    </cfRule>
  </conditionalFormatting>
  <conditionalFormatting sqref="AE542:AE544">
    <cfRule type="cellIs" dxfId="497" priority="431" stopIfTrue="1" operator="equal">
      <formula>$AE$12</formula>
    </cfRule>
    <cfRule type="cellIs" dxfId="496" priority="432" stopIfTrue="1" operator="lessThan">
      <formula>$AE$12</formula>
    </cfRule>
  </conditionalFormatting>
  <conditionalFormatting sqref="BG542:BG544">
    <cfRule type="cellIs" dxfId="495" priority="433" stopIfTrue="1" operator="equal">
      <formula>1</formula>
    </cfRule>
    <cfRule type="cellIs" dxfId="494" priority="434" stopIfTrue="1" operator="lessThan">
      <formula>1</formula>
    </cfRule>
  </conditionalFormatting>
  <conditionalFormatting sqref="AJ542:AK544">
    <cfRule type="cellIs" dxfId="493" priority="435" stopIfTrue="1" operator="equal">
      <formula>1</formula>
    </cfRule>
  </conditionalFormatting>
  <conditionalFormatting sqref="BE542:BE544">
    <cfRule type="cellIs" dxfId="492" priority="436" stopIfTrue="1" operator="equal">
      <formula>$BC$10</formula>
    </cfRule>
    <cfRule type="cellIs" dxfId="491" priority="437" stopIfTrue="1" operator="lessThan">
      <formula>$BC$10</formula>
    </cfRule>
  </conditionalFormatting>
  <conditionalFormatting sqref="AO542:AO544">
    <cfRule type="cellIs" dxfId="490" priority="438" stopIfTrue="1" operator="equal">
      <formula>"REAPP"</formula>
    </cfRule>
  </conditionalFormatting>
  <conditionalFormatting sqref="BE542:BE544">
    <cfRule type="expression" dxfId="489" priority="424">
      <formula>OR($H542=3,$H542="R3")</formula>
    </cfRule>
  </conditionalFormatting>
  <conditionalFormatting sqref="V542:V544">
    <cfRule type="expression" dxfId="488" priority="423">
      <formula>$H542=1</formula>
    </cfRule>
  </conditionalFormatting>
  <conditionalFormatting sqref="Z542:AC544">
    <cfRule type="expression" dxfId="487" priority="422">
      <formula>$Z542="Exempt"</formula>
    </cfRule>
  </conditionalFormatting>
  <conditionalFormatting sqref="AD542:AD544">
    <cfRule type="expression" dxfId="486" priority="421">
      <formula>$H542=1</formula>
    </cfRule>
  </conditionalFormatting>
  <conditionalFormatting sqref="BF542:BF544">
    <cfRule type="expression" dxfId="485" priority="420">
      <formula>BF542&lt;&gt;BE542</formula>
    </cfRule>
  </conditionalFormatting>
  <conditionalFormatting sqref="AT542:AT544">
    <cfRule type="expression" dxfId="484" priority="416">
      <formula>AND(AT542=0,AT542&lt;&gt;AJ542)</formula>
    </cfRule>
    <cfRule type="expression" dxfId="483" priority="419">
      <formula>AT542&lt;&gt;AJ542</formula>
    </cfRule>
  </conditionalFormatting>
  <conditionalFormatting sqref="AW542:AW544 AU542:AU544">
    <cfRule type="expression" dxfId="482" priority="418">
      <formula>AU542&lt;&gt;0</formula>
    </cfRule>
  </conditionalFormatting>
  <conditionalFormatting sqref="AV542:AV544">
    <cfRule type="expression" dxfId="481" priority="417">
      <formula>AV542&lt;&gt;AL542</formula>
    </cfRule>
  </conditionalFormatting>
  <conditionalFormatting sqref="AX542:AX544">
    <cfRule type="expression" dxfId="480" priority="415">
      <formula>AX542=1</formula>
    </cfRule>
  </conditionalFormatting>
  <conditionalFormatting sqref="AL542:AL544">
    <cfRule type="expression" dxfId="479" priority="414">
      <formula>AL542&lt;&gt;AV542</formula>
    </cfRule>
  </conditionalFormatting>
  <conditionalFormatting sqref="G543">
    <cfRule type="expression" dxfId="478" priority="412">
      <formula>$G543&lt;&gt;$G542</formula>
    </cfRule>
  </conditionalFormatting>
  <conditionalFormatting sqref="G542">
    <cfRule type="expression" dxfId="477" priority="413">
      <formula>$G542&lt;&gt;#REF!</formula>
    </cfRule>
  </conditionalFormatting>
  <conditionalFormatting sqref="A544:B544">
    <cfRule type="expression" dxfId="476" priority="411" stopIfTrue="1">
      <formula>#REF!=1</formula>
    </cfRule>
  </conditionalFormatting>
  <conditionalFormatting sqref="BB542:BB544">
    <cfRule type="expression" dxfId="475" priority="410">
      <formula>$H542=1</formula>
    </cfRule>
  </conditionalFormatting>
  <conditionalFormatting sqref="BC542:BC544">
    <cfRule type="expression" dxfId="474" priority="409">
      <formula>$H542=1</formula>
    </cfRule>
  </conditionalFormatting>
  <conditionalFormatting sqref="BD542:BD544">
    <cfRule type="expression" dxfId="473" priority="408">
      <formula>$H542=1</formula>
    </cfRule>
  </conditionalFormatting>
  <conditionalFormatting sqref="AI545:AI547 AY545:AY547">
    <cfRule type="expression" dxfId="472" priority="398" stopIfTrue="1">
      <formula>$H545=1</formula>
    </cfRule>
  </conditionalFormatting>
  <conditionalFormatting sqref="AL545:AL547">
    <cfRule type="cellIs" dxfId="471" priority="399" stopIfTrue="1" operator="notEqual">
      <formula>AP545</formula>
    </cfRule>
  </conditionalFormatting>
  <conditionalFormatting sqref="AE545:AE547">
    <cfRule type="cellIs" dxfId="470" priority="400" stopIfTrue="1" operator="equal">
      <formula>$AE$12</formula>
    </cfRule>
    <cfRule type="cellIs" dxfId="469" priority="401" stopIfTrue="1" operator="lessThan">
      <formula>$AE$12</formula>
    </cfRule>
  </conditionalFormatting>
  <conditionalFormatting sqref="BG545:BG547">
    <cfRule type="cellIs" dxfId="468" priority="402" stopIfTrue="1" operator="equal">
      <formula>1</formula>
    </cfRule>
    <cfRule type="cellIs" dxfId="467" priority="403" stopIfTrue="1" operator="lessThan">
      <formula>1</formula>
    </cfRule>
  </conditionalFormatting>
  <conditionalFormatting sqref="AJ545:AK547">
    <cfRule type="cellIs" dxfId="466" priority="404" stopIfTrue="1" operator="equal">
      <formula>1</formula>
    </cfRule>
  </conditionalFormatting>
  <conditionalFormatting sqref="BE545:BE547">
    <cfRule type="cellIs" dxfId="465" priority="405" stopIfTrue="1" operator="equal">
      <formula>$BC$10</formula>
    </cfRule>
    <cfRule type="cellIs" dxfId="464" priority="406" stopIfTrue="1" operator="lessThan">
      <formula>$BC$10</formula>
    </cfRule>
  </conditionalFormatting>
  <conditionalFormatting sqref="AO545:AO547">
    <cfRule type="cellIs" dxfId="463" priority="407" stopIfTrue="1" operator="equal">
      <formula>"REAPP"</formula>
    </cfRule>
  </conditionalFormatting>
  <conditionalFormatting sqref="V545:V547">
    <cfRule type="expression" dxfId="462" priority="392">
      <formula>$H545=1</formula>
    </cfRule>
  </conditionalFormatting>
  <conditionalFormatting sqref="Z545:AC547">
    <cfRule type="expression" dxfId="461" priority="391">
      <formula>$Z545="Exempt"</formula>
    </cfRule>
  </conditionalFormatting>
  <conditionalFormatting sqref="AD545:AD547">
    <cfRule type="expression" dxfId="460" priority="390">
      <formula>$H545=1</formula>
    </cfRule>
  </conditionalFormatting>
  <conditionalFormatting sqref="BF545:BF547">
    <cfRule type="expression" dxfId="459" priority="389">
      <formula>BF545&lt;&gt;BE545</formula>
    </cfRule>
  </conditionalFormatting>
  <conditionalFormatting sqref="AT545:AT547">
    <cfRule type="expression" dxfId="458" priority="385">
      <formula>AND(AT545=0,AT545&lt;&gt;AJ545)</formula>
    </cfRule>
    <cfRule type="expression" dxfId="457" priority="388">
      <formula>AT545&lt;&gt;AJ545</formula>
    </cfRule>
  </conditionalFormatting>
  <conditionalFormatting sqref="AW545:AW547 AU545:AU547">
    <cfRule type="expression" dxfId="456" priority="387">
      <formula>AU545&lt;&gt;0</formula>
    </cfRule>
  </conditionalFormatting>
  <conditionalFormatting sqref="AV545:AV547">
    <cfRule type="expression" dxfId="455" priority="386">
      <formula>AV545&lt;&gt;AL545</formula>
    </cfRule>
  </conditionalFormatting>
  <conditionalFormatting sqref="AX545:AX547">
    <cfRule type="expression" dxfId="454" priority="384">
      <formula>AX545=1</formula>
    </cfRule>
  </conditionalFormatting>
  <conditionalFormatting sqref="AL545:AL547">
    <cfRule type="expression" dxfId="453" priority="383">
      <formula>AL545&lt;&gt;AV545</formula>
    </cfRule>
  </conditionalFormatting>
  <conditionalFormatting sqref="G546">
    <cfRule type="expression" dxfId="452" priority="381">
      <formula>$G546&lt;&gt;$G545</formula>
    </cfRule>
  </conditionalFormatting>
  <conditionalFormatting sqref="G545">
    <cfRule type="expression" dxfId="451" priority="382">
      <formula>$G545&lt;&gt;#REF!</formula>
    </cfRule>
  </conditionalFormatting>
  <conditionalFormatting sqref="A547:B547">
    <cfRule type="expression" dxfId="450" priority="380" stopIfTrue="1">
      <formula>#REF!=1</formula>
    </cfRule>
  </conditionalFormatting>
  <conditionalFormatting sqref="BB545:BB547">
    <cfRule type="expression" dxfId="449" priority="379">
      <formula>$H545=1</formula>
    </cfRule>
  </conditionalFormatting>
  <conditionalFormatting sqref="BC545:BC547">
    <cfRule type="expression" dxfId="448" priority="378">
      <formula>$H545=1</formula>
    </cfRule>
  </conditionalFormatting>
  <conditionalFormatting sqref="BD545:BD547">
    <cfRule type="expression" dxfId="447" priority="377">
      <formula>$H545=1</formula>
    </cfRule>
  </conditionalFormatting>
  <conditionalFormatting sqref="AZ550:AZ552 AP550:AP552">
    <cfRule type="cellIs" dxfId="446" priority="363" stopIfTrue="1" operator="notEqual">
      <formula>$AL550</formula>
    </cfRule>
  </conditionalFormatting>
  <conditionalFormatting sqref="BA550:BA552">
    <cfRule type="cellIs" dxfId="445" priority="364" stopIfTrue="1" operator="notEqual">
      <formula>$AM550</formula>
    </cfRule>
  </conditionalFormatting>
  <conditionalFormatting sqref="AN550:AN552">
    <cfRule type="cellIs" dxfId="444" priority="365" stopIfTrue="1" operator="notEqual">
      <formula>$AJ550</formula>
    </cfRule>
  </conditionalFormatting>
  <conditionalFormatting sqref="AQ550:AQ552">
    <cfRule type="cellIs" dxfId="443" priority="366" stopIfTrue="1" operator="notEqual">
      <formula>$AM550</formula>
    </cfRule>
  </conditionalFormatting>
  <conditionalFormatting sqref="AI550:AI552 AY550:AY552">
    <cfRule type="expression" dxfId="442" priority="367" stopIfTrue="1">
      <formula>$H550=1</formula>
    </cfRule>
  </conditionalFormatting>
  <conditionalFormatting sqref="AL550:AL552">
    <cfRule type="cellIs" dxfId="441" priority="368" stopIfTrue="1" operator="notEqual">
      <formula>AP550</formula>
    </cfRule>
  </conditionalFormatting>
  <conditionalFormatting sqref="AE550:AE552">
    <cfRule type="cellIs" dxfId="440" priority="369" stopIfTrue="1" operator="equal">
      <formula>$AE$12</formula>
    </cfRule>
    <cfRule type="cellIs" dxfId="439" priority="370" stopIfTrue="1" operator="lessThan">
      <formula>$AE$12</formula>
    </cfRule>
  </conditionalFormatting>
  <conditionalFormatting sqref="BG550:BG552">
    <cfRule type="cellIs" dxfId="438" priority="371" stopIfTrue="1" operator="equal">
      <formula>1</formula>
    </cfRule>
    <cfRule type="cellIs" dxfId="437" priority="372" stopIfTrue="1" operator="lessThan">
      <formula>1</formula>
    </cfRule>
  </conditionalFormatting>
  <conditionalFormatting sqref="AJ550:AK552">
    <cfRule type="cellIs" dxfId="436" priority="373" stopIfTrue="1" operator="equal">
      <formula>1</formula>
    </cfRule>
  </conditionalFormatting>
  <conditionalFormatting sqref="AO550:AO552">
    <cfRule type="cellIs" dxfId="435" priority="376" stopIfTrue="1" operator="equal">
      <formula>"REAPP"</formula>
    </cfRule>
  </conditionalFormatting>
  <conditionalFormatting sqref="BE550:BE552">
    <cfRule type="expression" dxfId="434" priority="362">
      <formula>OR($H550=3,$H550="R3")</formula>
    </cfRule>
  </conditionalFormatting>
  <conditionalFormatting sqref="V550:V552">
    <cfRule type="expression" dxfId="433" priority="361">
      <formula>$H550=1</formula>
    </cfRule>
  </conditionalFormatting>
  <conditionalFormatting sqref="Z550:AC552">
    <cfRule type="expression" dxfId="432" priority="360">
      <formula>$Z550="Exempt"</formula>
    </cfRule>
  </conditionalFormatting>
  <conditionalFormatting sqref="AD550:AD552">
    <cfRule type="expression" dxfId="431" priority="359">
      <formula>$H550=1</formula>
    </cfRule>
  </conditionalFormatting>
  <conditionalFormatting sqref="BF550:BF552">
    <cfRule type="expression" dxfId="430" priority="358">
      <formula>BF550&lt;&gt;BE550</formula>
    </cfRule>
  </conditionalFormatting>
  <conditionalFormatting sqref="AT550:AT552">
    <cfRule type="expression" dxfId="429" priority="354">
      <formula>AND(AT550=0,AT550&lt;&gt;AJ550)</formula>
    </cfRule>
    <cfRule type="expression" dxfId="428" priority="357">
      <formula>AT550&lt;&gt;AJ550</formula>
    </cfRule>
  </conditionalFormatting>
  <conditionalFormatting sqref="AW550:AW552 AU550:AU552">
    <cfRule type="expression" dxfId="427" priority="356">
      <formula>AU550&lt;&gt;0</formula>
    </cfRule>
  </conditionalFormatting>
  <conditionalFormatting sqref="AV550:AV552">
    <cfRule type="expression" dxfId="426" priority="355">
      <formula>AV550&lt;&gt;AL550</formula>
    </cfRule>
  </conditionalFormatting>
  <conditionalFormatting sqref="AX550:AX552">
    <cfRule type="expression" dxfId="425" priority="353">
      <formula>AX550=1</formula>
    </cfRule>
  </conditionalFormatting>
  <conditionalFormatting sqref="AL550:AL552">
    <cfRule type="expression" dxfId="424" priority="352">
      <formula>AL550&lt;&gt;AV550</formula>
    </cfRule>
  </conditionalFormatting>
  <conditionalFormatting sqref="G551">
    <cfRule type="expression" dxfId="423" priority="350">
      <formula>$G551&lt;&gt;$G550</formula>
    </cfRule>
  </conditionalFormatting>
  <conditionalFormatting sqref="G550">
    <cfRule type="expression" dxfId="422" priority="351">
      <formula>$G550&lt;&gt;#REF!</formula>
    </cfRule>
  </conditionalFormatting>
  <conditionalFormatting sqref="A552:B552">
    <cfRule type="expression" dxfId="421" priority="349" stopIfTrue="1">
      <formula>#REF!=1</formula>
    </cfRule>
  </conditionalFormatting>
  <conditionalFormatting sqref="BC550:BC552">
    <cfRule type="expression" dxfId="420" priority="347">
      <formula>$H550=1</formula>
    </cfRule>
  </conditionalFormatting>
  <conditionalFormatting sqref="BD550:BD552">
    <cfRule type="expression" dxfId="419" priority="346">
      <formula>$H550=1</formula>
    </cfRule>
  </conditionalFormatting>
  <conditionalFormatting sqref="AC458">
    <cfRule type="expression" dxfId="418" priority="344" stopIfTrue="1">
      <formula>$AC458&lt;&gt;$V458</formula>
    </cfRule>
    <cfRule type="expression" dxfId="417" priority="345" stopIfTrue="1">
      <formula>AND($AC458&gt;0,$AC458&lt;=$AD$12)</formula>
    </cfRule>
  </conditionalFormatting>
  <conditionalFormatting sqref="AZ458">
    <cfRule type="cellIs" dxfId="416" priority="343" stopIfTrue="1" operator="notEqual">
      <formula>$AL458</formula>
    </cfRule>
  </conditionalFormatting>
  <conditionalFormatting sqref="AP458">
    <cfRule type="cellIs" dxfId="415" priority="328" stopIfTrue="1" operator="notEqual">
      <formula>$AL458</formula>
    </cfRule>
  </conditionalFormatting>
  <conditionalFormatting sqref="BA458">
    <cfRule type="cellIs" dxfId="414" priority="329" stopIfTrue="1" operator="notEqual">
      <formula>$AM458</formula>
    </cfRule>
  </conditionalFormatting>
  <conditionalFormatting sqref="AN458">
    <cfRule type="cellIs" dxfId="413" priority="330" stopIfTrue="1" operator="notEqual">
      <formula>$AJ458</formula>
    </cfRule>
  </conditionalFormatting>
  <conditionalFormatting sqref="AQ458">
    <cfRule type="cellIs" dxfId="412" priority="331" stopIfTrue="1" operator="notEqual">
      <formula>$AM458</formula>
    </cfRule>
  </conditionalFormatting>
  <conditionalFormatting sqref="AG458:AH458">
    <cfRule type="expression" dxfId="411" priority="332" stopIfTrue="1">
      <formula>$H458=1</formula>
    </cfRule>
  </conditionalFormatting>
  <conditionalFormatting sqref="AI458">
    <cfRule type="expression" dxfId="410" priority="333" stopIfTrue="1">
      <formula>$H458=1</formula>
    </cfRule>
  </conditionalFormatting>
  <conditionalFormatting sqref="AL458">
    <cfRule type="cellIs" dxfId="409" priority="334" stopIfTrue="1" operator="notEqual">
      <formula>AP458</formula>
    </cfRule>
  </conditionalFormatting>
  <conditionalFormatting sqref="AE458">
    <cfRule type="cellIs" dxfId="408" priority="335" stopIfTrue="1" operator="equal">
      <formula>$AE$12</formula>
    </cfRule>
    <cfRule type="cellIs" dxfId="407" priority="336" stopIfTrue="1" operator="lessThan">
      <formula>$AE$12</formula>
    </cfRule>
  </conditionalFormatting>
  <conditionalFormatting sqref="BG458">
    <cfRule type="cellIs" dxfId="406" priority="337" stopIfTrue="1" operator="equal">
      <formula>1</formula>
    </cfRule>
    <cfRule type="cellIs" dxfId="405" priority="338" stopIfTrue="1" operator="lessThan">
      <formula>1</formula>
    </cfRule>
  </conditionalFormatting>
  <conditionalFormatting sqref="AJ458:AK458">
    <cfRule type="cellIs" dxfId="404" priority="339" stopIfTrue="1" operator="equal">
      <formula>1</formula>
    </cfRule>
  </conditionalFormatting>
  <conditionalFormatting sqref="BE458">
    <cfRule type="cellIs" dxfId="403" priority="340" stopIfTrue="1" operator="equal">
      <formula>$BC$10</formula>
    </cfRule>
    <cfRule type="cellIs" dxfId="402" priority="341" stopIfTrue="1" operator="lessThan">
      <formula>$BC$10</formula>
    </cfRule>
  </conditionalFormatting>
  <conditionalFormatting sqref="AO458">
    <cfRule type="cellIs" dxfId="401" priority="342" stopIfTrue="1" operator="equal">
      <formula>"REAPP"</formula>
    </cfRule>
  </conditionalFormatting>
  <conditionalFormatting sqref="AG458:AI458 AE458">
    <cfRule type="expression" dxfId="400" priority="327">
      <formula>OR($H458=3,$H458="R3")</formula>
    </cfRule>
  </conditionalFormatting>
  <conditionalFormatting sqref="BE458">
    <cfRule type="expression" dxfId="399" priority="326">
      <formula>OR($H458=3,$H458="R3")</formula>
    </cfRule>
  </conditionalFormatting>
  <conditionalFormatting sqref="V458">
    <cfRule type="expression" dxfId="398" priority="325">
      <formula>$H458=1</formula>
    </cfRule>
  </conditionalFormatting>
  <conditionalFormatting sqref="Z458:AC458">
    <cfRule type="expression" dxfId="397" priority="324">
      <formula>$Z458="Exempt"</formula>
    </cfRule>
  </conditionalFormatting>
  <conditionalFormatting sqref="AD458">
    <cfRule type="expression" dxfId="396" priority="323">
      <formula>$H458=1</formula>
    </cfRule>
  </conditionalFormatting>
  <conditionalFormatting sqref="AY458">
    <cfRule type="expression" dxfId="395" priority="322" stopIfTrue="1">
      <formula>$H458=1</formula>
    </cfRule>
  </conditionalFormatting>
  <conditionalFormatting sqref="AY458">
    <cfRule type="expression" dxfId="394" priority="321">
      <formula>OR($H458=3,$H458="R3")</formula>
    </cfRule>
  </conditionalFormatting>
  <conditionalFormatting sqref="BF458">
    <cfRule type="expression" dxfId="393" priority="320">
      <formula>BF458&lt;&gt;BE458</formula>
    </cfRule>
  </conditionalFormatting>
  <conditionalFormatting sqref="AT458">
    <cfRule type="expression" dxfId="392" priority="316">
      <formula>AND(AT458=0,AT458&lt;&gt;AJ458)</formula>
    </cfRule>
    <cfRule type="expression" dxfId="391" priority="319">
      <formula>AT458&lt;&gt;AJ458</formula>
    </cfRule>
  </conditionalFormatting>
  <conditionalFormatting sqref="AU458 AW458">
    <cfRule type="expression" dxfId="390" priority="318">
      <formula>AU458&lt;&gt;0</formula>
    </cfRule>
  </conditionalFormatting>
  <conditionalFormatting sqref="AV458">
    <cfRule type="expression" dxfId="389" priority="317">
      <formula>AV458&lt;&gt;AL458</formula>
    </cfRule>
  </conditionalFormatting>
  <conditionalFormatting sqref="AX458">
    <cfRule type="expression" dxfId="388" priority="315">
      <formula>AX458=1</formula>
    </cfRule>
  </conditionalFormatting>
  <conditionalFormatting sqref="A458:B458">
    <cfRule type="expression" dxfId="387" priority="314" stopIfTrue="1">
      <formula>#REF!=1</formula>
    </cfRule>
  </conditionalFormatting>
  <conditionalFormatting sqref="AL458">
    <cfRule type="expression" dxfId="386" priority="313">
      <formula>AL458&lt;&gt;AV458</formula>
    </cfRule>
  </conditionalFormatting>
  <conditionalFormatting sqref="AF458">
    <cfRule type="expression" dxfId="385" priority="310">
      <formula>$AF458=$AE$12</formula>
    </cfRule>
    <cfRule type="expression" dxfId="384" priority="311">
      <formula>AND($AF458&gt;0,$AF458&lt;$AE$12)</formula>
    </cfRule>
    <cfRule type="expression" dxfId="383" priority="312">
      <formula>$AF458&lt;$AE458</formula>
    </cfRule>
  </conditionalFormatting>
  <conditionalFormatting sqref="BB458">
    <cfRule type="expression" dxfId="382" priority="309">
      <formula>$H458=1</formula>
    </cfRule>
  </conditionalFormatting>
  <conditionalFormatting sqref="BC458">
    <cfRule type="expression" dxfId="381" priority="308">
      <formula>$H458=1</formula>
    </cfRule>
  </conditionalFormatting>
  <conditionalFormatting sqref="BD458">
    <cfRule type="expression" dxfId="380" priority="307">
      <formula>$H458=1</formula>
    </cfRule>
  </conditionalFormatting>
  <conditionalFormatting sqref="AC466">
    <cfRule type="expression" dxfId="379" priority="305" stopIfTrue="1">
      <formula>$AC466&lt;&gt;$V466</formula>
    </cfRule>
    <cfRule type="expression" dxfId="378" priority="306" stopIfTrue="1">
      <formula>AND($AC466&gt;0,$AC466&lt;=$AD$12)</formula>
    </cfRule>
  </conditionalFormatting>
  <conditionalFormatting sqref="AZ466">
    <cfRule type="cellIs" dxfId="377" priority="304" stopIfTrue="1" operator="notEqual">
      <formula>$AL466</formula>
    </cfRule>
  </conditionalFormatting>
  <conditionalFormatting sqref="AP466">
    <cfRule type="cellIs" dxfId="376" priority="289" stopIfTrue="1" operator="notEqual">
      <formula>$AL466</formula>
    </cfRule>
  </conditionalFormatting>
  <conditionalFormatting sqref="BA466">
    <cfRule type="cellIs" dxfId="375" priority="290" stopIfTrue="1" operator="notEqual">
      <formula>$AM466</formula>
    </cfRule>
  </conditionalFormatting>
  <conditionalFormatting sqref="AN466">
    <cfRule type="cellIs" dxfId="374" priority="291" stopIfTrue="1" operator="notEqual">
      <formula>$AJ466</formula>
    </cfRule>
  </conditionalFormatting>
  <conditionalFormatting sqref="AQ466">
    <cfRule type="cellIs" dxfId="373" priority="292" stopIfTrue="1" operator="notEqual">
      <formula>$AM466</formula>
    </cfRule>
  </conditionalFormatting>
  <conditionalFormatting sqref="AG466:AH466">
    <cfRule type="expression" dxfId="372" priority="293" stopIfTrue="1">
      <formula>$H466=1</formula>
    </cfRule>
  </conditionalFormatting>
  <conditionalFormatting sqref="AI466">
    <cfRule type="expression" dxfId="371" priority="294" stopIfTrue="1">
      <formula>$H466=1</formula>
    </cfRule>
  </conditionalFormatting>
  <conditionalFormatting sqref="AL466">
    <cfRule type="cellIs" dxfId="370" priority="295" stopIfTrue="1" operator="notEqual">
      <formula>AP466</formula>
    </cfRule>
  </conditionalFormatting>
  <conditionalFormatting sqref="AE466">
    <cfRule type="cellIs" dxfId="369" priority="296" stopIfTrue="1" operator="equal">
      <formula>$AE$12</formula>
    </cfRule>
    <cfRule type="cellIs" dxfId="368" priority="297" stopIfTrue="1" operator="lessThan">
      <formula>$AE$12</formula>
    </cfRule>
  </conditionalFormatting>
  <conditionalFormatting sqref="BG466">
    <cfRule type="cellIs" dxfId="367" priority="298" stopIfTrue="1" operator="equal">
      <formula>1</formula>
    </cfRule>
    <cfRule type="cellIs" dxfId="366" priority="299" stopIfTrue="1" operator="lessThan">
      <formula>1</formula>
    </cfRule>
  </conditionalFormatting>
  <conditionalFormatting sqref="AJ466:AK466">
    <cfRule type="cellIs" dxfId="365" priority="300" stopIfTrue="1" operator="equal">
      <formula>1</formula>
    </cfRule>
  </conditionalFormatting>
  <conditionalFormatting sqref="BE466">
    <cfRule type="cellIs" dxfId="364" priority="301" stopIfTrue="1" operator="equal">
      <formula>$BC$10</formula>
    </cfRule>
    <cfRule type="cellIs" dxfId="363" priority="302" stopIfTrue="1" operator="lessThan">
      <formula>$BC$10</formula>
    </cfRule>
  </conditionalFormatting>
  <conditionalFormatting sqref="AO466">
    <cfRule type="cellIs" dxfId="362" priority="303" stopIfTrue="1" operator="equal">
      <formula>"REAPP"</formula>
    </cfRule>
  </conditionalFormatting>
  <conditionalFormatting sqref="AG466:AI466 AE466">
    <cfRule type="expression" dxfId="361" priority="288">
      <formula>OR($H466=3,$H466="R3")</formula>
    </cfRule>
  </conditionalFormatting>
  <conditionalFormatting sqref="BE466">
    <cfRule type="expression" dxfId="360" priority="287">
      <formula>OR($H466=3,$H466="R3")</formula>
    </cfRule>
  </conditionalFormatting>
  <conditionalFormatting sqref="V466">
    <cfRule type="expression" dxfId="359" priority="286">
      <formula>$H466=1</formula>
    </cfRule>
  </conditionalFormatting>
  <conditionalFormatting sqref="Z466:AC466">
    <cfRule type="expression" dxfId="358" priority="285">
      <formula>$Z466="Exempt"</formula>
    </cfRule>
  </conditionalFormatting>
  <conditionalFormatting sqref="AD466">
    <cfRule type="expression" dxfId="357" priority="284">
      <formula>$H466=1</formula>
    </cfRule>
  </conditionalFormatting>
  <conditionalFormatting sqref="AY466">
    <cfRule type="expression" dxfId="356" priority="283" stopIfTrue="1">
      <formula>$H466=1</formula>
    </cfRule>
  </conditionalFormatting>
  <conditionalFormatting sqref="AY466">
    <cfRule type="expression" dxfId="355" priority="282">
      <formula>OR($H466=3,$H466="R3")</formula>
    </cfRule>
  </conditionalFormatting>
  <conditionalFormatting sqref="BF466">
    <cfRule type="expression" dxfId="354" priority="281">
      <formula>BF466&lt;&gt;BE466</formula>
    </cfRule>
  </conditionalFormatting>
  <conditionalFormatting sqref="AT466">
    <cfRule type="expression" dxfId="353" priority="277">
      <formula>AND(AT466=0,AT466&lt;&gt;AJ466)</formula>
    </cfRule>
    <cfRule type="expression" dxfId="352" priority="280">
      <formula>AT466&lt;&gt;AJ466</formula>
    </cfRule>
  </conditionalFormatting>
  <conditionalFormatting sqref="AU466 AW466">
    <cfRule type="expression" dxfId="351" priority="279">
      <formula>AU466&lt;&gt;0</formula>
    </cfRule>
  </conditionalFormatting>
  <conditionalFormatting sqref="AV466">
    <cfRule type="expression" dxfId="350" priority="278">
      <formula>AV466&lt;&gt;AL466</formula>
    </cfRule>
  </conditionalFormatting>
  <conditionalFormatting sqref="AX466">
    <cfRule type="expression" dxfId="349" priority="276">
      <formula>AX466=1</formula>
    </cfRule>
  </conditionalFormatting>
  <conditionalFormatting sqref="A466:B466">
    <cfRule type="expression" dxfId="348" priority="275" stopIfTrue="1">
      <formula>#REF!=1</formula>
    </cfRule>
  </conditionalFormatting>
  <conditionalFormatting sqref="AL466">
    <cfRule type="expression" dxfId="347" priority="274">
      <formula>AL466&lt;&gt;AV466</formula>
    </cfRule>
  </conditionalFormatting>
  <conditionalFormatting sqref="AF466">
    <cfRule type="expression" dxfId="346" priority="271">
      <formula>$AF466=$AE$12</formula>
    </cfRule>
    <cfRule type="expression" dxfId="345" priority="272">
      <formula>AND($AF466&gt;0,$AF466&lt;$AE$12)</formula>
    </cfRule>
    <cfRule type="expression" dxfId="344" priority="273">
      <formula>$AF466&lt;$AE466</formula>
    </cfRule>
  </conditionalFormatting>
  <conditionalFormatting sqref="BB466">
    <cfRule type="expression" dxfId="343" priority="270">
      <formula>$H466=1</formula>
    </cfRule>
  </conditionalFormatting>
  <conditionalFormatting sqref="BC466">
    <cfRule type="expression" dxfId="342" priority="269">
      <formula>$H466=1</formula>
    </cfRule>
  </conditionalFormatting>
  <conditionalFormatting sqref="BD466">
    <cfRule type="expression" dxfId="341" priority="268">
      <formula>$H466=1</formula>
    </cfRule>
  </conditionalFormatting>
  <conditionalFormatting sqref="AP452 AZ452">
    <cfRule type="cellIs" dxfId="340" priority="251" stopIfTrue="1" operator="notEqual">
      <formula>$AL452</formula>
    </cfRule>
  </conditionalFormatting>
  <conditionalFormatting sqref="BA452">
    <cfRule type="cellIs" dxfId="339" priority="252" stopIfTrue="1" operator="notEqual">
      <formula>$AM452</formula>
    </cfRule>
  </conditionalFormatting>
  <conditionalFormatting sqref="AN452">
    <cfRule type="cellIs" dxfId="338" priority="253" stopIfTrue="1" operator="notEqual">
      <formula>$AJ452</formula>
    </cfRule>
  </conditionalFormatting>
  <conditionalFormatting sqref="AQ452">
    <cfRule type="cellIs" dxfId="337" priority="254" stopIfTrue="1" operator="notEqual">
      <formula>$AM452</formula>
    </cfRule>
  </conditionalFormatting>
  <conditionalFormatting sqref="AI452 AY452">
    <cfRule type="expression" dxfId="336" priority="255" stopIfTrue="1">
      <formula>$H452=1</formula>
    </cfRule>
  </conditionalFormatting>
  <conditionalFormatting sqref="AL452">
    <cfRule type="cellIs" dxfId="335" priority="256" stopIfTrue="1" operator="notEqual">
      <formula>AP452</formula>
    </cfRule>
  </conditionalFormatting>
  <conditionalFormatting sqref="AE452">
    <cfRule type="cellIs" dxfId="334" priority="257" stopIfTrue="1" operator="equal">
      <formula>$AE$12</formula>
    </cfRule>
    <cfRule type="cellIs" dxfId="333" priority="258" stopIfTrue="1" operator="lessThan">
      <formula>$AE$12</formula>
    </cfRule>
  </conditionalFormatting>
  <conditionalFormatting sqref="BG452">
    <cfRule type="cellIs" dxfId="332" priority="259" stopIfTrue="1" operator="equal">
      <formula>1</formula>
    </cfRule>
    <cfRule type="cellIs" dxfId="331" priority="260" stopIfTrue="1" operator="lessThan">
      <formula>1</formula>
    </cfRule>
  </conditionalFormatting>
  <conditionalFormatting sqref="AJ452:AK452">
    <cfRule type="cellIs" dxfId="330" priority="261" stopIfTrue="1" operator="equal">
      <formula>1</formula>
    </cfRule>
  </conditionalFormatting>
  <conditionalFormatting sqref="AO452">
    <cfRule type="cellIs" dxfId="329" priority="264" stopIfTrue="1" operator="equal">
      <formula>"REAPP"</formula>
    </cfRule>
  </conditionalFormatting>
  <conditionalFormatting sqref="AC452">
    <cfRule type="expression" dxfId="328" priority="265" stopIfTrue="1">
      <formula>$AC452&lt;&gt;$V452</formula>
    </cfRule>
    <cfRule type="expression" dxfId="327" priority="266" stopIfTrue="1">
      <formula>AND($AC452&gt;0,$AC452&lt;=$AD$12)</formula>
    </cfRule>
  </conditionalFormatting>
  <conditionalFormatting sqref="A452:B452">
    <cfRule type="expression" dxfId="326" priority="267" stopIfTrue="1">
      <formula>#REF!=1</formula>
    </cfRule>
  </conditionalFormatting>
  <conditionalFormatting sqref="V452">
    <cfRule type="expression" dxfId="325" priority="250">
      <formula>$H452=1</formula>
    </cfRule>
  </conditionalFormatting>
  <conditionalFormatting sqref="Z452:AC452">
    <cfRule type="expression" dxfId="324" priority="249">
      <formula>$Z452="Exempt"</formula>
    </cfRule>
  </conditionalFormatting>
  <conditionalFormatting sqref="AD452">
    <cfRule type="expression" dxfId="323" priority="248">
      <formula>$H452=1</formula>
    </cfRule>
  </conditionalFormatting>
  <conditionalFormatting sqref="BF452">
    <cfRule type="expression" dxfId="322" priority="247">
      <formula>BF452&lt;&gt;BE452</formula>
    </cfRule>
  </conditionalFormatting>
  <conditionalFormatting sqref="AT452">
    <cfRule type="expression" dxfId="321" priority="243">
      <formula>AND(AT452=0,AT452&lt;&gt;AJ452)</formula>
    </cfRule>
    <cfRule type="expression" dxfId="320" priority="246">
      <formula>AT452&lt;&gt;AJ452</formula>
    </cfRule>
  </conditionalFormatting>
  <conditionalFormatting sqref="AU452 AW452">
    <cfRule type="expression" dxfId="319" priority="245">
      <formula>AU452&lt;&gt;0</formula>
    </cfRule>
  </conditionalFormatting>
  <conditionalFormatting sqref="AV452">
    <cfRule type="expression" dxfId="318" priority="244">
      <formula>AV452&lt;&gt;AL452</formula>
    </cfRule>
  </conditionalFormatting>
  <conditionalFormatting sqref="AX452">
    <cfRule type="expression" dxfId="317" priority="242">
      <formula>AX452=1</formula>
    </cfRule>
  </conditionalFormatting>
  <conditionalFormatting sqref="AL452">
    <cfRule type="expression" dxfId="316" priority="241">
      <formula>AL452&lt;&gt;AV452</formula>
    </cfRule>
  </conditionalFormatting>
  <conditionalFormatting sqref="AF452">
    <cfRule type="expression" dxfId="315" priority="238">
      <formula>$AF452=$AE$12</formula>
    </cfRule>
    <cfRule type="expression" dxfId="314" priority="239">
      <formula>AND($AF452&gt;0,$AF452&lt;$AE$12)</formula>
    </cfRule>
    <cfRule type="expression" dxfId="313" priority="240">
      <formula>$AF452&lt;$AE452</formula>
    </cfRule>
  </conditionalFormatting>
  <conditionalFormatting sqref="BB452">
    <cfRule type="expression" dxfId="312" priority="237">
      <formula>$H452=1</formula>
    </cfRule>
  </conditionalFormatting>
  <conditionalFormatting sqref="BD452">
    <cfRule type="expression" dxfId="311" priority="235">
      <formula>$H452=1</formula>
    </cfRule>
  </conditionalFormatting>
  <conditionalFormatting sqref="AP453 AZ453">
    <cfRule type="cellIs" dxfId="310" priority="218" stopIfTrue="1" operator="notEqual">
      <formula>$AL453</formula>
    </cfRule>
  </conditionalFormatting>
  <conditionalFormatting sqref="BA453">
    <cfRule type="cellIs" dxfId="309" priority="219" stopIfTrue="1" operator="notEqual">
      <formula>$AM453</formula>
    </cfRule>
  </conditionalFormatting>
  <conditionalFormatting sqref="AN453">
    <cfRule type="cellIs" dxfId="308" priority="220" stopIfTrue="1" operator="notEqual">
      <formula>$AJ453</formula>
    </cfRule>
  </conditionalFormatting>
  <conditionalFormatting sqref="AQ453">
    <cfRule type="cellIs" dxfId="307" priority="221" stopIfTrue="1" operator="notEqual">
      <formula>$AM453</formula>
    </cfRule>
  </conditionalFormatting>
  <conditionalFormatting sqref="AI453 AY453">
    <cfRule type="expression" dxfId="306" priority="222" stopIfTrue="1">
      <formula>$H453=1</formula>
    </cfRule>
  </conditionalFormatting>
  <conditionalFormatting sqref="AL453">
    <cfRule type="cellIs" dxfId="305" priority="223" stopIfTrue="1" operator="notEqual">
      <formula>AP453</formula>
    </cfRule>
  </conditionalFormatting>
  <conditionalFormatting sqref="AE453">
    <cfRule type="cellIs" dxfId="304" priority="224" stopIfTrue="1" operator="equal">
      <formula>$AE$12</formula>
    </cfRule>
    <cfRule type="cellIs" dxfId="303" priority="225" stopIfTrue="1" operator="lessThan">
      <formula>$AE$12</formula>
    </cfRule>
  </conditionalFormatting>
  <conditionalFormatting sqref="BG453">
    <cfRule type="cellIs" dxfId="302" priority="226" stopIfTrue="1" operator="equal">
      <formula>1</formula>
    </cfRule>
    <cfRule type="cellIs" dxfId="301" priority="227" stopIfTrue="1" operator="lessThan">
      <formula>1</formula>
    </cfRule>
  </conditionalFormatting>
  <conditionalFormatting sqref="AJ453:AK453">
    <cfRule type="cellIs" dxfId="300" priority="228" stopIfTrue="1" operator="equal">
      <formula>1</formula>
    </cfRule>
  </conditionalFormatting>
  <conditionalFormatting sqref="BE453">
    <cfRule type="cellIs" dxfId="299" priority="229" stopIfTrue="1" operator="equal">
      <formula>$BC$10</formula>
    </cfRule>
    <cfRule type="cellIs" dxfId="298" priority="230" stopIfTrue="1" operator="lessThan">
      <formula>$BC$10</formula>
    </cfRule>
  </conditionalFormatting>
  <conditionalFormatting sqref="AO453">
    <cfRule type="cellIs" dxfId="297" priority="231" stopIfTrue="1" operator="equal">
      <formula>"REAPP"</formula>
    </cfRule>
  </conditionalFormatting>
  <conditionalFormatting sqref="AC453">
    <cfRule type="expression" dxfId="296" priority="232" stopIfTrue="1">
      <formula>$AC453&lt;&gt;$V453</formula>
    </cfRule>
    <cfRule type="expression" dxfId="295" priority="233" stopIfTrue="1">
      <formula>AND($AC453&gt;0,$AC453&lt;=$AD$12)</formula>
    </cfRule>
  </conditionalFormatting>
  <conditionalFormatting sqref="A453:B453">
    <cfRule type="expression" dxfId="294" priority="234" stopIfTrue="1">
      <formula>#REF!=1</formula>
    </cfRule>
  </conditionalFormatting>
  <conditionalFormatting sqref="V453">
    <cfRule type="expression" dxfId="293" priority="217">
      <formula>$H453=1</formula>
    </cfRule>
  </conditionalFormatting>
  <conditionalFormatting sqref="Z453:AC453">
    <cfRule type="expression" dxfId="292" priority="216">
      <formula>$Z453="Exempt"</formula>
    </cfRule>
  </conditionalFormatting>
  <conditionalFormatting sqref="AD453">
    <cfRule type="expression" dxfId="291" priority="215">
      <formula>$H453=1</formula>
    </cfRule>
  </conditionalFormatting>
  <conditionalFormatting sqref="BF453">
    <cfRule type="expression" dxfId="290" priority="214">
      <formula>BF453&lt;&gt;BE453</formula>
    </cfRule>
  </conditionalFormatting>
  <conditionalFormatting sqref="AT453">
    <cfRule type="expression" dxfId="289" priority="210">
      <formula>AND(AT453=0,AT453&lt;&gt;AJ453)</formula>
    </cfRule>
    <cfRule type="expression" dxfId="288" priority="213">
      <formula>AT453&lt;&gt;AJ453</formula>
    </cfRule>
  </conditionalFormatting>
  <conditionalFormatting sqref="AU453 AW453">
    <cfRule type="expression" dxfId="287" priority="212">
      <formula>AU453&lt;&gt;0</formula>
    </cfRule>
  </conditionalFormatting>
  <conditionalFormatting sqref="AV453">
    <cfRule type="expression" dxfId="286" priority="211">
      <formula>AV453&lt;&gt;AL453</formula>
    </cfRule>
  </conditionalFormatting>
  <conditionalFormatting sqref="AX453">
    <cfRule type="expression" dxfId="285" priority="209">
      <formula>AX453=1</formula>
    </cfRule>
  </conditionalFormatting>
  <conditionalFormatting sqref="AL453">
    <cfRule type="expression" dxfId="284" priority="208">
      <formula>AL453&lt;&gt;AV453</formula>
    </cfRule>
  </conditionalFormatting>
  <conditionalFormatting sqref="AF453">
    <cfRule type="expression" dxfId="283" priority="205">
      <formula>$AF453=$AE$12</formula>
    </cfRule>
    <cfRule type="expression" dxfId="282" priority="206">
      <formula>AND($AF453&gt;0,$AF453&lt;$AE$12)</formula>
    </cfRule>
    <cfRule type="expression" dxfId="281" priority="207">
      <formula>$AF453&lt;$AE453</formula>
    </cfRule>
  </conditionalFormatting>
  <conditionalFormatting sqref="BB453">
    <cfRule type="expression" dxfId="280" priority="204">
      <formula>$H453=1</formula>
    </cfRule>
  </conditionalFormatting>
  <conditionalFormatting sqref="BC453">
    <cfRule type="expression" dxfId="279" priority="203">
      <formula>$H453=1</formula>
    </cfRule>
  </conditionalFormatting>
  <conditionalFormatting sqref="BD453">
    <cfRule type="expression" dxfId="278" priority="202">
      <formula>$H453=1</formula>
    </cfRule>
  </conditionalFormatting>
  <conditionalFormatting sqref="AP454 AZ454">
    <cfRule type="cellIs" dxfId="277" priority="185" stopIfTrue="1" operator="notEqual">
      <formula>$AL454</formula>
    </cfRule>
  </conditionalFormatting>
  <conditionalFormatting sqref="BA454">
    <cfRule type="cellIs" dxfId="276" priority="186" stopIfTrue="1" operator="notEqual">
      <formula>$AM454</formula>
    </cfRule>
  </conditionalFormatting>
  <conditionalFormatting sqref="AN454">
    <cfRule type="cellIs" dxfId="275" priority="187" stopIfTrue="1" operator="notEqual">
      <formula>$AJ454</formula>
    </cfRule>
  </conditionalFormatting>
  <conditionalFormatting sqref="AQ454">
    <cfRule type="cellIs" dxfId="274" priority="188" stopIfTrue="1" operator="notEqual">
      <formula>$AM454</formula>
    </cfRule>
  </conditionalFormatting>
  <conditionalFormatting sqref="AI454 AY454">
    <cfRule type="expression" dxfId="273" priority="189" stopIfTrue="1">
      <formula>$H454=1</formula>
    </cfRule>
  </conditionalFormatting>
  <conditionalFormatting sqref="AL454">
    <cfRule type="cellIs" dxfId="272" priority="190" stopIfTrue="1" operator="notEqual">
      <formula>AP454</formula>
    </cfRule>
  </conditionalFormatting>
  <conditionalFormatting sqref="AE454">
    <cfRule type="cellIs" dxfId="271" priority="191" stopIfTrue="1" operator="equal">
      <formula>$AE$12</formula>
    </cfRule>
    <cfRule type="cellIs" dxfId="270" priority="192" stopIfTrue="1" operator="lessThan">
      <formula>$AE$12</formula>
    </cfRule>
  </conditionalFormatting>
  <conditionalFormatting sqref="BG454">
    <cfRule type="cellIs" dxfId="269" priority="193" stopIfTrue="1" operator="equal">
      <formula>1</formula>
    </cfRule>
    <cfRule type="cellIs" dxfId="268" priority="194" stopIfTrue="1" operator="lessThan">
      <formula>1</formula>
    </cfRule>
  </conditionalFormatting>
  <conditionalFormatting sqref="AJ454:AK454">
    <cfRule type="cellIs" dxfId="267" priority="195" stopIfTrue="1" operator="equal">
      <formula>1</formula>
    </cfRule>
  </conditionalFormatting>
  <conditionalFormatting sqref="BE454">
    <cfRule type="cellIs" dxfId="266" priority="196" stopIfTrue="1" operator="equal">
      <formula>$BC$10</formula>
    </cfRule>
    <cfRule type="cellIs" dxfId="265" priority="197" stopIfTrue="1" operator="lessThan">
      <formula>$BC$10</formula>
    </cfRule>
  </conditionalFormatting>
  <conditionalFormatting sqref="AO454">
    <cfRule type="cellIs" dxfId="264" priority="198" stopIfTrue="1" operator="equal">
      <formula>"REAPP"</formula>
    </cfRule>
  </conditionalFormatting>
  <conditionalFormatting sqref="AC454">
    <cfRule type="expression" dxfId="263" priority="199" stopIfTrue="1">
      <formula>$AC454&lt;&gt;$V454</formula>
    </cfRule>
    <cfRule type="expression" dxfId="262" priority="200" stopIfTrue="1">
      <formula>AND($AC454&gt;0,$AC454&lt;=$AD$12)</formula>
    </cfRule>
  </conditionalFormatting>
  <conditionalFormatting sqref="A454:B454">
    <cfRule type="expression" dxfId="261" priority="201" stopIfTrue="1">
      <formula>#REF!=1</formula>
    </cfRule>
  </conditionalFormatting>
  <conditionalFormatting sqref="V454">
    <cfRule type="expression" dxfId="260" priority="184">
      <formula>$H454=1</formula>
    </cfRule>
  </conditionalFormatting>
  <conditionalFormatting sqref="Z454:AC454">
    <cfRule type="expression" dxfId="259" priority="183">
      <formula>$Z454="Exempt"</formula>
    </cfRule>
  </conditionalFormatting>
  <conditionalFormatting sqref="AD454">
    <cfRule type="expression" dxfId="258" priority="182">
      <formula>$H454=1</formula>
    </cfRule>
  </conditionalFormatting>
  <conditionalFormatting sqref="BF454">
    <cfRule type="expression" dxfId="257" priority="181">
      <formula>BF454&lt;&gt;BE454</formula>
    </cfRule>
  </conditionalFormatting>
  <conditionalFormatting sqref="AT454">
    <cfRule type="expression" dxfId="256" priority="177">
      <formula>AND(AT454=0,AT454&lt;&gt;AJ454)</formula>
    </cfRule>
    <cfRule type="expression" dxfId="255" priority="180">
      <formula>AT454&lt;&gt;AJ454</formula>
    </cfRule>
  </conditionalFormatting>
  <conditionalFormatting sqref="AU454 AW454">
    <cfRule type="expression" dxfId="254" priority="179">
      <formula>AU454&lt;&gt;0</formula>
    </cfRule>
  </conditionalFormatting>
  <conditionalFormatting sqref="AV454">
    <cfRule type="expression" dxfId="253" priority="178">
      <formula>AV454&lt;&gt;AL454</formula>
    </cfRule>
  </conditionalFormatting>
  <conditionalFormatting sqref="AX454">
    <cfRule type="expression" dxfId="252" priority="176">
      <formula>AX454=1</formula>
    </cfRule>
  </conditionalFormatting>
  <conditionalFormatting sqref="AL454">
    <cfRule type="expression" dxfId="251" priority="175">
      <formula>AL454&lt;&gt;AV454</formula>
    </cfRule>
  </conditionalFormatting>
  <conditionalFormatting sqref="AF454">
    <cfRule type="expression" dxfId="250" priority="172">
      <formula>$AF454=$AE$12</formula>
    </cfRule>
    <cfRule type="expression" dxfId="249" priority="173">
      <formula>AND($AF454&gt;0,$AF454&lt;$AE$12)</formula>
    </cfRule>
    <cfRule type="expression" dxfId="248" priority="174">
      <formula>$AF454&lt;$AE454</formula>
    </cfRule>
  </conditionalFormatting>
  <conditionalFormatting sqref="BB454">
    <cfRule type="expression" dxfId="247" priority="171">
      <formula>$H454=1</formula>
    </cfRule>
  </conditionalFormatting>
  <conditionalFormatting sqref="BC454">
    <cfRule type="expression" dxfId="246" priority="170">
      <formula>$H454=1</formula>
    </cfRule>
  </conditionalFormatting>
  <conditionalFormatting sqref="BD454">
    <cfRule type="expression" dxfId="245" priority="169">
      <formula>$H454=1</formula>
    </cfRule>
  </conditionalFormatting>
  <conditionalFormatting sqref="AP455 AZ455">
    <cfRule type="cellIs" dxfId="244" priority="152" stopIfTrue="1" operator="notEqual">
      <formula>$AL455</formula>
    </cfRule>
  </conditionalFormatting>
  <conditionalFormatting sqref="BA455">
    <cfRule type="cellIs" dxfId="243" priority="153" stopIfTrue="1" operator="notEqual">
      <formula>$AM455</formula>
    </cfRule>
  </conditionalFormatting>
  <conditionalFormatting sqref="AN455">
    <cfRule type="cellIs" dxfId="242" priority="154" stopIfTrue="1" operator="notEqual">
      <formula>$AJ455</formula>
    </cfRule>
  </conditionalFormatting>
  <conditionalFormatting sqref="AQ455">
    <cfRule type="cellIs" dxfId="241" priority="155" stopIfTrue="1" operator="notEqual">
      <formula>$AM455</formula>
    </cfRule>
  </conditionalFormatting>
  <conditionalFormatting sqref="AI455 AY455">
    <cfRule type="expression" dxfId="240" priority="156" stopIfTrue="1">
      <formula>$H455=1</formula>
    </cfRule>
  </conditionalFormatting>
  <conditionalFormatting sqref="AL455">
    <cfRule type="cellIs" dxfId="239" priority="157" stopIfTrue="1" operator="notEqual">
      <formula>AP455</formula>
    </cfRule>
  </conditionalFormatting>
  <conditionalFormatting sqref="AE455">
    <cfRule type="cellIs" dxfId="238" priority="158" stopIfTrue="1" operator="equal">
      <formula>$AE$12</formula>
    </cfRule>
    <cfRule type="cellIs" dxfId="237" priority="159" stopIfTrue="1" operator="lessThan">
      <formula>$AE$12</formula>
    </cfRule>
  </conditionalFormatting>
  <conditionalFormatting sqref="BG455">
    <cfRule type="cellIs" dxfId="236" priority="160" stopIfTrue="1" operator="equal">
      <formula>1</formula>
    </cfRule>
    <cfRule type="cellIs" dxfId="235" priority="161" stopIfTrue="1" operator="lessThan">
      <formula>1</formula>
    </cfRule>
  </conditionalFormatting>
  <conditionalFormatting sqref="AJ455:AK455">
    <cfRule type="cellIs" dxfId="234" priority="162" stopIfTrue="1" operator="equal">
      <formula>1</formula>
    </cfRule>
  </conditionalFormatting>
  <conditionalFormatting sqref="BE455">
    <cfRule type="cellIs" dxfId="233" priority="163" stopIfTrue="1" operator="equal">
      <formula>$BC$10</formula>
    </cfRule>
    <cfRule type="cellIs" dxfId="232" priority="164" stopIfTrue="1" operator="lessThan">
      <formula>$BC$10</formula>
    </cfRule>
  </conditionalFormatting>
  <conditionalFormatting sqref="AO455">
    <cfRule type="cellIs" dxfId="231" priority="165" stopIfTrue="1" operator="equal">
      <formula>"REAPP"</formula>
    </cfRule>
  </conditionalFormatting>
  <conditionalFormatting sqref="AC455">
    <cfRule type="expression" dxfId="230" priority="166" stopIfTrue="1">
      <formula>$AC455&lt;&gt;$V455</formula>
    </cfRule>
    <cfRule type="expression" dxfId="229" priority="167" stopIfTrue="1">
      <formula>AND($AC455&gt;0,$AC455&lt;=$AD$12)</formula>
    </cfRule>
  </conditionalFormatting>
  <conditionalFormatting sqref="A455:B455">
    <cfRule type="expression" dxfId="228" priority="168" stopIfTrue="1">
      <formula>#REF!=1</formula>
    </cfRule>
  </conditionalFormatting>
  <conditionalFormatting sqref="V455">
    <cfRule type="expression" dxfId="227" priority="151">
      <formula>$H455=1</formula>
    </cfRule>
  </conditionalFormatting>
  <conditionalFormatting sqref="Z455:AC455">
    <cfRule type="expression" dxfId="226" priority="150">
      <formula>$Z455="Exempt"</formula>
    </cfRule>
  </conditionalFormatting>
  <conditionalFormatting sqref="AD455">
    <cfRule type="expression" dxfId="225" priority="149">
      <formula>$H455=1</formula>
    </cfRule>
  </conditionalFormatting>
  <conditionalFormatting sqref="BF455">
    <cfRule type="expression" dxfId="224" priority="148">
      <formula>BF455&lt;&gt;BE455</formula>
    </cfRule>
  </conditionalFormatting>
  <conditionalFormatting sqref="AT455">
    <cfRule type="expression" dxfId="223" priority="144">
      <formula>AND(AT455=0,AT455&lt;&gt;AJ455)</formula>
    </cfRule>
    <cfRule type="expression" dxfId="222" priority="147">
      <formula>AT455&lt;&gt;AJ455</formula>
    </cfRule>
  </conditionalFormatting>
  <conditionalFormatting sqref="AU455 AW455">
    <cfRule type="expression" dxfId="221" priority="146">
      <formula>AU455&lt;&gt;0</formula>
    </cfRule>
  </conditionalFormatting>
  <conditionalFormatting sqref="AV455">
    <cfRule type="expression" dxfId="220" priority="145">
      <formula>AV455&lt;&gt;AL455</formula>
    </cfRule>
  </conditionalFormatting>
  <conditionalFormatting sqref="AX455">
    <cfRule type="expression" dxfId="219" priority="143">
      <formula>AX455=1</formula>
    </cfRule>
  </conditionalFormatting>
  <conditionalFormatting sqref="AL455">
    <cfRule type="expression" dxfId="218" priority="142">
      <formula>AL455&lt;&gt;AV455</formula>
    </cfRule>
  </conditionalFormatting>
  <conditionalFormatting sqref="AF455">
    <cfRule type="expression" dxfId="217" priority="139">
      <formula>$AF455=$AE$12</formula>
    </cfRule>
    <cfRule type="expression" dxfId="216" priority="140">
      <formula>AND($AF455&gt;0,$AF455&lt;$AE$12)</formula>
    </cfRule>
    <cfRule type="expression" dxfId="215" priority="141">
      <formula>$AF455&lt;$AE455</formula>
    </cfRule>
  </conditionalFormatting>
  <conditionalFormatting sqref="BB455">
    <cfRule type="expression" dxfId="214" priority="138">
      <formula>$H455=1</formula>
    </cfRule>
  </conditionalFormatting>
  <conditionalFormatting sqref="BC455">
    <cfRule type="expression" dxfId="213" priority="137">
      <formula>$H455=1</formula>
    </cfRule>
  </conditionalFormatting>
  <conditionalFormatting sqref="BD455">
    <cfRule type="expression" dxfId="212" priority="136">
      <formula>$H455=1</formula>
    </cfRule>
  </conditionalFormatting>
  <conditionalFormatting sqref="AP456 AZ456">
    <cfRule type="cellIs" dxfId="211" priority="119" stopIfTrue="1" operator="notEqual">
      <formula>$AL456</formula>
    </cfRule>
  </conditionalFormatting>
  <conditionalFormatting sqref="BA456">
    <cfRule type="cellIs" dxfId="210" priority="120" stopIfTrue="1" operator="notEqual">
      <formula>$AM456</formula>
    </cfRule>
  </conditionalFormatting>
  <conditionalFormatting sqref="AN456">
    <cfRule type="cellIs" dxfId="209" priority="121" stopIfTrue="1" operator="notEqual">
      <formula>$AJ456</formula>
    </cfRule>
  </conditionalFormatting>
  <conditionalFormatting sqref="AQ456">
    <cfRule type="cellIs" dxfId="208" priority="122" stopIfTrue="1" operator="notEqual">
      <formula>$AM456</formula>
    </cfRule>
  </conditionalFormatting>
  <conditionalFormatting sqref="AL456">
    <cfRule type="cellIs" dxfId="207" priority="124" stopIfTrue="1" operator="notEqual">
      <formula>AP456</formula>
    </cfRule>
  </conditionalFormatting>
  <conditionalFormatting sqref="AE456">
    <cfRule type="cellIs" dxfId="206" priority="125" stopIfTrue="1" operator="equal">
      <formula>$AE$12</formula>
    </cfRule>
    <cfRule type="cellIs" dxfId="205" priority="126" stopIfTrue="1" operator="lessThan">
      <formula>$AE$12</formula>
    </cfRule>
  </conditionalFormatting>
  <conditionalFormatting sqref="BG456">
    <cfRule type="cellIs" dxfId="204" priority="127" stopIfTrue="1" operator="equal">
      <formula>1</formula>
    </cfRule>
    <cfRule type="cellIs" dxfId="203" priority="128" stopIfTrue="1" operator="lessThan">
      <formula>1</formula>
    </cfRule>
  </conditionalFormatting>
  <conditionalFormatting sqref="AJ456:AK456">
    <cfRule type="cellIs" dxfId="202" priority="129" stopIfTrue="1" operator="equal">
      <formula>1</formula>
    </cfRule>
  </conditionalFormatting>
  <conditionalFormatting sqref="BE456">
    <cfRule type="cellIs" dxfId="201" priority="130" stopIfTrue="1" operator="equal">
      <formula>$BC$10</formula>
    </cfRule>
    <cfRule type="cellIs" dxfId="200" priority="131" stopIfTrue="1" operator="lessThan">
      <formula>$BC$10</formula>
    </cfRule>
  </conditionalFormatting>
  <conditionalFormatting sqref="AO456">
    <cfRule type="cellIs" dxfId="199" priority="132" stopIfTrue="1" operator="equal">
      <formula>"REAPP"</formula>
    </cfRule>
  </conditionalFormatting>
  <conditionalFormatting sqref="AC456">
    <cfRule type="expression" dxfId="198" priority="133" stopIfTrue="1">
      <formula>$AC456&lt;&gt;$V456</formula>
    </cfRule>
    <cfRule type="expression" dxfId="197" priority="134" stopIfTrue="1">
      <formula>AND($AC456&gt;0,$AC456&lt;=$AD$12)</formula>
    </cfRule>
  </conditionalFormatting>
  <conditionalFormatting sqref="A456:B456">
    <cfRule type="expression" dxfId="196" priority="135" stopIfTrue="1">
      <formula>#REF!=1</formula>
    </cfRule>
  </conditionalFormatting>
  <conditionalFormatting sqref="V456">
    <cfRule type="expression" dxfId="195" priority="118">
      <formula>$H456=1</formula>
    </cfRule>
  </conditionalFormatting>
  <conditionalFormatting sqref="Z456:AC456">
    <cfRule type="expression" dxfId="194" priority="117">
      <formula>$Z456="Exempt"</formula>
    </cfRule>
  </conditionalFormatting>
  <conditionalFormatting sqref="AD456">
    <cfRule type="expression" dxfId="193" priority="116">
      <formula>$H456=1</formula>
    </cfRule>
  </conditionalFormatting>
  <conditionalFormatting sqref="BF456">
    <cfRule type="expression" dxfId="192" priority="115">
      <formula>BF456&lt;&gt;BE456</formula>
    </cfRule>
  </conditionalFormatting>
  <conditionalFormatting sqref="AT456">
    <cfRule type="expression" dxfId="191" priority="111">
      <formula>AND(AT456=0,AT456&lt;&gt;AJ456)</formula>
    </cfRule>
    <cfRule type="expression" dxfId="190" priority="114">
      <formula>AT456&lt;&gt;AJ456</formula>
    </cfRule>
  </conditionalFormatting>
  <conditionalFormatting sqref="AU456 AW456">
    <cfRule type="expression" dxfId="189" priority="113">
      <formula>AU456&lt;&gt;0</formula>
    </cfRule>
  </conditionalFormatting>
  <conditionalFormatting sqref="AV456">
    <cfRule type="expression" dxfId="188" priority="112">
      <formula>AV456&lt;&gt;AL456</formula>
    </cfRule>
  </conditionalFormatting>
  <conditionalFormatting sqref="AX456">
    <cfRule type="expression" dxfId="187" priority="110">
      <formula>AX456=1</formula>
    </cfRule>
  </conditionalFormatting>
  <conditionalFormatting sqref="AL456">
    <cfRule type="expression" dxfId="186" priority="109">
      <formula>AL456&lt;&gt;AV456</formula>
    </cfRule>
  </conditionalFormatting>
  <conditionalFormatting sqref="AF456">
    <cfRule type="expression" dxfId="185" priority="106">
      <formula>$AF456=$AE$12</formula>
    </cfRule>
    <cfRule type="expression" dxfId="184" priority="107">
      <formula>AND($AF456&gt;0,$AF456&lt;$AE$12)</formula>
    </cfRule>
    <cfRule type="expression" dxfId="183" priority="108">
      <formula>$AF456&lt;$AE456</formula>
    </cfRule>
  </conditionalFormatting>
  <conditionalFormatting sqref="BB456">
    <cfRule type="expression" dxfId="182" priority="105">
      <formula>$H456=1</formula>
    </cfRule>
  </conditionalFormatting>
  <conditionalFormatting sqref="BC456">
    <cfRule type="expression" dxfId="181" priority="104">
      <formula>$H456=1</formula>
    </cfRule>
  </conditionalFormatting>
  <conditionalFormatting sqref="BD456">
    <cfRule type="expression" dxfId="180" priority="103">
      <formula>$H456=1</formula>
    </cfRule>
  </conditionalFormatting>
  <conditionalFormatting sqref="AP457 AZ457">
    <cfRule type="cellIs" dxfId="179" priority="86" stopIfTrue="1" operator="notEqual">
      <formula>$AL457</formula>
    </cfRule>
  </conditionalFormatting>
  <conditionalFormatting sqref="BA457">
    <cfRule type="cellIs" dxfId="178" priority="87" stopIfTrue="1" operator="notEqual">
      <formula>$AM457</formula>
    </cfRule>
  </conditionalFormatting>
  <conditionalFormatting sqref="AN457">
    <cfRule type="cellIs" dxfId="177" priority="88" stopIfTrue="1" operator="notEqual">
      <formula>$AJ457</formula>
    </cfRule>
  </conditionalFormatting>
  <conditionalFormatting sqref="AQ457">
    <cfRule type="cellIs" dxfId="176" priority="89" stopIfTrue="1" operator="notEqual">
      <formula>$AM457</formula>
    </cfRule>
  </conditionalFormatting>
  <conditionalFormatting sqref="AL457">
    <cfRule type="cellIs" dxfId="175" priority="91" stopIfTrue="1" operator="notEqual">
      <formula>AP457</formula>
    </cfRule>
  </conditionalFormatting>
  <conditionalFormatting sqref="AE457">
    <cfRule type="cellIs" dxfId="174" priority="92" stopIfTrue="1" operator="equal">
      <formula>$AE$12</formula>
    </cfRule>
    <cfRule type="cellIs" dxfId="173" priority="93" stopIfTrue="1" operator="lessThan">
      <formula>$AE$12</formula>
    </cfRule>
  </conditionalFormatting>
  <conditionalFormatting sqref="BG457">
    <cfRule type="cellIs" dxfId="172" priority="94" stopIfTrue="1" operator="equal">
      <formula>1</formula>
    </cfRule>
    <cfRule type="cellIs" dxfId="171" priority="95" stopIfTrue="1" operator="lessThan">
      <formula>1</formula>
    </cfRule>
  </conditionalFormatting>
  <conditionalFormatting sqref="AJ457:AK457">
    <cfRule type="cellIs" dxfId="170" priority="96" stopIfTrue="1" operator="equal">
      <formula>1</formula>
    </cfRule>
  </conditionalFormatting>
  <conditionalFormatting sqref="BE457">
    <cfRule type="cellIs" dxfId="169" priority="97" stopIfTrue="1" operator="equal">
      <formula>$BC$10</formula>
    </cfRule>
    <cfRule type="cellIs" dxfId="168" priority="98" stopIfTrue="1" operator="lessThan">
      <formula>$BC$10</formula>
    </cfRule>
  </conditionalFormatting>
  <conditionalFormatting sqref="AO457">
    <cfRule type="cellIs" dxfId="167" priority="99" stopIfTrue="1" operator="equal">
      <formula>"REAPP"</formula>
    </cfRule>
  </conditionalFormatting>
  <conditionalFormatting sqref="AC457">
    <cfRule type="expression" dxfId="166" priority="100" stopIfTrue="1">
      <formula>$AC457&lt;&gt;$V457</formula>
    </cfRule>
    <cfRule type="expression" dxfId="165" priority="101" stopIfTrue="1">
      <formula>AND($AC457&gt;0,$AC457&lt;=$AD$12)</formula>
    </cfRule>
  </conditionalFormatting>
  <conditionalFormatting sqref="A457:B457">
    <cfRule type="expression" dxfId="164" priority="102" stopIfTrue="1">
      <formula>#REF!=1</formula>
    </cfRule>
  </conditionalFormatting>
  <conditionalFormatting sqref="V457">
    <cfRule type="expression" dxfId="163" priority="85">
      <formula>$H457=1</formula>
    </cfRule>
  </conditionalFormatting>
  <conditionalFormatting sqref="Z457:AC457">
    <cfRule type="expression" dxfId="162" priority="84">
      <formula>$Z457="Exempt"</formula>
    </cfRule>
  </conditionalFormatting>
  <conditionalFormatting sqref="AD457">
    <cfRule type="expression" dxfId="161" priority="83">
      <formula>$H457=1</formula>
    </cfRule>
  </conditionalFormatting>
  <conditionalFormatting sqref="BF457">
    <cfRule type="expression" dxfId="160" priority="82">
      <formula>BF457&lt;&gt;BE457</formula>
    </cfRule>
  </conditionalFormatting>
  <conditionalFormatting sqref="AT457">
    <cfRule type="expression" dxfId="159" priority="78">
      <formula>AND(AT457=0,AT457&lt;&gt;AJ457)</formula>
    </cfRule>
    <cfRule type="expression" dxfId="158" priority="81">
      <formula>AT457&lt;&gt;AJ457</formula>
    </cfRule>
  </conditionalFormatting>
  <conditionalFormatting sqref="AU457 AW457">
    <cfRule type="expression" dxfId="157" priority="80">
      <formula>AU457&lt;&gt;0</formula>
    </cfRule>
  </conditionalFormatting>
  <conditionalFormatting sqref="AV457">
    <cfRule type="expression" dxfId="156" priority="79">
      <formula>AV457&lt;&gt;AL457</formula>
    </cfRule>
  </conditionalFormatting>
  <conditionalFormatting sqref="AX457">
    <cfRule type="expression" dxfId="155" priority="77">
      <formula>AX457=1</formula>
    </cfRule>
  </conditionalFormatting>
  <conditionalFormatting sqref="AL457">
    <cfRule type="expression" dxfId="154" priority="76">
      <formula>AL457&lt;&gt;AV457</formula>
    </cfRule>
  </conditionalFormatting>
  <conditionalFormatting sqref="AF457">
    <cfRule type="expression" dxfId="153" priority="73">
      <formula>$AF457=$AE$12</formula>
    </cfRule>
    <cfRule type="expression" dxfId="152" priority="74">
      <formula>AND($AF457&gt;0,$AF457&lt;$AE$12)</formula>
    </cfRule>
    <cfRule type="expression" dxfId="151" priority="75">
      <formula>$AF457&lt;$AE457</formula>
    </cfRule>
  </conditionalFormatting>
  <conditionalFormatting sqref="BB457">
    <cfRule type="expression" dxfId="150" priority="72">
      <formula>$H457=1</formula>
    </cfRule>
  </conditionalFormatting>
  <conditionalFormatting sqref="BC457">
    <cfRule type="expression" dxfId="149" priority="71">
      <formula>$H457=1</formula>
    </cfRule>
  </conditionalFormatting>
  <conditionalFormatting sqref="BD457">
    <cfRule type="expression" dxfId="148" priority="70">
      <formula>$H457=1</formula>
    </cfRule>
  </conditionalFormatting>
  <conditionalFormatting sqref="AZ27 AP27">
    <cfRule type="cellIs" dxfId="147" priority="54" stopIfTrue="1" operator="notEqual">
      <formula>$AL27</formula>
    </cfRule>
  </conditionalFormatting>
  <conditionalFormatting sqref="BA27">
    <cfRule type="cellIs" dxfId="146" priority="55" stopIfTrue="1" operator="notEqual">
      <formula>$AM27</formula>
    </cfRule>
  </conditionalFormatting>
  <conditionalFormatting sqref="AN27">
    <cfRule type="cellIs" dxfId="145" priority="56" stopIfTrue="1" operator="notEqual">
      <formula>$AJ27</formula>
    </cfRule>
  </conditionalFormatting>
  <conditionalFormatting sqref="AQ27">
    <cfRule type="cellIs" dxfId="144" priority="57" stopIfTrue="1" operator="notEqual">
      <formula>$AM27</formula>
    </cfRule>
  </conditionalFormatting>
  <conditionalFormatting sqref="AL27">
    <cfRule type="cellIs" dxfId="143" priority="59" stopIfTrue="1" operator="notEqual">
      <formula>AP27</formula>
    </cfRule>
  </conditionalFormatting>
  <conditionalFormatting sqref="AE27">
    <cfRule type="cellIs" dxfId="142" priority="60" stopIfTrue="1" operator="equal">
      <formula>$AE$12</formula>
    </cfRule>
    <cfRule type="cellIs" dxfId="141" priority="61" stopIfTrue="1" operator="lessThan">
      <formula>$AE$12</formula>
    </cfRule>
  </conditionalFormatting>
  <conditionalFormatting sqref="BG27">
    <cfRule type="cellIs" dxfId="140" priority="62" stopIfTrue="1" operator="equal">
      <formula>1</formula>
    </cfRule>
    <cfRule type="cellIs" dxfId="139" priority="63" stopIfTrue="1" operator="lessThan">
      <formula>1</formula>
    </cfRule>
  </conditionalFormatting>
  <conditionalFormatting sqref="AJ27:AK27">
    <cfRule type="cellIs" dxfId="138" priority="64" stopIfTrue="1" operator="equal">
      <formula>1</formula>
    </cfRule>
  </conditionalFormatting>
  <conditionalFormatting sqref="BE27">
    <cfRule type="cellIs" dxfId="137" priority="65" stopIfTrue="1" operator="equal">
      <formula>$BC$10</formula>
    </cfRule>
    <cfRule type="cellIs" dxfId="136" priority="66" stopIfTrue="1" operator="lessThan">
      <formula>$BC$10</formula>
    </cfRule>
  </conditionalFormatting>
  <conditionalFormatting sqref="AO27">
    <cfRule type="cellIs" dxfId="135" priority="67" stopIfTrue="1" operator="equal">
      <formula>"REAPP"</formula>
    </cfRule>
  </conditionalFormatting>
  <conditionalFormatting sqref="AC27">
    <cfRule type="expression" dxfId="134" priority="68" stopIfTrue="1">
      <formula>$AC27&lt;&gt;$V27</formula>
    </cfRule>
    <cfRule type="expression" dxfId="133" priority="69" stopIfTrue="1">
      <formula>AND($AC27&gt;0,$AC27&lt;=$AD$12)</formula>
    </cfRule>
  </conditionalFormatting>
  <conditionalFormatting sqref="BE27">
    <cfRule type="expression" dxfId="132" priority="53">
      <formula>OR($H27=3,$H27="R3")</formula>
    </cfRule>
  </conditionalFormatting>
  <conditionalFormatting sqref="V27">
    <cfRule type="expression" dxfId="131" priority="52">
      <formula>$H27=1</formula>
    </cfRule>
  </conditionalFormatting>
  <conditionalFormatting sqref="Z27:AC27">
    <cfRule type="expression" dxfId="130" priority="51">
      <formula>$Z27="Exempt"</formula>
    </cfRule>
  </conditionalFormatting>
  <conditionalFormatting sqref="AD27">
    <cfRule type="expression" dxfId="129" priority="50">
      <formula>$H27=1</formula>
    </cfRule>
  </conditionalFormatting>
  <conditionalFormatting sqref="BF27">
    <cfRule type="expression" dxfId="128" priority="49">
      <formula>BF27&lt;&gt;BE27</formula>
    </cfRule>
  </conditionalFormatting>
  <conditionalFormatting sqref="AT27">
    <cfRule type="expression" dxfId="127" priority="45">
      <formula>AND(AT27=0,AT27&lt;&gt;AJ27)</formula>
    </cfRule>
    <cfRule type="expression" dxfId="126" priority="48">
      <formula>AT27&lt;&gt;AJ27</formula>
    </cfRule>
  </conditionalFormatting>
  <conditionalFormatting sqref="AW27 AU27">
    <cfRule type="expression" dxfId="125" priority="47">
      <formula>AU27&lt;&gt;0</formula>
    </cfRule>
  </conditionalFormatting>
  <conditionalFormatting sqref="AV27">
    <cfRule type="expression" dxfId="124" priority="46">
      <formula>AV27&lt;&gt;AL27</formula>
    </cfRule>
  </conditionalFormatting>
  <conditionalFormatting sqref="AX27">
    <cfRule type="expression" dxfId="123" priority="44">
      <formula>AX27=1</formula>
    </cfRule>
  </conditionalFormatting>
  <conditionalFormatting sqref="AL27">
    <cfRule type="expression" dxfId="122" priority="43">
      <formula>AL27&lt;&gt;AV27</formula>
    </cfRule>
  </conditionalFormatting>
  <conditionalFormatting sqref="A27:B27">
    <cfRule type="expression" dxfId="121" priority="42" stopIfTrue="1">
      <formula>#REF!=1</formula>
    </cfRule>
  </conditionalFormatting>
  <conditionalFormatting sqref="AF27">
    <cfRule type="expression" dxfId="120" priority="39">
      <formula>$AF27=$AE$12</formula>
    </cfRule>
    <cfRule type="expression" dxfId="119" priority="40">
      <formula>AND($AF27&gt;0,$AF27&lt;$AE$12)</formula>
    </cfRule>
    <cfRule type="expression" dxfId="118" priority="41">
      <formula>$AF27&lt;$AE27</formula>
    </cfRule>
  </conditionalFormatting>
  <conditionalFormatting sqref="BB27">
    <cfRule type="expression" dxfId="117" priority="38">
      <formula>$H27=1</formula>
    </cfRule>
  </conditionalFormatting>
  <conditionalFormatting sqref="BC27">
    <cfRule type="expression" dxfId="116" priority="37">
      <formula>$H27=1</formula>
    </cfRule>
  </conditionalFormatting>
  <conditionalFormatting sqref="BD27">
    <cfRule type="expression" dxfId="115" priority="36">
      <formula>$H27=1</formula>
    </cfRule>
  </conditionalFormatting>
  <conditionalFormatting sqref="AZ491 AP491">
    <cfRule type="cellIs" dxfId="114" priority="20" stopIfTrue="1" operator="notEqual">
      <formula>$AL491</formula>
    </cfRule>
  </conditionalFormatting>
  <conditionalFormatting sqref="BA491">
    <cfRule type="cellIs" dxfId="113" priority="21" stopIfTrue="1" operator="notEqual">
      <formula>$AM491</formula>
    </cfRule>
  </conditionalFormatting>
  <conditionalFormatting sqref="AN491">
    <cfRule type="cellIs" dxfId="112" priority="22" stopIfTrue="1" operator="notEqual">
      <formula>$AJ491</formula>
    </cfRule>
  </conditionalFormatting>
  <conditionalFormatting sqref="AQ491">
    <cfRule type="cellIs" dxfId="111" priority="23" stopIfTrue="1" operator="notEqual">
      <formula>$AM491</formula>
    </cfRule>
  </conditionalFormatting>
  <conditionalFormatting sqref="AI491 AY491">
    <cfRule type="expression" dxfId="110" priority="24" stopIfTrue="1">
      <formula>$H491=1</formula>
    </cfRule>
  </conditionalFormatting>
  <conditionalFormatting sqref="AL491">
    <cfRule type="cellIs" dxfId="109" priority="25" stopIfTrue="1" operator="notEqual">
      <formula>AP491</formula>
    </cfRule>
  </conditionalFormatting>
  <conditionalFormatting sqref="AE491">
    <cfRule type="cellIs" dxfId="108" priority="26" stopIfTrue="1" operator="equal">
      <formula>$AE$12</formula>
    </cfRule>
    <cfRule type="cellIs" dxfId="107" priority="27" stopIfTrue="1" operator="lessThan">
      <formula>$AE$12</formula>
    </cfRule>
  </conditionalFormatting>
  <conditionalFormatting sqref="BG491">
    <cfRule type="cellIs" dxfId="106" priority="28" stopIfTrue="1" operator="equal">
      <formula>1</formula>
    </cfRule>
    <cfRule type="cellIs" dxfId="105" priority="29" stopIfTrue="1" operator="lessThan">
      <formula>1</formula>
    </cfRule>
  </conditionalFormatting>
  <conditionalFormatting sqref="AJ491:AK491">
    <cfRule type="cellIs" dxfId="104" priority="30" stopIfTrue="1" operator="equal">
      <formula>1</formula>
    </cfRule>
  </conditionalFormatting>
  <conditionalFormatting sqref="BE491">
    <cfRule type="cellIs" dxfId="103" priority="31" stopIfTrue="1" operator="equal">
      <formula>$BC$10</formula>
    </cfRule>
    <cfRule type="cellIs" dxfId="102" priority="32" stopIfTrue="1" operator="lessThan">
      <formula>$BC$10</formula>
    </cfRule>
  </conditionalFormatting>
  <conditionalFormatting sqref="AO491">
    <cfRule type="cellIs" dxfId="101" priority="33" stopIfTrue="1" operator="equal">
      <formula>"REAPP"</formula>
    </cfRule>
  </conditionalFormatting>
  <conditionalFormatting sqref="AC491">
    <cfRule type="expression" dxfId="100" priority="34" stopIfTrue="1">
      <formula>$AC491&lt;&gt;$V491</formula>
    </cfRule>
    <cfRule type="expression" dxfId="99" priority="35" stopIfTrue="1">
      <formula>AND($AC491&gt;0,$AC491&lt;=$AD$12)</formula>
    </cfRule>
  </conditionalFormatting>
  <conditionalFormatting sqref="BE491">
    <cfRule type="expression" dxfId="98" priority="19">
      <formula>OR($H491=3,$H491="R3")</formula>
    </cfRule>
  </conditionalFormatting>
  <conditionalFormatting sqref="V491">
    <cfRule type="expression" dxfId="97" priority="18">
      <formula>$H491=1</formula>
    </cfRule>
  </conditionalFormatting>
  <conditionalFormatting sqref="Z491:AC491">
    <cfRule type="expression" dxfId="96" priority="17">
      <formula>$Z491="Exempt"</formula>
    </cfRule>
  </conditionalFormatting>
  <conditionalFormatting sqref="AD491">
    <cfRule type="expression" dxfId="95" priority="16">
      <formula>$H491=1</formula>
    </cfRule>
  </conditionalFormatting>
  <conditionalFormatting sqref="BF491">
    <cfRule type="expression" dxfId="94" priority="15">
      <formula>BF491&lt;&gt;BE491</formula>
    </cfRule>
  </conditionalFormatting>
  <conditionalFormatting sqref="AT491">
    <cfRule type="expression" dxfId="93" priority="11">
      <formula>AND(AT491=0,AT491&lt;&gt;AJ491)</formula>
    </cfRule>
    <cfRule type="expression" dxfId="92" priority="14">
      <formula>AT491&lt;&gt;AJ491</formula>
    </cfRule>
  </conditionalFormatting>
  <conditionalFormatting sqref="AW491 AU491">
    <cfRule type="expression" dxfId="91" priority="13">
      <formula>AU491&lt;&gt;0</formula>
    </cfRule>
  </conditionalFormatting>
  <conditionalFormatting sqref="AV491">
    <cfRule type="expression" dxfId="90" priority="12">
      <formula>AV491&lt;&gt;AL491</formula>
    </cfRule>
  </conditionalFormatting>
  <conditionalFormatting sqref="AX491">
    <cfRule type="expression" dxfId="89" priority="10">
      <formula>AX491=1</formula>
    </cfRule>
  </conditionalFormatting>
  <conditionalFormatting sqref="AL491">
    <cfRule type="expression" dxfId="88" priority="9">
      <formula>AL491&lt;&gt;AV491</formula>
    </cfRule>
  </conditionalFormatting>
  <conditionalFormatting sqref="A491:B491">
    <cfRule type="expression" dxfId="87" priority="8" stopIfTrue="1">
      <formula>#REF!=1</formula>
    </cfRule>
  </conditionalFormatting>
  <conditionalFormatting sqref="AF491">
    <cfRule type="expression" dxfId="86" priority="5">
      <formula>$AF491=$AE$12</formula>
    </cfRule>
    <cfRule type="expression" dxfId="85" priority="6">
      <formula>AND($AF491&gt;0,$AF491&lt;$AE$12)</formula>
    </cfRule>
    <cfRule type="expression" dxfId="84" priority="7">
      <formula>$AF491&lt;$AE491</formula>
    </cfRule>
  </conditionalFormatting>
  <conditionalFormatting sqref="BB491">
    <cfRule type="expression" dxfId="83" priority="4">
      <formula>$H491=1</formula>
    </cfRule>
  </conditionalFormatting>
  <conditionalFormatting sqref="BC491">
    <cfRule type="expression" dxfId="82" priority="3">
      <formula>$H491=1</formula>
    </cfRule>
  </conditionalFormatting>
  <conditionalFormatting sqref="BD491">
    <cfRule type="expression" dxfId="81" priority="2">
      <formula>$H491=1</formula>
    </cfRule>
  </conditionalFormatting>
  <conditionalFormatting sqref="BD15">
    <cfRule type="expression" dxfId="80" priority="1">
      <formula>$H15=1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316"/>
  <sheetViews>
    <sheetView zoomScale="85" zoomScaleNormal="85" workbookViewId="0">
      <pane ySplit="2" topLeftCell="A21" activePane="bottomLeft" state="frozen"/>
      <selection activeCell="D16" sqref="D16"/>
      <selection pane="bottomLeft" activeCell="I310" sqref="I310"/>
    </sheetView>
  </sheetViews>
  <sheetFormatPr defaultRowHeight="12.75" x14ac:dyDescent="0.2"/>
  <cols>
    <col min="1" max="1" width="7.140625" style="452" customWidth="1"/>
    <col min="2" max="2" width="29.140625" style="452" bestFit="1" customWidth="1"/>
    <col min="3" max="3" width="6.85546875" style="480" bestFit="1" customWidth="1"/>
    <col min="4" max="4" width="25" style="480" bestFit="1" customWidth="1"/>
    <col min="5" max="5" width="10.42578125" style="480" bestFit="1" customWidth="1"/>
    <col min="6" max="6" width="10.28515625" style="480" bestFit="1" customWidth="1"/>
    <col min="7" max="7" width="3.5703125" style="480" customWidth="1"/>
    <col min="8" max="8" width="19" style="480" bestFit="1" customWidth="1"/>
    <col min="9" max="13" width="9.140625" style="452"/>
    <col min="14" max="14" width="23" style="452" bestFit="1" customWidth="1"/>
    <col min="15" max="15" width="9.140625" style="452"/>
    <col min="16" max="16" width="5.7109375" style="480" bestFit="1" customWidth="1"/>
    <col min="17" max="17" width="15" style="480" bestFit="1" customWidth="1"/>
    <col min="18" max="18" width="5.7109375" style="480" bestFit="1" customWidth="1"/>
    <col min="19" max="19" width="17" style="480" bestFit="1" customWidth="1"/>
    <col min="20" max="21" width="9.140625" style="480"/>
    <col min="22" max="22" width="9.140625" style="452"/>
    <col min="23" max="23" width="19.140625" style="452" customWidth="1"/>
    <col min="24" max="16384" width="9.140625" style="452"/>
  </cols>
  <sheetData>
    <row r="1" spans="1:26" x14ac:dyDescent="0.2">
      <c r="A1" s="456"/>
      <c r="B1" s="456"/>
      <c r="C1" s="477">
        <v>2</v>
      </c>
      <c r="D1" s="478" t="str">
        <f>INDEX($B$3:$H$304,$C$1,1)</f>
        <v>Addison</v>
      </c>
      <c r="E1" s="478" t="str">
        <f>INDEX($B$3:$H$304,$C$1,C$2)</f>
        <v>T001</v>
      </c>
      <c r="F1" s="478">
        <f>INDEX($B$3:$H$304,$C$1,G$2)</f>
        <v>2</v>
      </c>
      <c r="G1" s="478" t="str">
        <f>INDEX($B$3:$H$304,$C$1,7)</f>
        <v>Addison Northwest SD</v>
      </c>
      <c r="H1" s="479"/>
      <c r="I1" s="456"/>
      <c r="J1" s="456"/>
      <c r="K1" s="456"/>
      <c r="L1" s="456"/>
      <c r="M1" s="456"/>
      <c r="N1" s="456"/>
    </row>
    <row r="2" spans="1:26" x14ac:dyDescent="0.2">
      <c r="A2" s="456"/>
      <c r="B2" s="456"/>
      <c r="C2" s="481">
        <v>2</v>
      </c>
      <c r="D2" s="481">
        <v>3</v>
      </c>
      <c r="E2" s="481">
        <v>4</v>
      </c>
      <c r="F2" s="481">
        <v>5</v>
      </c>
      <c r="G2" s="481">
        <v>6</v>
      </c>
      <c r="H2" s="481">
        <v>7</v>
      </c>
      <c r="I2" s="456"/>
      <c r="J2" s="456"/>
      <c r="K2" s="456"/>
      <c r="L2" s="456"/>
      <c r="M2" s="456"/>
      <c r="N2" s="456"/>
    </row>
    <row r="3" spans="1:26" x14ac:dyDescent="0.2">
      <c r="A3" s="456"/>
      <c r="B3" s="482"/>
      <c r="C3" s="483"/>
      <c r="D3" s="483"/>
      <c r="E3" s="483"/>
      <c r="F3" s="483"/>
      <c r="G3" s="483"/>
      <c r="H3" s="483"/>
      <c r="I3" s="456"/>
      <c r="J3" s="456"/>
      <c r="K3" s="456"/>
      <c r="L3" s="456"/>
      <c r="M3" s="481">
        <v>1</v>
      </c>
      <c r="N3" s="481">
        <f>M3+1</f>
        <v>2</v>
      </c>
      <c r="T3" s="757"/>
      <c r="U3" s="757"/>
    </row>
    <row r="4" spans="1:26" x14ac:dyDescent="0.2">
      <c r="A4" s="380" t="s">
        <v>162</v>
      </c>
      <c r="B4" s="317" t="s">
        <v>149</v>
      </c>
      <c r="C4" s="484" t="s">
        <v>162</v>
      </c>
      <c r="D4" s="485" t="s">
        <v>149</v>
      </c>
      <c r="E4" s="318" t="s">
        <v>163</v>
      </c>
      <c r="F4" s="319" t="s">
        <v>149</v>
      </c>
      <c r="G4" s="779">
        <v>2</v>
      </c>
      <c r="H4" s="483" t="str">
        <f t="shared" ref="H4:H14" si="0">VLOOKUP($G4,$M$4:$N$59,2,FALSE)</f>
        <v>Addison Northwest SD</v>
      </c>
      <c r="I4" s="456" t="s">
        <v>1285</v>
      </c>
      <c r="J4" s="456"/>
      <c r="K4" s="456"/>
      <c r="L4" s="9" t="s">
        <v>1141</v>
      </c>
      <c r="M4" s="768">
        <v>1</v>
      </c>
      <c r="N4" s="778" t="s">
        <v>1688</v>
      </c>
      <c r="O4" s="501">
        <v>43282</v>
      </c>
      <c r="T4" s="757">
        <f>IF(V4=C4,0,1)</f>
        <v>0</v>
      </c>
      <c r="U4" s="757">
        <f>IF(W4=D4,0,1)</f>
        <v>0</v>
      </c>
      <c r="V4" s="314" t="s">
        <v>162</v>
      </c>
      <c r="W4" s="315" t="s">
        <v>149</v>
      </c>
      <c r="X4" s="318" t="s">
        <v>163</v>
      </c>
      <c r="Y4" s="319" t="s">
        <v>149</v>
      </c>
      <c r="Z4" s="320">
        <v>2</v>
      </c>
    </row>
    <row r="5" spans="1:26" x14ac:dyDescent="0.2">
      <c r="A5" s="380" t="s">
        <v>740</v>
      </c>
      <c r="B5" s="317" t="s">
        <v>741</v>
      </c>
      <c r="C5" s="484" t="s">
        <v>740</v>
      </c>
      <c r="D5" s="485" t="s">
        <v>741</v>
      </c>
      <c r="E5" s="318" t="s">
        <v>742</v>
      </c>
      <c r="F5" s="319" t="s">
        <v>639</v>
      </c>
      <c r="G5" s="779">
        <v>34</v>
      </c>
      <c r="H5" s="483" t="str">
        <f t="shared" si="0"/>
        <v>Orleans Central SU</v>
      </c>
      <c r="I5" s="456" t="s">
        <v>1285</v>
      </c>
      <c r="J5" s="456"/>
      <c r="K5" s="456"/>
      <c r="L5" s="9" t="s">
        <v>1142</v>
      </c>
      <c r="M5" s="768">
        <v>2</v>
      </c>
      <c r="N5" s="777" t="s">
        <v>1410</v>
      </c>
      <c r="O5" s="501">
        <v>42917</v>
      </c>
      <c r="P5" s="776"/>
      <c r="Q5" s="776"/>
      <c r="R5" s="776"/>
      <c r="S5" s="776"/>
      <c r="T5" s="757">
        <f t="shared" ref="T5:T68" si="1">IF(V5=C5,0,1)</f>
        <v>0</v>
      </c>
      <c r="U5" s="757">
        <f t="shared" ref="U5:U68" si="2">IF(W5=D5,0,1)</f>
        <v>0</v>
      </c>
      <c r="V5" s="314" t="s">
        <v>740</v>
      </c>
      <c r="W5" s="315" t="s">
        <v>741</v>
      </c>
      <c r="X5" s="318" t="s">
        <v>742</v>
      </c>
      <c r="Y5" s="319" t="s">
        <v>639</v>
      </c>
      <c r="Z5" s="320">
        <v>34</v>
      </c>
    </row>
    <row r="6" spans="1:26" x14ac:dyDescent="0.2">
      <c r="A6" s="380" t="s">
        <v>508</v>
      </c>
      <c r="B6" s="317" t="s">
        <v>509</v>
      </c>
      <c r="C6" s="484" t="s">
        <v>508</v>
      </c>
      <c r="D6" s="485" t="s">
        <v>509</v>
      </c>
      <c r="E6" s="318" t="s">
        <v>510</v>
      </c>
      <c r="F6" s="319" t="s">
        <v>511</v>
      </c>
      <c r="G6" s="779">
        <v>24</v>
      </c>
      <c r="H6" s="483" t="str">
        <f t="shared" si="0"/>
        <v>Grand Isle SU</v>
      </c>
      <c r="I6" s="456" t="s">
        <v>1285</v>
      </c>
      <c r="J6" s="456"/>
      <c r="K6" s="456"/>
      <c r="L6" s="9" t="s">
        <v>1143</v>
      </c>
      <c r="M6" s="768">
        <v>3</v>
      </c>
      <c r="N6" s="777" t="s">
        <v>1411</v>
      </c>
      <c r="O6" s="501">
        <v>42917</v>
      </c>
      <c r="P6" s="776"/>
      <c r="Q6" s="776"/>
      <c r="R6" s="776"/>
      <c r="S6" s="776"/>
      <c r="T6" s="757">
        <f t="shared" si="1"/>
        <v>0</v>
      </c>
      <c r="U6" s="757">
        <f t="shared" si="2"/>
        <v>0</v>
      </c>
      <c r="V6" s="314" t="s">
        <v>508</v>
      </c>
      <c r="W6" s="315" t="s">
        <v>509</v>
      </c>
      <c r="X6" s="318" t="s">
        <v>510</v>
      </c>
      <c r="Y6" s="319" t="s">
        <v>511</v>
      </c>
      <c r="Z6" s="320">
        <v>24</v>
      </c>
    </row>
    <row r="7" spans="1:26" x14ac:dyDescent="0.2">
      <c r="A7" s="380" t="s">
        <v>1085</v>
      </c>
      <c r="B7" s="317" t="s">
        <v>1086</v>
      </c>
      <c r="C7" s="484" t="s">
        <v>1085</v>
      </c>
      <c r="D7" s="485" t="s">
        <v>1086</v>
      </c>
      <c r="E7" s="318" t="s">
        <v>1087</v>
      </c>
      <c r="F7" s="319" t="s">
        <v>281</v>
      </c>
      <c r="G7" s="779">
        <v>63</v>
      </c>
      <c r="H7" s="483" t="str">
        <f t="shared" si="0"/>
        <v>Two Rivers SU</v>
      </c>
      <c r="I7" s="456" t="s">
        <v>1285</v>
      </c>
      <c r="J7" s="456"/>
      <c r="K7" s="456"/>
      <c r="L7" s="9" t="s">
        <v>1145</v>
      </c>
      <c r="M7" s="768">
        <v>4</v>
      </c>
      <c r="N7" s="769" t="s">
        <v>1681</v>
      </c>
      <c r="O7" s="776">
        <v>43282</v>
      </c>
      <c r="P7" s="776"/>
      <c r="Q7" s="776"/>
      <c r="R7" s="776"/>
      <c r="S7" s="776"/>
      <c r="T7" s="757">
        <f t="shared" si="1"/>
        <v>0</v>
      </c>
      <c r="U7" s="757">
        <f t="shared" si="2"/>
        <v>0</v>
      </c>
      <c r="V7" s="314" t="s">
        <v>1085</v>
      </c>
      <c r="W7" s="315" t="s">
        <v>1086</v>
      </c>
      <c r="X7" s="318" t="s">
        <v>1087</v>
      </c>
      <c r="Y7" s="319" t="s">
        <v>281</v>
      </c>
      <c r="Z7" s="320">
        <v>63</v>
      </c>
    </row>
    <row r="8" spans="1:26" x14ac:dyDescent="0.2">
      <c r="A8" s="380" t="s">
        <v>1067</v>
      </c>
      <c r="B8" s="317" t="s">
        <v>1068</v>
      </c>
      <c r="C8" s="484" t="s">
        <v>1067</v>
      </c>
      <c r="D8" s="485" t="s">
        <v>1068</v>
      </c>
      <c r="E8" s="318" t="s">
        <v>1069</v>
      </c>
      <c r="F8" s="319" t="s">
        <v>222</v>
      </c>
      <c r="G8" s="779">
        <v>60</v>
      </c>
      <c r="H8" s="483" t="str">
        <f t="shared" si="0"/>
        <v>Battenkill Valley SU</v>
      </c>
      <c r="I8" s="456" t="s">
        <v>1285</v>
      </c>
      <c r="J8" s="456"/>
      <c r="K8" s="456"/>
      <c r="L8" s="9" t="s">
        <v>1146</v>
      </c>
      <c r="M8" s="768">
        <v>5</v>
      </c>
      <c r="N8" s="769" t="s">
        <v>1147</v>
      </c>
      <c r="O8" s="501"/>
      <c r="P8" s="776"/>
      <c r="Q8" s="776"/>
      <c r="R8" s="776"/>
      <c r="S8" s="776"/>
      <c r="T8" s="757">
        <f t="shared" si="1"/>
        <v>0</v>
      </c>
      <c r="U8" s="757">
        <f t="shared" si="2"/>
        <v>0</v>
      </c>
      <c r="V8" s="314" t="s">
        <v>1067</v>
      </c>
      <c r="W8" s="315" t="s">
        <v>1068</v>
      </c>
      <c r="X8" s="318" t="s">
        <v>1069</v>
      </c>
      <c r="Y8" s="319" t="s">
        <v>222</v>
      </c>
      <c r="Z8" s="320">
        <v>60</v>
      </c>
    </row>
    <row r="9" spans="1:26" x14ac:dyDescent="0.2">
      <c r="A9" s="380" t="s">
        <v>943</v>
      </c>
      <c r="B9" s="317" t="s">
        <v>944</v>
      </c>
      <c r="C9" s="484" t="s">
        <v>943</v>
      </c>
      <c r="D9" s="485" t="s">
        <v>944</v>
      </c>
      <c r="E9" s="318" t="s">
        <v>945</v>
      </c>
      <c r="F9" s="319" t="s">
        <v>259</v>
      </c>
      <c r="G9" s="779">
        <v>47</v>
      </c>
      <c r="H9" s="483" t="str">
        <f t="shared" si="0"/>
        <v>Windham Northeast SU</v>
      </c>
      <c r="I9" s="456" t="s">
        <v>1285</v>
      </c>
      <c r="J9" s="456"/>
      <c r="K9" s="456"/>
      <c r="L9" s="9" t="s">
        <v>1148</v>
      </c>
      <c r="M9" s="768">
        <v>6</v>
      </c>
      <c r="N9" s="769" t="s">
        <v>1682</v>
      </c>
      <c r="O9" s="501"/>
      <c r="P9" s="776"/>
      <c r="Q9" s="776"/>
      <c r="R9" s="776"/>
      <c r="S9" s="776"/>
      <c r="T9" s="757">
        <f t="shared" si="1"/>
        <v>0</v>
      </c>
      <c r="U9" s="757">
        <f t="shared" si="2"/>
        <v>0</v>
      </c>
      <c r="V9" s="314" t="s">
        <v>943</v>
      </c>
      <c r="W9" s="315" t="s">
        <v>944</v>
      </c>
      <c r="X9" s="318" t="s">
        <v>945</v>
      </c>
      <c r="Y9" s="319" t="s">
        <v>259</v>
      </c>
      <c r="Z9" s="320">
        <v>47</v>
      </c>
    </row>
    <row r="10" spans="1:26" x14ac:dyDescent="0.2">
      <c r="A10" s="380" t="s">
        <v>456</v>
      </c>
      <c r="B10" s="317" t="s">
        <v>457</v>
      </c>
      <c r="C10" s="484" t="s">
        <v>456</v>
      </c>
      <c r="D10" s="485" t="s">
        <v>457</v>
      </c>
      <c r="E10" s="318" t="s">
        <v>458</v>
      </c>
      <c r="F10" s="319" t="s">
        <v>459</v>
      </c>
      <c r="G10" s="779">
        <v>20</v>
      </c>
      <c r="H10" s="483" t="str">
        <f t="shared" si="0"/>
        <v>Franklin Northeast SU</v>
      </c>
      <c r="I10" s="456" t="s">
        <v>1285</v>
      </c>
      <c r="J10" s="456"/>
      <c r="K10" s="456"/>
      <c r="L10" s="9" t="s">
        <v>1150</v>
      </c>
      <c r="M10" s="768">
        <v>7</v>
      </c>
      <c r="N10" s="771" t="s">
        <v>1151</v>
      </c>
      <c r="O10" s="501"/>
      <c r="P10" s="776"/>
      <c r="Q10" s="776"/>
      <c r="R10" s="776"/>
      <c r="S10" s="776"/>
      <c r="T10" s="757">
        <f t="shared" si="1"/>
        <v>0</v>
      </c>
      <c r="U10" s="757">
        <f t="shared" si="2"/>
        <v>0</v>
      </c>
      <c r="V10" s="314" t="s">
        <v>456</v>
      </c>
      <c r="W10" s="315" t="s">
        <v>457</v>
      </c>
      <c r="X10" s="318" t="s">
        <v>458</v>
      </c>
      <c r="Y10" s="319" t="s">
        <v>459</v>
      </c>
      <c r="Z10" s="320">
        <v>20</v>
      </c>
    </row>
    <row r="11" spans="1:26" x14ac:dyDescent="0.2">
      <c r="A11" s="380" t="s">
        <v>1088</v>
      </c>
      <c r="B11" s="317" t="s">
        <v>1089</v>
      </c>
      <c r="C11" s="484" t="s">
        <v>1088</v>
      </c>
      <c r="D11" s="485" t="s">
        <v>1089</v>
      </c>
      <c r="E11" s="318" t="s">
        <v>1090</v>
      </c>
      <c r="F11" s="319" t="s">
        <v>281</v>
      </c>
      <c r="G11" s="779">
        <v>63</v>
      </c>
      <c r="H11" s="483" t="str">
        <f t="shared" si="0"/>
        <v>Two Rivers SU</v>
      </c>
      <c r="I11" s="456" t="s">
        <v>1285</v>
      </c>
      <c r="J11" s="456"/>
      <c r="K11" s="456"/>
      <c r="L11" s="9" t="s">
        <v>1154</v>
      </c>
      <c r="M11" s="768">
        <v>9</v>
      </c>
      <c r="N11" s="769" t="s">
        <v>1155</v>
      </c>
      <c r="O11" s="501"/>
      <c r="P11" s="776"/>
      <c r="Q11" s="776" t="s">
        <v>424</v>
      </c>
      <c r="R11" s="776"/>
      <c r="S11" s="776"/>
      <c r="T11" s="757">
        <f t="shared" si="1"/>
        <v>0</v>
      </c>
      <c r="U11" s="757">
        <f t="shared" si="2"/>
        <v>0</v>
      </c>
      <c r="V11" s="314" t="s">
        <v>1088</v>
      </c>
      <c r="W11" s="315" t="s">
        <v>1089</v>
      </c>
      <c r="X11" s="318" t="s">
        <v>1090</v>
      </c>
      <c r="Y11" s="319" t="s">
        <v>281</v>
      </c>
      <c r="Z11" s="320">
        <v>63</v>
      </c>
    </row>
    <row r="12" spans="1:26" x14ac:dyDescent="0.2">
      <c r="A12" s="380" t="s">
        <v>1007</v>
      </c>
      <c r="B12" s="317" t="s">
        <v>1008</v>
      </c>
      <c r="C12" s="484" t="s">
        <v>1007</v>
      </c>
      <c r="D12" s="485" t="s">
        <v>1008</v>
      </c>
      <c r="E12" s="318" t="s">
        <v>1009</v>
      </c>
      <c r="F12" s="319" t="s">
        <v>281</v>
      </c>
      <c r="G12" s="779">
        <v>51</v>
      </c>
      <c r="H12" s="483" t="str">
        <f t="shared" si="0"/>
        <v>Windsor Central SU</v>
      </c>
      <c r="I12" s="456" t="s">
        <v>1285</v>
      </c>
      <c r="J12" s="456"/>
      <c r="K12" s="456"/>
      <c r="L12" s="9" t="s">
        <v>1156</v>
      </c>
      <c r="M12" s="768">
        <v>10</v>
      </c>
      <c r="N12" s="771" t="s">
        <v>1157</v>
      </c>
      <c r="O12" s="501"/>
      <c r="P12" s="776"/>
      <c r="Q12" s="776"/>
      <c r="R12" s="776"/>
      <c r="S12" s="776"/>
      <c r="T12" s="757">
        <f t="shared" si="1"/>
        <v>0</v>
      </c>
      <c r="U12" s="757">
        <f t="shared" si="2"/>
        <v>0</v>
      </c>
      <c r="V12" s="314" t="s">
        <v>1007</v>
      </c>
      <c r="W12" s="315" t="s">
        <v>1008</v>
      </c>
      <c r="X12" s="318" t="s">
        <v>1009</v>
      </c>
      <c r="Y12" s="319" t="s">
        <v>281</v>
      </c>
      <c r="Z12" s="320">
        <v>51</v>
      </c>
    </row>
    <row r="13" spans="1:26" x14ac:dyDescent="0.2">
      <c r="A13" s="758" t="s">
        <v>321</v>
      </c>
      <c r="B13" s="759" t="s">
        <v>322</v>
      </c>
      <c r="C13" s="484" t="s">
        <v>321</v>
      </c>
      <c r="D13" s="485" t="s">
        <v>322</v>
      </c>
      <c r="E13" s="318" t="s">
        <v>323</v>
      </c>
      <c r="F13" s="319" t="s">
        <v>299</v>
      </c>
      <c r="G13" s="779">
        <v>9</v>
      </c>
      <c r="H13" s="483" t="str">
        <f t="shared" si="0"/>
        <v>Caledonia Central SU</v>
      </c>
      <c r="I13" s="456" t="s">
        <v>1285</v>
      </c>
      <c r="J13" s="456"/>
      <c r="K13" s="456"/>
      <c r="L13" s="9" t="s">
        <v>1158</v>
      </c>
      <c r="M13" s="768">
        <v>11</v>
      </c>
      <c r="N13" s="771" t="s">
        <v>1159</v>
      </c>
      <c r="O13" s="501"/>
      <c r="P13" s="776"/>
      <c r="Q13" s="776"/>
      <c r="R13" s="776"/>
      <c r="S13" s="776"/>
      <c r="T13" s="757">
        <f t="shared" si="1"/>
        <v>0</v>
      </c>
      <c r="U13" s="757">
        <f t="shared" si="2"/>
        <v>0</v>
      </c>
      <c r="V13" s="708" t="s">
        <v>321</v>
      </c>
      <c r="W13" s="709" t="s">
        <v>322</v>
      </c>
      <c r="X13" s="318" t="s">
        <v>323</v>
      </c>
      <c r="Y13" s="319" t="s">
        <v>299</v>
      </c>
      <c r="Z13" s="320">
        <v>9</v>
      </c>
    </row>
    <row r="14" spans="1:26" x14ac:dyDescent="0.2">
      <c r="A14" s="380" t="s">
        <v>1073</v>
      </c>
      <c r="B14" s="317" t="s">
        <v>1245</v>
      </c>
      <c r="C14" s="484" t="s">
        <v>1073</v>
      </c>
      <c r="D14" s="485" t="s">
        <v>1245</v>
      </c>
      <c r="E14" s="318" t="s">
        <v>1075</v>
      </c>
      <c r="F14" s="319" t="s">
        <v>598</v>
      </c>
      <c r="G14" s="779">
        <v>61</v>
      </c>
      <c r="H14" s="483" t="str">
        <f t="shared" si="0"/>
        <v>Barre SU</v>
      </c>
      <c r="I14" s="486" t="s">
        <v>1286</v>
      </c>
      <c r="J14" s="456"/>
      <c r="K14" s="456"/>
      <c r="L14" s="9" t="s">
        <v>1160</v>
      </c>
      <c r="M14" s="768">
        <v>12</v>
      </c>
      <c r="N14" s="769" t="s">
        <v>1161</v>
      </c>
      <c r="O14" s="776">
        <v>42186</v>
      </c>
      <c r="P14" s="776"/>
      <c r="Q14" s="776"/>
      <c r="R14" s="776"/>
      <c r="S14" s="776"/>
      <c r="T14" s="757">
        <f t="shared" si="1"/>
        <v>0</v>
      </c>
      <c r="U14" s="757">
        <f t="shared" si="2"/>
        <v>0</v>
      </c>
      <c r="V14" s="314" t="s">
        <v>1073</v>
      </c>
      <c r="W14" s="315" t="s">
        <v>1245</v>
      </c>
      <c r="X14" s="318" t="s">
        <v>1075</v>
      </c>
      <c r="Y14" s="319" t="s">
        <v>598</v>
      </c>
      <c r="Z14" s="320">
        <v>61</v>
      </c>
    </row>
    <row r="15" spans="1:26" x14ac:dyDescent="0.2">
      <c r="A15" s="380" t="s">
        <v>1076</v>
      </c>
      <c r="B15" s="317" t="s">
        <v>1245</v>
      </c>
      <c r="C15" s="484" t="s">
        <v>1076</v>
      </c>
      <c r="D15" s="485" t="s">
        <v>1245</v>
      </c>
      <c r="E15" s="318" t="s">
        <v>1078</v>
      </c>
      <c r="F15" s="319" t="s">
        <v>598</v>
      </c>
      <c r="G15" s="779">
        <v>61</v>
      </c>
      <c r="H15" s="483" t="str">
        <f t="shared" ref="H15:H77" si="3">VLOOKUP($G15,$M$4:$N$60,2,FALSE)</f>
        <v>Barre SU</v>
      </c>
      <c r="I15" s="456" t="s">
        <v>1285</v>
      </c>
      <c r="J15" s="456"/>
      <c r="K15" s="456"/>
      <c r="L15" s="9" t="s">
        <v>1163</v>
      </c>
      <c r="M15" s="768">
        <v>14</v>
      </c>
      <c r="N15" s="777" t="s">
        <v>1412</v>
      </c>
      <c r="O15" s="501">
        <v>42917</v>
      </c>
      <c r="P15" s="776"/>
      <c r="Q15" s="776"/>
      <c r="R15" s="776"/>
      <c r="S15" s="776"/>
      <c r="T15" s="757">
        <f t="shared" si="1"/>
        <v>0</v>
      </c>
      <c r="U15" s="757">
        <f t="shared" si="2"/>
        <v>0</v>
      </c>
      <c r="V15" s="314" t="s">
        <v>1076</v>
      </c>
      <c r="W15" s="315" t="s">
        <v>1245</v>
      </c>
      <c r="X15" s="318" t="s">
        <v>1078</v>
      </c>
      <c r="Y15" s="319" t="s">
        <v>598</v>
      </c>
      <c r="Z15" s="320">
        <v>61</v>
      </c>
    </row>
    <row r="16" spans="1:26" x14ac:dyDescent="0.2">
      <c r="A16" s="380" t="s">
        <v>743</v>
      </c>
      <c r="B16" s="317" t="s">
        <v>1203</v>
      </c>
      <c r="C16" s="484" t="s">
        <v>743</v>
      </c>
      <c r="D16" s="485" t="s">
        <v>1203</v>
      </c>
      <c r="E16" s="318" t="s">
        <v>746</v>
      </c>
      <c r="F16" s="319" t="s">
        <v>639</v>
      </c>
      <c r="G16" s="779">
        <v>34</v>
      </c>
      <c r="H16" s="483" t="str">
        <f t="shared" si="3"/>
        <v>Orleans Central SU</v>
      </c>
      <c r="I16" s="456" t="s">
        <v>1285</v>
      </c>
      <c r="J16" s="456"/>
      <c r="K16" s="456"/>
      <c r="L16" s="9" t="s">
        <v>1164</v>
      </c>
      <c r="M16" s="768">
        <v>15</v>
      </c>
      <c r="N16" s="771" t="s">
        <v>1165</v>
      </c>
      <c r="O16" s="501"/>
      <c r="P16" s="776"/>
      <c r="Q16" s="776"/>
      <c r="R16" s="776"/>
      <c r="S16" s="776"/>
      <c r="T16" s="757">
        <f t="shared" si="1"/>
        <v>0</v>
      </c>
      <c r="U16" s="757">
        <f t="shared" si="2"/>
        <v>0</v>
      </c>
      <c r="V16" s="314" t="s">
        <v>743</v>
      </c>
      <c r="W16" s="315" t="s">
        <v>1203</v>
      </c>
      <c r="X16" s="318" t="s">
        <v>746</v>
      </c>
      <c r="Y16" s="319" t="s">
        <v>639</v>
      </c>
      <c r="Z16" s="320">
        <v>34</v>
      </c>
    </row>
    <row r="17" spans="1:26" x14ac:dyDescent="0.2">
      <c r="A17" s="380" t="s">
        <v>524</v>
      </c>
      <c r="B17" s="317" t="s">
        <v>525</v>
      </c>
      <c r="C17" s="484" t="s">
        <v>524</v>
      </c>
      <c r="D17" s="485" t="s">
        <v>525</v>
      </c>
      <c r="E17" s="318" t="s">
        <v>526</v>
      </c>
      <c r="F17" s="319" t="s">
        <v>527</v>
      </c>
      <c r="G17" s="779">
        <v>25</v>
      </c>
      <c r="H17" s="483" t="str">
        <f t="shared" si="3"/>
        <v>Lamoille North SU</v>
      </c>
      <c r="I17" s="456" t="s">
        <v>1285</v>
      </c>
      <c r="J17" s="456"/>
      <c r="K17" s="456"/>
      <c r="L17" s="9" t="s">
        <v>1166</v>
      </c>
      <c r="M17" s="768">
        <v>16</v>
      </c>
      <c r="N17" s="771" t="s">
        <v>1167</v>
      </c>
      <c r="O17" s="501"/>
      <c r="P17" s="776"/>
      <c r="Q17" s="776"/>
      <c r="R17" s="776"/>
      <c r="S17" s="776"/>
      <c r="T17" s="757">
        <f t="shared" si="1"/>
        <v>0</v>
      </c>
      <c r="U17" s="757">
        <f t="shared" si="2"/>
        <v>0</v>
      </c>
      <c r="V17" s="314" t="s">
        <v>524</v>
      </c>
      <c r="W17" s="315" t="s">
        <v>525</v>
      </c>
      <c r="X17" s="318" t="s">
        <v>526</v>
      </c>
      <c r="Y17" s="319" t="s">
        <v>527</v>
      </c>
      <c r="Z17" s="320">
        <v>25</v>
      </c>
    </row>
    <row r="18" spans="1:26" x14ac:dyDescent="0.2">
      <c r="A18" s="380" t="s">
        <v>218</v>
      </c>
      <c r="B18" s="317" t="s">
        <v>222</v>
      </c>
      <c r="C18" s="484" t="s">
        <v>218</v>
      </c>
      <c r="D18" s="485" t="s">
        <v>222</v>
      </c>
      <c r="E18" s="318" t="s">
        <v>221</v>
      </c>
      <c r="F18" s="319" t="s">
        <v>222</v>
      </c>
      <c r="G18" s="779">
        <v>5</v>
      </c>
      <c r="H18" s="483" t="str">
        <f t="shared" si="3"/>
        <v>Southwest Vermont SU</v>
      </c>
      <c r="I18" s="456" t="s">
        <v>1285</v>
      </c>
      <c r="J18" s="456"/>
      <c r="K18" s="456"/>
      <c r="L18" s="9" t="s">
        <v>1168</v>
      </c>
      <c r="M18" s="768">
        <v>17</v>
      </c>
      <c r="N18" s="771" t="s">
        <v>1169</v>
      </c>
      <c r="O18" s="501"/>
      <c r="P18" s="776"/>
      <c r="Q18" s="776"/>
      <c r="R18" s="776"/>
      <c r="S18" s="776"/>
      <c r="T18" s="757">
        <f t="shared" si="1"/>
        <v>0</v>
      </c>
      <c r="U18" s="757">
        <f t="shared" si="2"/>
        <v>0</v>
      </c>
      <c r="V18" s="314" t="s">
        <v>218</v>
      </c>
      <c r="W18" s="315" t="s">
        <v>222</v>
      </c>
      <c r="X18" s="318" t="s">
        <v>221</v>
      </c>
      <c r="Y18" s="319" t="s">
        <v>222</v>
      </c>
      <c r="Z18" s="320">
        <v>5</v>
      </c>
    </row>
    <row r="19" spans="1:26" x14ac:dyDescent="0.2">
      <c r="A19" s="380" t="s">
        <v>199</v>
      </c>
      <c r="B19" s="317" t="s">
        <v>200</v>
      </c>
      <c r="C19" s="484" t="s">
        <v>199</v>
      </c>
      <c r="D19" s="485" t="s">
        <v>200</v>
      </c>
      <c r="E19" s="318" t="s">
        <v>201</v>
      </c>
      <c r="F19" s="319" t="s">
        <v>202</v>
      </c>
      <c r="G19" s="779">
        <v>4</v>
      </c>
      <c r="H19" s="483" t="str">
        <f t="shared" si="3"/>
        <v>Addison-Rutland SU</v>
      </c>
      <c r="I19" s="456" t="s">
        <v>1285</v>
      </c>
      <c r="J19" s="456"/>
      <c r="K19" s="456"/>
      <c r="L19" s="9" t="s">
        <v>1172</v>
      </c>
      <c r="M19" s="768">
        <v>19</v>
      </c>
      <c r="N19" s="769" t="s">
        <v>1173</v>
      </c>
      <c r="O19" s="776">
        <v>43282</v>
      </c>
      <c r="P19" s="776"/>
      <c r="Q19" s="776" t="s">
        <v>1689</v>
      </c>
      <c r="R19" s="776"/>
      <c r="S19" s="776"/>
      <c r="T19" s="757">
        <f t="shared" si="1"/>
        <v>0</v>
      </c>
      <c r="U19" s="757">
        <f t="shared" si="2"/>
        <v>0</v>
      </c>
      <c r="V19" s="314" t="s">
        <v>199</v>
      </c>
      <c r="W19" s="315" t="s">
        <v>200</v>
      </c>
      <c r="X19" s="318" t="s">
        <v>201</v>
      </c>
      <c r="Y19" s="319" t="s">
        <v>202</v>
      </c>
      <c r="Z19" s="320">
        <v>4</v>
      </c>
    </row>
    <row r="20" spans="1:26" x14ac:dyDescent="0.2">
      <c r="A20" s="380" t="s">
        <v>460</v>
      </c>
      <c r="B20" s="317" t="s">
        <v>461</v>
      </c>
      <c r="C20" s="484" t="s">
        <v>460</v>
      </c>
      <c r="D20" s="485" t="s">
        <v>461</v>
      </c>
      <c r="E20" s="318" t="s">
        <v>462</v>
      </c>
      <c r="F20" s="319" t="s">
        <v>459</v>
      </c>
      <c r="G20" s="779">
        <v>20</v>
      </c>
      <c r="H20" s="483" t="str">
        <f t="shared" si="3"/>
        <v>Franklin Northeast SU</v>
      </c>
      <c r="I20" s="456" t="s">
        <v>1285</v>
      </c>
      <c r="J20" s="456"/>
      <c r="K20" s="456"/>
      <c r="L20" s="9" t="s">
        <v>1174</v>
      </c>
      <c r="M20" s="768">
        <v>20</v>
      </c>
      <c r="N20" s="769" t="s">
        <v>1175</v>
      </c>
      <c r="O20" s="501"/>
      <c r="P20" s="776"/>
      <c r="Q20" s="776"/>
      <c r="R20" s="776"/>
      <c r="S20" s="776"/>
      <c r="T20" s="757">
        <f t="shared" si="1"/>
        <v>0</v>
      </c>
      <c r="U20" s="757">
        <f t="shared" si="2"/>
        <v>0</v>
      </c>
      <c r="V20" s="314" t="s">
        <v>460</v>
      </c>
      <c r="W20" s="315" t="s">
        <v>461</v>
      </c>
      <c r="X20" s="318" t="s">
        <v>462</v>
      </c>
      <c r="Y20" s="319" t="s">
        <v>459</v>
      </c>
      <c r="Z20" s="320">
        <v>20</v>
      </c>
    </row>
    <row r="21" spans="1:26" x14ac:dyDescent="0.2">
      <c r="A21" s="380" t="s">
        <v>697</v>
      </c>
      <c r="B21" s="317" t="s">
        <v>698</v>
      </c>
      <c r="C21" s="484" t="s">
        <v>697</v>
      </c>
      <c r="D21" s="485" t="s">
        <v>698</v>
      </c>
      <c r="E21" s="318" t="s">
        <v>699</v>
      </c>
      <c r="F21" s="319" t="s">
        <v>598</v>
      </c>
      <c r="G21" s="779">
        <v>32</v>
      </c>
      <c r="H21" s="483" t="str">
        <f t="shared" si="3"/>
        <v>Washington Central SU</v>
      </c>
      <c r="I21" s="456" t="s">
        <v>1285</v>
      </c>
      <c r="J21" s="456"/>
      <c r="K21" s="456"/>
      <c r="L21" s="9" t="s">
        <v>1176</v>
      </c>
      <c r="M21" s="772">
        <v>21</v>
      </c>
      <c r="N21" s="773" t="s">
        <v>1177</v>
      </c>
      <c r="O21" s="501"/>
      <c r="P21" s="776"/>
      <c r="Q21" s="776"/>
      <c r="R21" s="776"/>
      <c r="S21" s="776"/>
      <c r="T21" s="757">
        <f t="shared" si="1"/>
        <v>0</v>
      </c>
      <c r="U21" s="757">
        <f t="shared" si="2"/>
        <v>0</v>
      </c>
      <c r="V21" s="314" t="s">
        <v>697</v>
      </c>
      <c r="W21" s="315" t="s">
        <v>698</v>
      </c>
      <c r="X21" s="318" t="s">
        <v>699</v>
      </c>
      <c r="Y21" s="319" t="s">
        <v>598</v>
      </c>
      <c r="Z21" s="320">
        <v>32</v>
      </c>
    </row>
    <row r="22" spans="1:26" x14ac:dyDescent="0.2">
      <c r="A22" s="380" t="s">
        <v>603</v>
      </c>
      <c r="B22" s="317" t="s">
        <v>604</v>
      </c>
      <c r="C22" s="484" t="s">
        <v>603</v>
      </c>
      <c r="D22" s="485" t="s">
        <v>604</v>
      </c>
      <c r="E22" s="318" t="s">
        <v>605</v>
      </c>
      <c r="F22" s="319" t="s">
        <v>281</v>
      </c>
      <c r="G22" s="779">
        <v>30</v>
      </c>
      <c r="H22" s="483" t="str">
        <f t="shared" si="3"/>
        <v>White River Valley SU</v>
      </c>
      <c r="I22" s="456" t="s">
        <v>1285</v>
      </c>
      <c r="J22" s="456"/>
      <c r="K22" s="456"/>
      <c r="L22" s="9" t="s">
        <v>1178</v>
      </c>
      <c r="M22" s="772">
        <v>22</v>
      </c>
      <c r="N22" s="773" t="s">
        <v>1179</v>
      </c>
      <c r="O22" s="501"/>
      <c r="P22" s="776"/>
      <c r="Q22" s="776"/>
      <c r="R22" s="776"/>
      <c r="S22" s="776"/>
      <c r="T22" s="757">
        <f t="shared" si="1"/>
        <v>0</v>
      </c>
      <c r="U22" s="757">
        <f t="shared" si="2"/>
        <v>0</v>
      </c>
      <c r="V22" s="314" t="s">
        <v>603</v>
      </c>
      <c r="W22" s="315" t="s">
        <v>604</v>
      </c>
      <c r="X22" s="318" t="s">
        <v>605</v>
      </c>
      <c r="Y22" s="319" t="s">
        <v>281</v>
      </c>
      <c r="Z22" s="320">
        <v>30</v>
      </c>
    </row>
    <row r="23" spans="1:26" x14ac:dyDescent="0.2">
      <c r="A23" s="380" t="s">
        <v>426</v>
      </c>
      <c r="B23" s="317" t="s">
        <v>427</v>
      </c>
      <c r="C23" s="484" t="s">
        <v>426</v>
      </c>
      <c r="D23" s="485" t="s">
        <v>427</v>
      </c>
      <c r="E23" s="318" t="s">
        <v>428</v>
      </c>
      <c r="F23" s="319" t="s">
        <v>303</v>
      </c>
      <c r="G23" s="779">
        <v>19</v>
      </c>
      <c r="H23" s="483" t="str">
        <f t="shared" si="3"/>
        <v>Essex North SU</v>
      </c>
      <c r="I23" s="456" t="s">
        <v>1285</v>
      </c>
      <c r="J23" s="456"/>
      <c r="K23" s="456"/>
      <c r="L23" s="9" t="s">
        <v>1180</v>
      </c>
      <c r="M23" s="772">
        <v>23</v>
      </c>
      <c r="N23" s="777" t="s">
        <v>1349</v>
      </c>
      <c r="O23" s="501">
        <v>42917</v>
      </c>
      <c r="P23" s="776"/>
      <c r="Q23" s="776"/>
      <c r="R23" s="776"/>
      <c r="S23" s="776"/>
      <c r="T23" s="757">
        <f t="shared" si="1"/>
        <v>0</v>
      </c>
      <c r="U23" s="757">
        <f t="shared" si="2"/>
        <v>0</v>
      </c>
      <c r="V23" s="314" t="s">
        <v>426</v>
      </c>
      <c r="W23" s="315" t="s">
        <v>427</v>
      </c>
      <c r="X23" s="318" t="s">
        <v>428</v>
      </c>
      <c r="Y23" s="319" t="s">
        <v>303</v>
      </c>
      <c r="Z23" s="320">
        <v>19</v>
      </c>
    </row>
    <row r="24" spans="1:26" x14ac:dyDescent="0.2">
      <c r="A24" s="380" t="s">
        <v>339</v>
      </c>
      <c r="B24" s="317" t="s">
        <v>340</v>
      </c>
      <c r="C24" s="484" t="s">
        <v>339</v>
      </c>
      <c r="D24" s="485" t="s">
        <v>340</v>
      </c>
      <c r="E24" s="318" t="s">
        <v>341</v>
      </c>
      <c r="F24" s="319" t="s">
        <v>295</v>
      </c>
      <c r="G24" s="779">
        <v>12</v>
      </c>
      <c r="H24" s="483" t="str">
        <f t="shared" si="3"/>
        <v>Chittenden East SU</v>
      </c>
      <c r="I24" s="456" t="s">
        <v>1285</v>
      </c>
      <c r="J24" s="456"/>
      <c r="K24" s="456"/>
      <c r="L24" s="8" t="s">
        <v>1181</v>
      </c>
      <c r="M24" s="772">
        <v>24</v>
      </c>
      <c r="N24" s="773" t="s">
        <v>1182</v>
      </c>
      <c r="O24" s="501"/>
      <c r="P24" s="776"/>
      <c r="Q24" s="776"/>
      <c r="R24" s="776"/>
      <c r="S24" s="776"/>
      <c r="T24" s="757">
        <f t="shared" si="1"/>
        <v>0</v>
      </c>
      <c r="U24" s="757">
        <f t="shared" si="2"/>
        <v>0</v>
      </c>
      <c r="V24" s="314" t="s">
        <v>339</v>
      </c>
      <c r="W24" s="315" t="s">
        <v>340</v>
      </c>
      <c r="X24" s="318" t="s">
        <v>341</v>
      </c>
      <c r="Y24" s="319" t="s">
        <v>295</v>
      </c>
      <c r="Z24" s="320">
        <v>12</v>
      </c>
    </row>
    <row r="25" spans="1:26" x14ac:dyDescent="0.2">
      <c r="A25" s="380" t="s">
        <v>558</v>
      </c>
      <c r="B25" s="317" t="s">
        <v>1189</v>
      </c>
      <c r="C25" s="484" t="s">
        <v>558</v>
      </c>
      <c r="D25" s="485" t="s">
        <v>1189</v>
      </c>
      <c r="E25" s="318" t="s">
        <v>561</v>
      </c>
      <c r="F25" s="319" t="s">
        <v>562</v>
      </c>
      <c r="G25" s="779">
        <v>27</v>
      </c>
      <c r="H25" s="483" t="str">
        <f t="shared" si="3"/>
        <v>Orange East SU</v>
      </c>
      <c r="I25" s="456" t="s">
        <v>1285</v>
      </c>
      <c r="J25" s="456"/>
      <c r="K25" s="456"/>
      <c r="L25" s="8" t="s">
        <v>1183</v>
      </c>
      <c r="M25" s="772">
        <v>25</v>
      </c>
      <c r="N25" s="773" t="s">
        <v>1184</v>
      </c>
      <c r="O25" s="776">
        <v>42917</v>
      </c>
      <c r="P25" s="776"/>
      <c r="Q25" s="776"/>
      <c r="R25" s="776"/>
      <c r="S25" s="776"/>
      <c r="T25" s="757">
        <f t="shared" si="1"/>
        <v>0</v>
      </c>
      <c r="U25" s="757">
        <f t="shared" si="2"/>
        <v>0</v>
      </c>
      <c r="V25" s="314" t="s">
        <v>558</v>
      </c>
      <c r="W25" s="315" t="s">
        <v>1189</v>
      </c>
      <c r="X25" s="318" t="s">
        <v>561</v>
      </c>
      <c r="Y25" s="319" t="s">
        <v>562</v>
      </c>
      <c r="Z25" s="320">
        <v>27</v>
      </c>
    </row>
    <row r="26" spans="1:26" x14ac:dyDescent="0.2">
      <c r="A26" s="380" t="s">
        <v>586</v>
      </c>
      <c r="B26" s="317" t="s">
        <v>587</v>
      </c>
      <c r="C26" s="484" t="s">
        <v>586</v>
      </c>
      <c r="D26" s="485" t="s">
        <v>587</v>
      </c>
      <c r="E26" s="318" t="s">
        <v>588</v>
      </c>
      <c r="F26" s="319" t="s">
        <v>562</v>
      </c>
      <c r="G26" s="779">
        <v>28</v>
      </c>
      <c r="H26" s="483" t="str">
        <f t="shared" si="3"/>
        <v>Orange Southwest USD</v>
      </c>
      <c r="I26" s="456" t="s">
        <v>1285</v>
      </c>
      <c r="J26" s="456"/>
      <c r="K26" s="456"/>
      <c r="L26" s="8" t="s">
        <v>1185</v>
      </c>
      <c r="M26" s="772">
        <v>26</v>
      </c>
      <c r="N26" s="773" t="s">
        <v>1186</v>
      </c>
      <c r="O26" s="776">
        <v>42917</v>
      </c>
      <c r="P26" s="776"/>
      <c r="Q26" s="776"/>
      <c r="R26" s="776"/>
      <c r="S26" s="776"/>
      <c r="T26" s="757">
        <f t="shared" si="1"/>
        <v>0</v>
      </c>
      <c r="U26" s="757">
        <f t="shared" si="2"/>
        <v>0</v>
      </c>
      <c r="V26" s="314" t="s">
        <v>586</v>
      </c>
      <c r="W26" s="315" t="s">
        <v>587</v>
      </c>
      <c r="X26" s="318" t="s">
        <v>588</v>
      </c>
      <c r="Y26" s="319" t="s">
        <v>562</v>
      </c>
      <c r="Z26" s="320">
        <v>28</v>
      </c>
    </row>
    <row r="27" spans="1:26" x14ac:dyDescent="0.2">
      <c r="A27" s="380" t="s">
        <v>804</v>
      </c>
      <c r="B27" s="317" t="s">
        <v>805</v>
      </c>
      <c r="C27" s="484" t="s">
        <v>804</v>
      </c>
      <c r="D27" s="485" t="s">
        <v>805</v>
      </c>
      <c r="E27" s="318" t="s">
        <v>806</v>
      </c>
      <c r="F27" s="319" t="s">
        <v>202</v>
      </c>
      <c r="G27" s="779">
        <v>36</v>
      </c>
      <c r="H27" s="483" t="str">
        <f t="shared" si="3"/>
        <v>Rutland Northeast SU</v>
      </c>
      <c r="I27" s="456" t="s">
        <v>1285</v>
      </c>
      <c r="J27" s="456"/>
      <c r="K27" s="456"/>
      <c r="L27" s="8" t="s">
        <v>1187</v>
      </c>
      <c r="M27" s="772">
        <v>27</v>
      </c>
      <c r="N27" s="773" t="s">
        <v>1188</v>
      </c>
      <c r="O27" s="776">
        <v>43282</v>
      </c>
      <c r="P27" s="776" t="s">
        <v>1239</v>
      </c>
      <c r="Q27" s="776" t="s">
        <v>1690</v>
      </c>
      <c r="R27" s="776"/>
      <c r="S27" s="776"/>
      <c r="T27" s="757">
        <f t="shared" si="1"/>
        <v>0</v>
      </c>
      <c r="U27" s="757">
        <f t="shared" si="2"/>
        <v>0</v>
      </c>
      <c r="V27" s="314" t="s">
        <v>804</v>
      </c>
      <c r="W27" s="315" t="s">
        <v>805</v>
      </c>
      <c r="X27" s="318" t="s">
        <v>806</v>
      </c>
      <c r="Y27" s="319" t="s">
        <v>202</v>
      </c>
      <c r="Z27" s="320">
        <v>36</v>
      </c>
    </row>
    <row r="28" spans="1:26" x14ac:dyDescent="0.2">
      <c r="A28" s="380" t="s">
        <v>963</v>
      </c>
      <c r="B28" s="317" t="s">
        <v>964</v>
      </c>
      <c r="C28" s="484" t="s">
        <v>963</v>
      </c>
      <c r="D28" s="485" t="s">
        <v>964</v>
      </c>
      <c r="E28" s="318" t="s">
        <v>965</v>
      </c>
      <c r="F28" s="319" t="s">
        <v>259</v>
      </c>
      <c r="G28" s="779">
        <v>48</v>
      </c>
      <c r="H28" s="483" t="str">
        <f t="shared" si="3"/>
        <v>Windham Southeast SU</v>
      </c>
      <c r="I28" s="456" t="s">
        <v>1285</v>
      </c>
      <c r="J28" s="456"/>
      <c r="K28" s="456"/>
      <c r="L28" s="8" t="s">
        <v>1190</v>
      </c>
      <c r="M28" s="772">
        <v>28</v>
      </c>
      <c r="N28" s="777" t="s">
        <v>1351</v>
      </c>
      <c r="O28" s="501">
        <v>42917</v>
      </c>
      <c r="P28" s="776"/>
      <c r="Q28" s="776"/>
      <c r="R28" s="776"/>
      <c r="S28" s="776"/>
      <c r="T28" s="757">
        <f t="shared" si="1"/>
        <v>0</v>
      </c>
      <c r="U28" s="757">
        <f t="shared" si="2"/>
        <v>0</v>
      </c>
      <c r="V28" s="314" t="s">
        <v>963</v>
      </c>
      <c r="W28" s="315" t="s">
        <v>964</v>
      </c>
      <c r="X28" s="318" t="s">
        <v>965</v>
      </c>
      <c r="Y28" s="319" t="s">
        <v>259</v>
      </c>
      <c r="Z28" s="320">
        <v>48</v>
      </c>
    </row>
    <row r="29" spans="1:26" x14ac:dyDescent="0.2">
      <c r="A29" s="380" t="s">
        <v>1010</v>
      </c>
      <c r="B29" s="317" t="s">
        <v>1011</v>
      </c>
      <c r="C29" s="484" t="s">
        <v>1010</v>
      </c>
      <c r="D29" s="485" t="s">
        <v>1011</v>
      </c>
      <c r="E29" s="318" t="s">
        <v>1012</v>
      </c>
      <c r="F29" s="319" t="s">
        <v>281</v>
      </c>
      <c r="G29" s="779">
        <v>51</v>
      </c>
      <c r="H29" s="483" t="str">
        <f t="shared" si="3"/>
        <v>Windsor Central SU</v>
      </c>
      <c r="I29" s="456" t="s">
        <v>1285</v>
      </c>
      <c r="J29" s="456"/>
      <c r="K29" s="456"/>
      <c r="L29" s="8" t="s">
        <v>1193</v>
      </c>
      <c r="M29" s="772">
        <v>30</v>
      </c>
      <c r="N29" s="773" t="s">
        <v>1194</v>
      </c>
      <c r="O29" s="501">
        <v>42552</v>
      </c>
      <c r="P29" s="776" t="s">
        <v>1193</v>
      </c>
      <c r="Q29" s="776" t="s">
        <v>1419</v>
      </c>
      <c r="R29" s="776" t="s">
        <v>1420</v>
      </c>
      <c r="S29" s="776" t="s">
        <v>1421</v>
      </c>
      <c r="T29" s="757">
        <f t="shared" si="1"/>
        <v>0</v>
      </c>
      <c r="U29" s="757">
        <f t="shared" si="2"/>
        <v>0</v>
      </c>
      <c r="V29" s="314" t="s">
        <v>1010</v>
      </c>
      <c r="W29" s="315" t="s">
        <v>1011</v>
      </c>
      <c r="X29" s="318" t="s">
        <v>1012</v>
      </c>
      <c r="Y29" s="319" t="s">
        <v>281</v>
      </c>
      <c r="Z29" s="320">
        <v>51</v>
      </c>
    </row>
    <row r="30" spans="1:26" x14ac:dyDescent="0.2">
      <c r="A30" s="380" t="s">
        <v>177</v>
      </c>
      <c r="B30" s="317" t="s">
        <v>178</v>
      </c>
      <c r="C30" s="484" t="s">
        <v>177</v>
      </c>
      <c r="D30" s="485" t="s">
        <v>178</v>
      </c>
      <c r="E30" s="318" t="s">
        <v>179</v>
      </c>
      <c r="F30" s="319" t="s">
        <v>149</v>
      </c>
      <c r="G30" s="779">
        <v>3</v>
      </c>
      <c r="H30" s="483" t="str">
        <f t="shared" si="3"/>
        <v>Addison Central SD</v>
      </c>
      <c r="I30" s="456" t="s">
        <v>1285</v>
      </c>
      <c r="J30" s="456"/>
      <c r="K30" s="456"/>
      <c r="L30" s="8" t="s">
        <v>1195</v>
      </c>
      <c r="M30" s="772">
        <v>31</v>
      </c>
      <c r="N30" s="773" t="s">
        <v>1196</v>
      </c>
      <c r="O30" s="501"/>
      <c r="P30" s="776"/>
      <c r="Q30" s="776"/>
      <c r="R30" s="776"/>
      <c r="S30" s="776"/>
      <c r="T30" s="757">
        <f t="shared" si="1"/>
        <v>0</v>
      </c>
      <c r="U30" s="757">
        <f t="shared" si="2"/>
        <v>0</v>
      </c>
      <c r="V30" s="314" t="s">
        <v>177</v>
      </c>
      <c r="W30" s="315" t="s">
        <v>178</v>
      </c>
      <c r="X30" s="318" t="s">
        <v>179</v>
      </c>
      <c r="Y30" s="319" t="s">
        <v>149</v>
      </c>
      <c r="Z30" s="320">
        <v>3</v>
      </c>
    </row>
    <row r="31" spans="1:26" x14ac:dyDescent="0.2">
      <c r="A31" s="380" t="s">
        <v>633</v>
      </c>
      <c r="B31" s="317" t="s">
        <v>634</v>
      </c>
      <c r="C31" s="484" t="s">
        <v>633</v>
      </c>
      <c r="D31" s="485" t="s">
        <v>634</v>
      </c>
      <c r="E31" s="318" t="s">
        <v>635</v>
      </c>
      <c r="F31" s="319" t="s">
        <v>303</v>
      </c>
      <c r="G31" s="779">
        <v>31</v>
      </c>
      <c r="H31" s="483" t="str">
        <f t="shared" si="3"/>
        <v>North Country SU</v>
      </c>
      <c r="I31" s="456" t="s">
        <v>1285</v>
      </c>
      <c r="J31" s="456"/>
      <c r="K31" s="456"/>
      <c r="L31" s="8" t="s">
        <v>1197</v>
      </c>
      <c r="M31" s="772">
        <v>32</v>
      </c>
      <c r="N31" s="773" t="s">
        <v>1198</v>
      </c>
      <c r="O31" s="501"/>
      <c r="P31" s="776"/>
      <c r="Q31" s="776"/>
      <c r="R31" s="776"/>
      <c r="S31" s="776"/>
      <c r="T31" s="757">
        <f t="shared" si="1"/>
        <v>0</v>
      </c>
      <c r="U31" s="757">
        <f t="shared" si="2"/>
        <v>0</v>
      </c>
      <c r="V31" s="314" t="s">
        <v>633</v>
      </c>
      <c r="W31" s="315" t="s">
        <v>634</v>
      </c>
      <c r="X31" s="318" t="s">
        <v>635</v>
      </c>
      <c r="Y31" s="319" t="s">
        <v>303</v>
      </c>
      <c r="Z31" s="320">
        <v>31</v>
      </c>
    </row>
    <row r="32" spans="1:26" x14ac:dyDescent="0.2">
      <c r="A32" s="758" t="s">
        <v>146</v>
      </c>
      <c r="B32" s="759" t="s">
        <v>147</v>
      </c>
      <c r="C32" s="484" t="s">
        <v>146</v>
      </c>
      <c r="D32" s="485" t="s">
        <v>147</v>
      </c>
      <c r="E32" s="318" t="s">
        <v>148</v>
      </c>
      <c r="F32" s="319" t="s">
        <v>149</v>
      </c>
      <c r="G32" s="780">
        <v>1</v>
      </c>
      <c r="H32" s="483" t="str">
        <f t="shared" si="3"/>
        <v>Addison Northeast SD</v>
      </c>
      <c r="I32" s="456" t="s">
        <v>1285</v>
      </c>
      <c r="J32" s="456"/>
      <c r="K32" s="456"/>
      <c r="L32" s="8" t="s">
        <v>1199</v>
      </c>
      <c r="M32" s="772">
        <v>33</v>
      </c>
      <c r="N32" s="771" t="s">
        <v>1200</v>
      </c>
      <c r="O32" s="501">
        <v>42552</v>
      </c>
      <c r="P32" s="776"/>
      <c r="Q32" s="776"/>
      <c r="R32" s="776"/>
      <c r="S32" s="776"/>
      <c r="T32" s="757">
        <f t="shared" si="1"/>
        <v>0</v>
      </c>
      <c r="U32" s="757">
        <f t="shared" si="2"/>
        <v>0</v>
      </c>
      <c r="V32" s="708" t="s">
        <v>146</v>
      </c>
      <c r="W32" s="709" t="s">
        <v>147</v>
      </c>
      <c r="X32" s="318" t="s">
        <v>148</v>
      </c>
      <c r="Y32" s="319" t="s">
        <v>149</v>
      </c>
      <c r="Z32" s="710">
        <v>1</v>
      </c>
    </row>
    <row r="33" spans="1:26" x14ac:dyDescent="0.2">
      <c r="A33" s="380" t="s">
        <v>589</v>
      </c>
      <c r="B33" s="317" t="s">
        <v>590</v>
      </c>
      <c r="C33" s="484" t="s">
        <v>589</v>
      </c>
      <c r="D33" s="485" t="s">
        <v>590</v>
      </c>
      <c r="E33" s="318" t="s">
        <v>591</v>
      </c>
      <c r="F33" s="319" t="s">
        <v>562</v>
      </c>
      <c r="G33" s="779">
        <v>28</v>
      </c>
      <c r="H33" s="483" t="str">
        <f t="shared" si="3"/>
        <v>Orange Southwest USD</v>
      </c>
      <c r="I33" s="456" t="s">
        <v>1285</v>
      </c>
      <c r="J33" s="456"/>
      <c r="K33" s="456"/>
      <c r="L33" s="8" t="s">
        <v>1201</v>
      </c>
      <c r="M33" s="772">
        <v>34</v>
      </c>
      <c r="N33" s="773" t="s">
        <v>1202</v>
      </c>
      <c r="O33" s="501"/>
      <c r="P33" s="776"/>
      <c r="Q33" s="776"/>
      <c r="R33" s="776"/>
      <c r="S33" s="776"/>
      <c r="T33" s="757">
        <f t="shared" si="1"/>
        <v>0</v>
      </c>
      <c r="U33" s="757">
        <f t="shared" si="2"/>
        <v>0</v>
      </c>
      <c r="V33" s="314" t="s">
        <v>589</v>
      </c>
      <c r="W33" s="315" t="s">
        <v>590</v>
      </c>
      <c r="X33" s="318" t="s">
        <v>591</v>
      </c>
      <c r="Y33" s="319" t="s">
        <v>562</v>
      </c>
      <c r="Z33" s="734">
        <v>28</v>
      </c>
    </row>
    <row r="34" spans="1:26" x14ac:dyDescent="0.2">
      <c r="A34" s="380" t="s">
        <v>909</v>
      </c>
      <c r="B34" s="317" t="s">
        <v>910</v>
      </c>
      <c r="C34" s="484" t="s">
        <v>909</v>
      </c>
      <c r="D34" s="485" t="s">
        <v>910</v>
      </c>
      <c r="E34" s="318" t="s">
        <v>911</v>
      </c>
      <c r="F34" s="319" t="s">
        <v>259</v>
      </c>
      <c r="G34" s="779">
        <v>46</v>
      </c>
      <c r="H34" s="483" t="str">
        <f t="shared" si="3"/>
        <v>Windham Central SU</v>
      </c>
      <c r="I34" s="456" t="s">
        <v>1285</v>
      </c>
      <c r="J34" s="456"/>
      <c r="K34" s="456"/>
      <c r="L34" s="8" t="s">
        <v>1204</v>
      </c>
      <c r="M34" s="772">
        <v>35</v>
      </c>
      <c r="N34" s="773" t="s">
        <v>1205</v>
      </c>
      <c r="O34" s="501"/>
      <c r="P34" s="776"/>
      <c r="Q34" s="776"/>
      <c r="R34" s="776"/>
      <c r="S34" s="776"/>
      <c r="T34" s="757">
        <f t="shared" si="1"/>
        <v>0</v>
      </c>
      <c r="U34" s="757">
        <f t="shared" si="2"/>
        <v>0</v>
      </c>
      <c r="V34" s="314" t="s">
        <v>909</v>
      </c>
      <c r="W34" s="315" t="s">
        <v>910</v>
      </c>
      <c r="X34" s="318" t="s">
        <v>911</v>
      </c>
      <c r="Y34" s="319" t="s">
        <v>259</v>
      </c>
      <c r="Z34" s="320">
        <v>46</v>
      </c>
    </row>
    <row r="35" spans="1:26" x14ac:dyDescent="0.2">
      <c r="A35" s="380" t="s">
        <v>747</v>
      </c>
      <c r="B35" s="317" t="s">
        <v>748</v>
      </c>
      <c r="C35" s="484" t="s">
        <v>747</v>
      </c>
      <c r="D35" s="485" t="s">
        <v>748</v>
      </c>
      <c r="E35" s="318" t="s">
        <v>749</v>
      </c>
      <c r="F35" s="319" t="s">
        <v>639</v>
      </c>
      <c r="G35" s="779">
        <v>34</v>
      </c>
      <c r="H35" s="483" t="str">
        <f t="shared" si="3"/>
        <v>Orleans Central SU</v>
      </c>
      <c r="I35" s="456" t="s">
        <v>1285</v>
      </c>
      <c r="J35" s="456"/>
      <c r="K35" s="456"/>
      <c r="L35" s="8" t="s">
        <v>1206</v>
      </c>
      <c r="M35" s="772">
        <v>36</v>
      </c>
      <c r="N35" s="773" t="s">
        <v>1207</v>
      </c>
      <c r="O35" s="776">
        <v>42552</v>
      </c>
      <c r="P35" s="776"/>
      <c r="Q35" s="776" t="s">
        <v>1691</v>
      </c>
      <c r="R35" s="776"/>
      <c r="S35" s="776"/>
      <c r="T35" s="757">
        <f t="shared" si="1"/>
        <v>0</v>
      </c>
      <c r="U35" s="757">
        <f t="shared" si="2"/>
        <v>0</v>
      </c>
      <c r="V35" s="314" t="s">
        <v>747</v>
      </c>
      <c r="W35" s="315" t="s">
        <v>748</v>
      </c>
      <c r="X35" s="318" t="s">
        <v>749</v>
      </c>
      <c r="Y35" s="319" t="s">
        <v>639</v>
      </c>
      <c r="Z35" s="734">
        <v>34</v>
      </c>
    </row>
    <row r="36" spans="1:26" x14ac:dyDescent="0.2">
      <c r="A36" s="380" t="s">
        <v>429</v>
      </c>
      <c r="B36" s="317" t="s">
        <v>430</v>
      </c>
      <c r="C36" s="484" t="s">
        <v>429</v>
      </c>
      <c r="D36" s="485" t="s">
        <v>430</v>
      </c>
      <c r="E36" s="318" t="s">
        <v>431</v>
      </c>
      <c r="F36" s="319" t="s">
        <v>303</v>
      </c>
      <c r="G36" s="779">
        <v>19</v>
      </c>
      <c r="H36" s="483" t="str">
        <f t="shared" si="3"/>
        <v>Essex North SU</v>
      </c>
      <c r="I36" s="456" t="s">
        <v>1285</v>
      </c>
      <c r="J36" s="456"/>
      <c r="K36" s="456"/>
      <c r="L36" s="8" t="s">
        <v>1212</v>
      </c>
      <c r="M36" s="772">
        <v>40</v>
      </c>
      <c r="N36" s="771" t="s">
        <v>1213</v>
      </c>
      <c r="O36" s="501"/>
      <c r="P36" s="776"/>
      <c r="Q36" s="776"/>
      <c r="R36" s="776"/>
      <c r="S36" s="776"/>
      <c r="T36" s="757">
        <f t="shared" si="1"/>
        <v>0</v>
      </c>
      <c r="U36" s="757">
        <f t="shared" si="2"/>
        <v>0</v>
      </c>
      <c r="V36" s="314" t="s">
        <v>429</v>
      </c>
      <c r="W36" s="315" t="s">
        <v>430</v>
      </c>
      <c r="X36" s="318" t="s">
        <v>431</v>
      </c>
      <c r="Y36" s="319" t="s">
        <v>303</v>
      </c>
      <c r="Z36" s="734">
        <v>19</v>
      </c>
    </row>
    <row r="37" spans="1:26" x14ac:dyDescent="0.2">
      <c r="A37" s="380" t="s">
        <v>296</v>
      </c>
      <c r="B37" s="317" t="s">
        <v>297</v>
      </c>
      <c r="C37" s="484" t="s">
        <v>296</v>
      </c>
      <c r="D37" s="485" t="s">
        <v>297</v>
      </c>
      <c r="E37" s="318" t="s">
        <v>298</v>
      </c>
      <c r="F37" s="319" t="s">
        <v>299</v>
      </c>
      <c r="G37" s="781">
        <v>67</v>
      </c>
      <c r="H37" s="483" t="str">
        <f t="shared" si="3"/>
        <v>Kingdom East SD</v>
      </c>
      <c r="I37" s="456" t="s">
        <v>1285</v>
      </c>
      <c r="J37" s="456"/>
      <c r="K37" s="456"/>
      <c r="L37" s="8" t="s">
        <v>1214</v>
      </c>
      <c r="M37" s="772">
        <v>41</v>
      </c>
      <c r="N37" s="773" t="s">
        <v>1215</v>
      </c>
      <c r="O37" s="501"/>
      <c r="P37" s="776"/>
      <c r="Q37" s="776"/>
      <c r="R37" s="776"/>
      <c r="S37" s="776"/>
      <c r="T37" s="757">
        <f t="shared" si="1"/>
        <v>0</v>
      </c>
      <c r="U37" s="757">
        <f t="shared" si="2"/>
        <v>0</v>
      </c>
      <c r="V37" s="314" t="s">
        <v>296</v>
      </c>
      <c r="W37" s="315" t="s">
        <v>297</v>
      </c>
      <c r="X37" s="318" t="s">
        <v>298</v>
      </c>
      <c r="Y37" s="319" t="s">
        <v>299</v>
      </c>
      <c r="Z37" s="510">
        <v>67</v>
      </c>
    </row>
    <row r="38" spans="1:26" x14ac:dyDescent="0.2">
      <c r="A38" s="380" t="s">
        <v>392</v>
      </c>
      <c r="B38" s="317" t="s">
        <v>393</v>
      </c>
      <c r="C38" s="484" t="s">
        <v>392</v>
      </c>
      <c r="D38" s="485" t="s">
        <v>393</v>
      </c>
      <c r="E38" s="318" t="s">
        <v>394</v>
      </c>
      <c r="F38" s="319" t="s">
        <v>295</v>
      </c>
      <c r="G38" s="779">
        <v>15</v>
      </c>
      <c r="H38" s="483" t="str">
        <f t="shared" si="3"/>
        <v>Burlington SD</v>
      </c>
      <c r="I38" s="486" t="s">
        <v>1286</v>
      </c>
      <c r="J38" s="456"/>
      <c r="K38" s="456"/>
      <c r="L38" s="8" t="s">
        <v>1216</v>
      </c>
      <c r="M38" s="772">
        <v>42</v>
      </c>
      <c r="N38" s="777" t="s">
        <v>1391</v>
      </c>
      <c r="O38" s="501">
        <v>42917</v>
      </c>
      <c r="P38" s="776"/>
      <c r="Q38" s="776"/>
      <c r="R38" s="776"/>
      <c r="S38" s="776"/>
      <c r="T38" s="757">
        <f t="shared" si="1"/>
        <v>0</v>
      </c>
      <c r="U38" s="757">
        <f t="shared" si="2"/>
        <v>0</v>
      </c>
      <c r="V38" s="314" t="s">
        <v>392</v>
      </c>
      <c r="W38" s="315" t="s">
        <v>393</v>
      </c>
      <c r="X38" s="318" t="s">
        <v>394</v>
      </c>
      <c r="Y38" s="319" t="s">
        <v>295</v>
      </c>
      <c r="Z38" s="734">
        <v>15</v>
      </c>
    </row>
    <row r="39" spans="1:26" x14ac:dyDescent="0.2">
      <c r="A39" s="380" t="s">
        <v>866</v>
      </c>
      <c r="B39" s="317" t="s">
        <v>867</v>
      </c>
      <c r="C39" s="484" t="s">
        <v>866</v>
      </c>
      <c r="D39" s="485" t="s">
        <v>867</v>
      </c>
      <c r="E39" s="318" t="s">
        <v>868</v>
      </c>
      <c r="F39" s="319" t="s">
        <v>598</v>
      </c>
      <c r="G39" s="779">
        <v>41</v>
      </c>
      <c r="H39" s="483" t="str">
        <f t="shared" si="3"/>
        <v>Washington Northeast SU</v>
      </c>
      <c r="I39" s="456" t="s">
        <v>1285</v>
      </c>
      <c r="J39" s="456"/>
      <c r="K39" s="456"/>
      <c r="L39" s="8" t="s">
        <v>1221</v>
      </c>
      <c r="M39" s="772">
        <v>46</v>
      </c>
      <c r="N39" s="773" t="s">
        <v>1222</v>
      </c>
      <c r="O39" s="501"/>
      <c r="P39" s="776"/>
      <c r="Q39" s="776"/>
      <c r="R39" s="776"/>
      <c r="S39" s="776"/>
      <c r="T39" s="757">
        <f t="shared" si="1"/>
        <v>0</v>
      </c>
      <c r="U39" s="757">
        <f t="shared" si="2"/>
        <v>0</v>
      </c>
      <c r="V39" s="314" t="s">
        <v>866</v>
      </c>
      <c r="W39" s="315" t="s">
        <v>867</v>
      </c>
      <c r="X39" s="318" t="s">
        <v>868</v>
      </c>
      <c r="Y39" s="319" t="s">
        <v>598</v>
      </c>
      <c r="Z39" s="734">
        <v>41</v>
      </c>
    </row>
    <row r="40" spans="1:26" x14ac:dyDescent="0.2">
      <c r="A40" s="380" t="s">
        <v>700</v>
      </c>
      <c r="B40" s="317" t="s">
        <v>701</v>
      </c>
      <c r="C40" s="484" t="s">
        <v>700</v>
      </c>
      <c r="D40" s="485" t="s">
        <v>701</v>
      </c>
      <c r="E40" s="318" t="s">
        <v>702</v>
      </c>
      <c r="F40" s="319" t="s">
        <v>598</v>
      </c>
      <c r="G40" s="779">
        <v>32</v>
      </c>
      <c r="H40" s="483" t="str">
        <f t="shared" si="3"/>
        <v>Washington Central SU</v>
      </c>
      <c r="I40" s="456" t="s">
        <v>1285</v>
      </c>
      <c r="J40" s="456"/>
      <c r="K40" s="456"/>
      <c r="L40" s="8" t="s">
        <v>1223</v>
      </c>
      <c r="M40" s="772">
        <v>47</v>
      </c>
      <c r="N40" s="773" t="s">
        <v>1224</v>
      </c>
      <c r="O40" s="501"/>
      <c r="P40" s="776"/>
      <c r="Q40" s="776"/>
      <c r="R40" s="776"/>
      <c r="S40" s="776"/>
      <c r="T40" s="757">
        <f t="shared" si="1"/>
        <v>0</v>
      </c>
      <c r="U40" s="757">
        <f t="shared" si="2"/>
        <v>0</v>
      </c>
      <c r="V40" s="314" t="s">
        <v>700</v>
      </c>
      <c r="W40" s="315" t="s">
        <v>701</v>
      </c>
      <c r="X40" s="318" t="s">
        <v>702</v>
      </c>
      <c r="Y40" s="319" t="s">
        <v>598</v>
      </c>
      <c r="Z40" s="320">
        <v>32</v>
      </c>
    </row>
    <row r="41" spans="1:26" x14ac:dyDescent="0.2">
      <c r="A41" s="380" t="s">
        <v>528</v>
      </c>
      <c r="B41" s="317" t="s">
        <v>529</v>
      </c>
      <c r="C41" s="484" t="s">
        <v>528</v>
      </c>
      <c r="D41" s="485" t="s">
        <v>529</v>
      </c>
      <c r="E41" s="318" t="s">
        <v>530</v>
      </c>
      <c r="F41" s="319" t="s">
        <v>527</v>
      </c>
      <c r="G41" s="779">
        <v>25</v>
      </c>
      <c r="H41" s="483" t="str">
        <f t="shared" si="3"/>
        <v>Lamoille North SU</v>
      </c>
      <c r="I41" s="456" t="s">
        <v>1285</v>
      </c>
      <c r="J41" s="456"/>
      <c r="K41" s="456"/>
      <c r="L41" s="8" t="s">
        <v>1225</v>
      </c>
      <c r="M41" s="772">
        <v>48</v>
      </c>
      <c r="N41" s="773" t="s">
        <v>1226</v>
      </c>
      <c r="O41" s="501"/>
      <c r="P41" s="776"/>
      <c r="Q41" s="776"/>
      <c r="R41" s="776"/>
      <c r="S41" s="776"/>
      <c r="T41" s="757">
        <f t="shared" si="1"/>
        <v>0</v>
      </c>
      <c r="U41" s="757">
        <f t="shared" si="2"/>
        <v>0</v>
      </c>
      <c r="V41" s="314" t="s">
        <v>528</v>
      </c>
      <c r="W41" s="315" t="s">
        <v>529</v>
      </c>
      <c r="X41" s="318" t="s">
        <v>530</v>
      </c>
      <c r="Y41" s="319" t="s">
        <v>527</v>
      </c>
      <c r="Z41" s="734">
        <v>25</v>
      </c>
    </row>
    <row r="42" spans="1:26" x14ac:dyDescent="0.2">
      <c r="A42" s="380" t="s">
        <v>432</v>
      </c>
      <c r="B42" s="317" t="s">
        <v>433</v>
      </c>
      <c r="C42" s="484" t="s">
        <v>432</v>
      </c>
      <c r="D42" s="485" t="s">
        <v>433</v>
      </c>
      <c r="E42" s="318" t="s">
        <v>434</v>
      </c>
      <c r="F42" s="319" t="s">
        <v>303</v>
      </c>
      <c r="G42" s="779">
        <v>19</v>
      </c>
      <c r="H42" s="483" t="str">
        <f t="shared" si="3"/>
        <v>Essex North SU</v>
      </c>
      <c r="I42" s="456" t="s">
        <v>1285</v>
      </c>
      <c r="J42" s="456"/>
      <c r="K42" s="456"/>
      <c r="L42" s="8" t="s">
        <v>1227</v>
      </c>
      <c r="M42" s="772">
        <v>49</v>
      </c>
      <c r="N42" s="773" t="s">
        <v>1228</v>
      </c>
      <c r="O42" s="501"/>
      <c r="P42" s="776"/>
      <c r="Q42" s="776"/>
      <c r="R42" s="776"/>
      <c r="S42" s="776"/>
      <c r="T42" s="757">
        <f t="shared" si="1"/>
        <v>0</v>
      </c>
      <c r="U42" s="757">
        <f t="shared" si="2"/>
        <v>0</v>
      </c>
      <c r="V42" s="314" t="s">
        <v>432</v>
      </c>
      <c r="W42" s="315" t="s">
        <v>433</v>
      </c>
      <c r="X42" s="318" t="s">
        <v>434</v>
      </c>
      <c r="Y42" s="319" t="s">
        <v>303</v>
      </c>
      <c r="Z42" s="734">
        <v>19</v>
      </c>
    </row>
    <row r="43" spans="1:26" x14ac:dyDescent="0.2">
      <c r="A43" s="380" t="s">
        <v>203</v>
      </c>
      <c r="B43" s="317" t="s">
        <v>204</v>
      </c>
      <c r="C43" s="487" t="s">
        <v>203</v>
      </c>
      <c r="D43" s="485" t="s">
        <v>204</v>
      </c>
      <c r="E43" s="381" t="s">
        <v>205</v>
      </c>
      <c r="F43" s="319" t="s">
        <v>202</v>
      </c>
      <c r="G43" s="779">
        <v>4</v>
      </c>
      <c r="H43" s="483" t="str">
        <f t="shared" si="3"/>
        <v>Addison-Rutland SU</v>
      </c>
      <c r="I43" s="456" t="s">
        <v>1285</v>
      </c>
      <c r="J43" s="456"/>
      <c r="K43" s="456"/>
      <c r="L43" s="8" t="s">
        <v>1229</v>
      </c>
      <c r="M43" s="772">
        <v>51</v>
      </c>
      <c r="N43" s="773" t="s">
        <v>1230</v>
      </c>
      <c r="O43" s="501"/>
      <c r="P43" s="776"/>
      <c r="Q43" s="776"/>
      <c r="R43" s="776"/>
      <c r="S43" s="776"/>
      <c r="T43" s="757">
        <f t="shared" si="1"/>
        <v>0</v>
      </c>
      <c r="U43" s="757">
        <f t="shared" si="2"/>
        <v>0</v>
      </c>
      <c r="V43" s="314" t="s">
        <v>203</v>
      </c>
      <c r="W43" s="315" t="s">
        <v>204</v>
      </c>
      <c r="X43" s="381" t="s">
        <v>205</v>
      </c>
      <c r="Y43" s="319" t="s">
        <v>202</v>
      </c>
      <c r="Z43" s="320">
        <v>4</v>
      </c>
    </row>
    <row r="44" spans="1:26" x14ac:dyDescent="0.2">
      <c r="A44" s="380" t="s">
        <v>1091</v>
      </c>
      <c r="B44" s="317" t="s">
        <v>1092</v>
      </c>
      <c r="C44" s="484" t="s">
        <v>1091</v>
      </c>
      <c r="D44" s="485" t="s">
        <v>1092</v>
      </c>
      <c r="E44" s="318" t="s">
        <v>1093</v>
      </c>
      <c r="F44" s="319" t="s">
        <v>281</v>
      </c>
      <c r="G44" s="779">
        <v>63</v>
      </c>
      <c r="H44" s="483" t="str">
        <f t="shared" si="3"/>
        <v>Two Rivers SU</v>
      </c>
      <c r="I44" s="456" t="s">
        <v>1285</v>
      </c>
      <c r="J44" s="456"/>
      <c r="K44" s="456"/>
      <c r="L44" s="8" t="s">
        <v>1231</v>
      </c>
      <c r="M44" s="772">
        <v>52</v>
      </c>
      <c r="N44" s="773" t="s">
        <v>1232</v>
      </c>
      <c r="O44" s="776">
        <v>43282</v>
      </c>
      <c r="P44" s="776"/>
      <c r="Q44" s="776" t="s">
        <v>1692</v>
      </c>
      <c r="R44" s="776"/>
      <c r="S44" s="776"/>
      <c r="T44" s="757">
        <f t="shared" si="1"/>
        <v>0</v>
      </c>
      <c r="U44" s="757">
        <f t="shared" si="2"/>
        <v>0</v>
      </c>
      <c r="V44" s="314" t="s">
        <v>1091</v>
      </c>
      <c r="W44" s="315" t="s">
        <v>1092</v>
      </c>
      <c r="X44" s="318" t="s">
        <v>1093</v>
      </c>
      <c r="Y44" s="319" t="s">
        <v>281</v>
      </c>
      <c r="Z44" s="320">
        <v>63</v>
      </c>
    </row>
    <row r="45" spans="1:26" x14ac:dyDescent="0.2">
      <c r="A45" s="380" t="s">
        <v>636</v>
      </c>
      <c r="B45" s="317" t="s">
        <v>637</v>
      </c>
      <c r="C45" s="484" t="s">
        <v>636</v>
      </c>
      <c r="D45" s="485" t="s">
        <v>637</v>
      </c>
      <c r="E45" s="318" t="s">
        <v>638</v>
      </c>
      <c r="F45" s="319" t="s">
        <v>639</v>
      </c>
      <c r="G45" s="779">
        <v>31</v>
      </c>
      <c r="H45" s="483" t="str">
        <f t="shared" si="3"/>
        <v>North Country SU</v>
      </c>
      <c r="I45" s="456" t="s">
        <v>1285</v>
      </c>
      <c r="J45" s="456"/>
      <c r="K45" s="456"/>
      <c r="L45" s="8" t="s">
        <v>1233</v>
      </c>
      <c r="M45" s="772">
        <v>54</v>
      </c>
      <c r="N45" s="771" t="s">
        <v>1234</v>
      </c>
      <c r="O45" s="501"/>
      <c r="P45" s="776"/>
      <c r="Q45" s="776"/>
      <c r="R45" s="776"/>
      <c r="S45" s="776"/>
      <c r="T45" s="757">
        <f t="shared" si="1"/>
        <v>0</v>
      </c>
      <c r="U45" s="757">
        <f t="shared" si="2"/>
        <v>0</v>
      </c>
      <c r="V45" s="314" t="s">
        <v>636</v>
      </c>
      <c r="W45" s="315" t="s">
        <v>637</v>
      </c>
      <c r="X45" s="318" t="s">
        <v>638</v>
      </c>
      <c r="Y45" s="319" t="s">
        <v>639</v>
      </c>
      <c r="Z45" s="320">
        <v>31</v>
      </c>
    </row>
    <row r="46" spans="1:26" x14ac:dyDescent="0.2">
      <c r="A46" s="380" t="s">
        <v>377</v>
      </c>
      <c r="B46" s="317" t="s">
        <v>378</v>
      </c>
      <c r="C46" s="484" t="s">
        <v>377</v>
      </c>
      <c r="D46" s="485" t="s">
        <v>378</v>
      </c>
      <c r="E46" s="318" t="s">
        <v>379</v>
      </c>
      <c r="F46" s="319" t="s">
        <v>295</v>
      </c>
      <c r="G46" s="779">
        <v>14</v>
      </c>
      <c r="H46" s="483" t="str">
        <f t="shared" si="3"/>
        <v>Champlain Valley SD</v>
      </c>
      <c r="I46" s="456" t="s">
        <v>1285</v>
      </c>
      <c r="J46" s="456"/>
      <c r="K46" s="456"/>
      <c r="L46" s="8" t="s">
        <v>1235</v>
      </c>
      <c r="M46" s="772">
        <v>55</v>
      </c>
      <c r="N46" s="774" t="s">
        <v>1236</v>
      </c>
      <c r="O46" s="501"/>
      <c r="P46" s="776"/>
      <c r="Q46" s="776"/>
      <c r="R46" s="776"/>
      <c r="S46" s="776"/>
      <c r="T46" s="757">
        <f t="shared" si="1"/>
        <v>0</v>
      </c>
      <c r="U46" s="757">
        <f t="shared" si="2"/>
        <v>0</v>
      </c>
      <c r="V46" s="314" t="s">
        <v>377</v>
      </c>
      <c r="W46" s="315" t="s">
        <v>378</v>
      </c>
      <c r="X46" s="318" t="s">
        <v>379</v>
      </c>
      <c r="Y46" s="319" t="s">
        <v>295</v>
      </c>
      <c r="Z46" s="320">
        <v>14</v>
      </c>
    </row>
    <row r="47" spans="1:26" x14ac:dyDescent="0.2">
      <c r="A47" s="380" t="s">
        <v>606</v>
      </c>
      <c r="B47" s="317" t="s">
        <v>607</v>
      </c>
      <c r="C47" s="484" t="s">
        <v>606</v>
      </c>
      <c r="D47" s="485" t="s">
        <v>607</v>
      </c>
      <c r="E47" s="318" t="s">
        <v>608</v>
      </c>
      <c r="F47" s="319" t="s">
        <v>562</v>
      </c>
      <c r="G47" s="779">
        <v>30</v>
      </c>
      <c r="H47" s="483" t="str">
        <f t="shared" si="3"/>
        <v>White River Valley SU</v>
      </c>
      <c r="I47" s="456" t="s">
        <v>1285</v>
      </c>
      <c r="J47" s="456"/>
      <c r="K47" s="456"/>
      <c r="L47" s="8" t="s">
        <v>1237</v>
      </c>
      <c r="M47" s="772">
        <v>56</v>
      </c>
      <c r="N47" s="771" t="s">
        <v>1238</v>
      </c>
      <c r="O47" s="501"/>
      <c r="P47" s="776"/>
      <c r="Q47" s="776"/>
      <c r="R47" s="776"/>
      <c r="S47" s="776"/>
      <c r="T47" s="757">
        <f t="shared" si="1"/>
        <v>0</v>
      </c>
      <c r="U47" s="757">
        <f t="shared" si="2"/>
        <v>0</v>
      </c>
      <c r="V47" s="314" t="s">
        <v>606</v>
      </c>
      <c r="W47" s="315" t="s">
        <v>607</v>
      </c>
      <c r="X47" s="318" t="s">
        <v>608</v>
      </c>
      <c r="Y47" s="319" t="s">
        <v>562</v>
      </c>
      <c r="Z47" s="320">
        <v>30</v>
      </c>
    </row>
    <row r="48" spans="1:26" x14ac:dyDescent="0.2">
      <c r="A48" s="380" t="s">
        <v>1094</v>
      </c>
      <c r="B48" s="317" t="s">
        <v>1095</v>
      </c>
      <c r="C48" s="484" t="s">
        <v>1094</v>
      </c>
      <c r="D48" s="485" t="s">
        <v>1095</v>
      </c>
      <c r="E48" s="318" t="s">
        <v>1096</v>
      </c>
      <c r="F48" s="319" t="s">
        <v>281</v>
      </c>
      <c r="G48" s="779">
        <v>63</v>
      </c>
      <c r="H48" s="483" t="str">
        <f t="shared" si="3"/>
        <v>Two Rivers SU</v>
      </c>
      <c r="I48" s="456" t="s">
        <v>1285</v>
      </c>
      <c r="J48" s="456"/>
      <c r="K48" s="456"/>
      <c r="L48" s="8" t="s">
        <v>1241</v>
      </c>
      <c r="M48" s="772">
        <v>60</v>
      </c>
      <c r="N48" s="773" t="s">
        <v>1242</v>
      </c>
      <c r="O48" s="501"/>
      <c r="P48" s="776"/>
      <c r="Q48" s="776"/>
      <c r="R48" s="776"/>
      <c r="S48" s="776"/>
      <c r="T48" s="757">
        <f t="shared" si="1"/>
        <v>0</v>
      </c>
      <c r="U48" s="757">
        <f t="shared" si="2"/>
        <v>0</v>
      </c>
      <c r="V48" s="314" t="s">
        <v>1094</v>
      </c>
      <c r="W48" s="315" t="s">
        <v>1095</v>
      </c>
      <c r="X48" s="318" t="s">
        <v>1096</v>
      </c>
      <c r="Y48" s="319" t="s">
        <v>281</v>
      </c>
      <c r="Z48" s="320">
        <v>63</v>
      </c>
    </row>
    <row r="49" spans="1:26" x14ac:dyDescent="0.2">
      <c r="A49" s="380" t="s">
        <v>807</v>
      </c>
      <c r="B49" s="317" t="s">
        <v>295</v>
      </c>
      <c r="C49" s="484" t="s">
        <v>807</v>
      </c>
      <c r="D49" s="485" t="s">
        <v>295</v>
      </c>
      <c r="E49" s="318" t="s">
        <v>808</v>
      </c>
      <c r="F49" s="319" t="s">
        <v>202</v>
      </c>
      <c r="G49" s="779">
        <v>36</v>
      </c>
      <c r="H49" s="483" t="str">
        <f t="shared" si="3"/>
        <v>Rutland Northeast SU</v>
      </c>
      <c r="I49" s="456" t="s">
        <v>1285</v>
      </c>
      <c r="J49" s="456"/>
      <c r="K49" s="456"/>
      <c r="L49" s="8" t="s">
        <v>1243</v>
      </c>
      <c r="M49" s="772">
        <v>61</v>
      </c>
      <c r="N49" s="773" t="s">
        <v>1244</v>
      </c>
      <c r="O49" s="501"/>
      <c r="P49" s="776"/>
      <c r="Q49" s="776"/>
      <c r="R49" s="776"/>
      <c r="S49" s="776"/>
      <c r="T49" s="757">
        <f t="shared" si="1"/>
        <v>0</v>
      </c>
      <c r="U49" s="757">
        <f t="shared" si="2"/>
        <v>0</v>
      </c>
      <c r="V49" s="314" t="s">
        <v>807</v>
      </c>
      <c r="W49" s="315" t="s">
        <v>295</v>
      </c>
      <c r="X49" s="318" t="s">
        <v>808</v>
      </c>
      <c r="Y49" s="319" t="s">
        <v>202</v>
      </c>
      <c r="Z49" s="320">
        <v>36</v>
      </c>
    </row>
    <row r="50" spans="1:26" x14ac:dyDescent="0.2">
      <c r="A50" s="380" t="s">
        <v>721</v>
      </c>
      <c r="B50" s="317" t="s">
        <v>722</v>
      </c>
      <c r="C50" s="484" t="s">
        <v>721</v>
      </c>
      <c r="D50" s="485" t="s">
        <v>722</v>
      </c>
      <c r="E50" s="318" t="s">
        <v>723</v>
      </c>
      <c r="F50" s="319" t="s">
        <v>202</v>
      </c>
      <c r="G50" s="779">
        <v>33</v>
      </c>
      <c r="H50" s="483" t="str">
        <f t="shared" si="3"/>
        <v>Mill River SD</v>
      </c>
      <c r="I50" s="456" t="s">
        <v>1285</v>
      </c>
      <c r="J50" s="456"/>
      <c r="K50" s="456"/>
      <c r="L50" s="8" t="s">
        <v>1246</v>
      </c>
      <c r="M50" s="772">
        <v>63</v>
      </c>
      <c r="N50" s="773" t="s">
        <v>1247</v>
      </c>
      <c r="O50" s="501">
        <v>41456</v>
      </c>
      <c r="P50" s="776" t="s">
        <v>1426</v>
      </c>
      <c r="Q50" s="776" t="s">
        <v>1424</v>
      </c>
      <c r="R50" s="776" t="s">
        <v>1152</v>
      </c>
      <c r="S50" s="776" t="s">
        <v>1425</v>
      </c>
      <c r="T50" s="757">
        <f t="shared" si="1"/>
        <v>0</v>
      </c>
      <c r="U50" s="757">
        <f t="shared" si="2"/>
        <v>0</v>
      </c>
      <c r="V50" s="314" t="s">
        <v>721</v>
      </c>
      <c r="W50" s="315" t="s">
        <v>722</v>
      </c>
      <c r="X50" s="318" t="s">
        <v>723</v>
      </c>
      <c r="Y50" s="319" t="s">
        <v>202</v>
      </c>
      <c r="Z50" s="320">
        <v>33</v>
      </c>
    </row>
    <row r="51" spans="1:26" x14ac:dyDescent="0.2">
      <c r="A51" s="380" t="s">
        <v>292</v>
      </c>
      <c r="B51" s="317" t="s">
        <v>293</v>
      </c>
      <c r="C51" s="484" t="s">
        <v>292</v>
      </c>
      <c r="D51" s="485" t="s">
        <v>293</v>
      </c>
      <c r="E51" s="318" t="s">
        <v>294</v>
      </c>
      <c r="F51" s="319" t="s">
        <v>295</v>
      </c>
      <c r="G51" s="779">
        <v>7</v>
      </c>
      <c r="H51" s="483" t="str">
        <f t="shared" si="3"/>
        <v>Colchester SD</v>
      </c>
      <c r="I51" s="456" t="s">
        <v>1285</v>
      </c>
      <c r="J51" s="456"/>
      <c r="K51" s="456"/>
      <c r="L51" s="8" t="s">
        <v>1248</v>
      </c>
      <c r="M51" s="772">
        <v>64</v>
      </c>
      <c r="N51" s="774" t="s">
        <v>1249</v>
      </c>
      <c r="O51" s="501"/>
      <c r="P51" s="776"/>
      <c r="Q51" s="776"/>
      <c r="R51" s="776"/>
      <c r="S51" s="776"/>
      <c r="T51" s="757">
        <f t="shared" si="1"/>
        <v>0</v>
      </c>
      <c r="U51" s="757">
        <f t="shared" si="2"/>
        <v>0</v>
      </c>
      <c r="V51" s="314" t="s">
        <v>292</v>
      </c>
      <c r="W51" s="315" t="s">
        <v>293</v>
      </c>
      <c r="X51" s="318" t="s">
        <v>294</v>
      </c>
      <c r="Y51" s="319" t="s">
        <v>295</v>
      </c>
      <c r="Z51" s="320">
        <v>7</v>
      </c>
    </row>
    <row r="52" spans="1:26" x14ac:dyDescent="0.2">
      <c r="A52" s="380" t="s">
        <v>402</v>
      </c>
      <c r="B52" s="317" t="s">
        <v>403</v>
      </c>
      <c r="C52" s="484" t="s">
        <v>402</v>
      </c>
      <c r="D52" s="485" t="s">
        <v>403</v>
      </c>
      <c r="E52" s="318" t="s">
        <v>404</v>
      </c>
      <c r="F52" s="319" t="s">
        <v>303</v>
      </c>
      <c r="G52" s="781">
        <v>67</v>
      </c>
      <c r="H52" s="483" t="str">
        <f t="shared" si="3"/>
        <v>Kingdom East SD</v>
      </c>
      <c r="I52" s="456" t="s">
        <v>1285</v>
      </c>
      <c r="J52" s="456"/>
      <c r="K52" s="456"/>
      <c r="L52" s="8" t="s">
        <v>1416</v>
      </c>
      <c r="M52" s="772">
        <v>65</v>
      </c>
      <c r="N52" s="770" t="s">
        <v>1683</v>
      </c>
      <c r="O52" s="501">
        <v>42917</v>
      </c>
      <c r="P52" s="776" t="s">
        <v>1162</v>
      </c>
      <c r="Q52" s="776" t="s">
        <v>1422</v>
      </c>
      <c r="R52" s="776" t="s">
        <v>1240</v>
      </c>
      <c r="S52" s="776" t="s">
        <v>1423</v>
      </c>
      <c r="T52" s="757">
        <f t="shared" si="1"/>
        <v>0</v>
      </c>
      <c r="U52" s="757">
        <f t="shared" si="2"/>
        <v>0</v>
      </c>
      <c r="V52" s="314" t="s">
        <v>402</v>
      </c>
      <c r="W52" s="315" t="s">
        <v>403</v>
      </c>
      <c r="X52" s="318" t="s">
        <v>404</v>
      </c>
      <c r="Y52" s="319" t="s">
        <v>303</v>
      </c>
      <c r="Z52" s="510">
        <v>67</v>
      </c>
    </row>
    <row r="53" spans="1:26" x14ac:dyDescent="0.2">
      <c r="A53" s="380" t="s">
        <v>563</v>
      </c>
      <c r="B53" s="317" t="s">
        <v>564</v>
      </c>
      <c r="C53" s="484" t="s">
        <v>563</v>
      </c>
      <c r="D53" s="485" t="s">
        <v>564</v>
      </c>
      <c r="E53" s="381" t="s">
        <v>565</v>
      </c>
      <c r="F53" s="319" t="s">
        <v>562</v>
      </c>
      <c r="G53" s="779">
        <v>27</v>
      </c>
      <c r="H53" s="483" t="str">
        <f t="shared" si="3"/>
        <v>Orange East SU</v>
      </c>
      <c r="I53" s="456" t="s">
        <v>1285</v>
      </c>
      <c r="J53" s="456"/>
      <c r="K53" s="456"/>
      <c r="L53" s="8" t="s">
        <v>1677</v>
      </c>
      <c r="M53" s="775">
        <v>66</v>
      </c>
      <c r="N53" s="767" t="s">
        <v>1687</v>
      </c>
      <c r="O53" s="501">
        <v>43282</v>
      </c>
      <c r="P53" s="776" t="s">
        <v>1208</v>
      </c>
      <c r="Q53" s="776" t="s">
        <v>1209</v>
      </c>
      <c r="R53" s="776" t="s">
        <v>1210</v>
      </c>
      <c r="S53" s="776" t="s">
        <v>1211</v>
      </c>
      <c r="T53" s="757">
        <f t="shared" si="1"/>
        <v>0</v>
      </c>
      <c r="U53" s="757">
        <f t="shared" si="2"/>
        <v>0</v>
      </c>
      <c r="V53" s="314" t="s">
        <v>563</v>
      </c>
      <c r="W53" s="315" t="s">
        <v>564</v>
      </c>
      <c r="X53" s="381" t="s">
        <v>565</v>
      </c>
      <c r="Y53" s="319" t="s">
        <v>562</v>
      </c>
      <c r="Z53" s="320">
        <v>27</v>
      </c>
    </row>
    <row r="54" spans="1:26" x14ac:dyDescent="0.2">
      <c r="A54" s="380" t="s">
        <v>180</v>
      </c>
      <c r="B54" s="317" t="s">
        <v>181</v>
      </c>
      <c r="C54" s="484" t="s">
        <v>180</v>
      </c>
      <c r="D54" s="485" t="s">
        <v>181</v>
      </c>
      <c r="E54" s="318" t="s">
        <v>182</v>
      </c>
      <c r="F54" s="319" t="s">
        <v>149</v>
      </c>
      <c r="G54" s="779">
        <v>3</v>
      </c>
      <c r="H54" s="483" t="str">
        <f t="shared" si="3"/>
        <v>Addison Central SD</v>
      </c>
      <c r="I54" s="456" t="s">
        <v>1285</v>
      </c>
      <c r="J54" s="456"/>
      <c r="K54" s="456"/>
      <c r="L54" s="8" t="s">
        <v>1678</v>
      </c>
      <c r="M54" s="775">
        <v>67</v>
      </c>
      <c r="N54" s="767" t="s">
        <v>1684</v>
      </c>
      <c r="O54" s="501">
        <v>43282</v>
      </c>
      <c r="P54" s="776" t="s">
        <v>1693</v>
      </c>
      <c r="Q54" s="776" t="s">
        <v>1153</v>
      </c>
      <c r="R54" s="776" t="s">
        <v>1171</v>
      </c>
      <c r="S54" s="776" t="s">
        <v>1694</v>
      </c>
      <c r="T54" s="757">
        <f t="shared" si="1"/>
        <v>0</v>
      </c>
      <c r="U54" s="757">
        <f t="shared" si="2"/>
        <v>0</v>
      </c>
      <c r="V54" s="314" t="s">
        <v>180</v>
      </c>
      <c r="W54" s="315" t="s">
        <v>181</v>
      </c>
      <c r="X54" s="318" t="s">
        <v>182</v>
      </c>
      <c r="Y54" s="319" t="s">
        <v>149</v>
      </c>
      <c r="Z54" s="320">
        <v>3</v>
      </c>
    </row>
    <row r="55" spans="1:26" x14ac:dyDescent="0.2">
      <c r="A55" s="380" t="s">
        <v>640</v>
      </c>
      <c r="B55" s="317" t="s">
        <v>641</v>
      </c>
      <c r="C55" s="484" t="s">
        <v>640</v>
      </c>
      <c r="D55" s="485" t="s">
        <v>641</v>
      </c>
      <c r="E55" s="318" t="s">
        <v>642</v>
      </c>
      <c r="F55" s="319" t="s">
        <v>639</v>
      </c>
      <c r="G55" s="779">
        <v>31</v>
      </c>
      <c r="H55" s="483" t="str">
        <f t="shared" si="3"/>
        <v>North Country SU</v>
      </c>
      <c r="I55" s="456" t="s">
        <v>1285</v>
      </c>
      <c r="J55" s="456"/>
      <c r="K55" s="456"/>
      <c r="L55" s="8" t="s">
        <v>1679</v>
      </c>
      <c r="M55" s="775">
        <v>68</v>
      </c>
      <c r="N55" s="767" t="s">
        <v>1685</v>
      </c>
      <c r="O55" s="501">
        <v>43282</v>
      </c>
      <c r="P55" s="776" t="s">
        <v>1191</v>
      </c>
      <c r="Q55" s="776" t="s">
        <v>1192</v>
      </c>
      <c r="R55" s="776" t="s">
        <v>1217</v>
      </c>
      <c r="S55" s="776" t="s">
        <v>1218</v>
      </c>
      <c r="T55" s="757">
        <f t="shared" si="1"/>
        <v>0</v>
      </c>
      <c r="U55" s="757">
        <f t="shared" si="2"/>
        <v>0</v>
      </c>
      <c r="V55" s="314" t="s">
        <v>640</v>
      </c>
      <c r="W55" s="315" t="s">
        <v>641</v>
      </c>
      <c r="X55" s="318" t="s">
        <v>642</v>
      </c>
      <c r="Y55" s="319" t="s">
        <v>639</v>
      </c>
      <c r="Z55" s="320">
        <v>31</v>
      </c>
    </row>
    <row r="56" spans="1:26" x14ac:dyDescent="0.2">
      <c r="A56" s="380" t="s">
        <v>773</v>
      </c>
      <c r="B56" s="317" t="s">
        <v>774</v>
      </c>
      <c r="C56" s="484" t="s">
        <v>773</v>
      </c>
      <c r="D56" s="485" t="s">
        <v>774</v>
      </c>
      <c r="E56" s="318" t="s">
        <v>775</v>
      </c>
      <c r="F56" s="319" t="s">
        <v>639</v>
      </c>
      <c r="G56" s="779">
        <v>35</v>
      </c>
      <c r="H56" s="483" t="str">
        <f t="shared" si="3"/>
        <v>Orleans Southwest SU</v>
      </c>
      <c r="I56" s="456" t="s">
        <v>1285</v>
      </c>
      <c r="J56" s="456"/>
      <c r="K56" s="456"/>
      <c r="L56" s="8" t="s">
        <v>1680</v>
      </c>
      <c r="M56" s="775">
        <v>69</v>
      </c>
      <c r="N56" s="767" t="s">
        <v>1686</v>
      </c>
      <c r="O56" s="501">
        <v>43282</v>
      </c>
      <c r="P56" s="776" t="s">
        <v>1219</v>
      </c>
      <c r="Q56" s="776" t="s">
        <v>1220</v>
      </c>
      <c r="R56" s="776" t="s">
        <v>1217</v>
      </c>
      <c r="S56" s="776" t="s">
        <v>1218</v>
      </c>
      <c r="T56" s="757">
        <f t="shared" si="1"/>
        <v>0</v>
      </c>
      <c r="U56" s="757">
        <f t="shared" si="2"/>
        <v>0</v>
      </c>
      <c r="V56" s="314" t="s">
        <v>773</v>
      </c>
      <c r="W56" s="315" t="s">
        <v>774</v>
      </c>
      <c r="X56" s="318" t="s">
        <v>775</v>
      </c>
      <c r="Y56" s="319" t="s">
        <v>639</v>
      </c>
      <c r="Z56" s="320">
        <v>35</v>
      </c>
    </row>
    <row r="57" spans="1:26" x14ac:dyDescent="0.2">
      <c r="A57" s="380" t="s">
        <v>247</v>
      </c>
      <c r="B57" s="317" t="s">
        <v>248</v>
      </c>
      <c r="C57" s="484" t="s">
        <v>247</v>
      </c>
      <c r="D57" s="485" t="s">
        <v>248</v>
      </c>
      <c r="E57" s="318" t="s">
        <v>249</v>
      </c>
      <c r="F57" s="319" t="s">
        <v>202</v>
      </c>
      <c r="G57" s="779">
        <v>6</v>
      </c>
      <c r="H57" s="483" t="str">
        <f t="shared" si="3"/>
        <v>Bennington-Rutland SU</v>
      </c>
      <c r="I57" s="456" t="s">
        <v>1285</v>
      </c>
      <c r="J57" s="456"/>
      <c r="K57" s="456"/>
      <c r="L57" s="456"/>
      <c r="M57" s="456"/>
      <c r="N57" s="456"/>
      <c r="T57" s="757">
        <f t="shared" si="1"/>
        <v>0</v>
      </c>
      <c r="U57" s="757">
        <f t="shared" si="2"/>
        <v>0</v>
      </c>
      <c r="V57" s="314" t="s">
        <v>247</v>
      </c>
      <c r="W57" s="315" t="s">
        <v>248</v>
      </c>
      <c r="X57" s="318" t="s">
        <v>249</v>
      </c>
      <c r="Y57" s="319" t="s">
        <v>202</v>
      </c>
      <c r="Z57" s="320">
        <v>6</v>
      </c>
    </row>
    <row r="58" spans="1:26" x14ac:dyDescent="0.2">
      <c r="A58" s="758" t="s">
        <v>324</v>
      </c>
      <c r="B58" s="759" t="s">
        <v>325</v>
      </c>
      <c r="C58" s="484" t="s">
        <v>324</v>
      </c>
      <c r="D58" s="485" t="s">
        <v>325</v>
      </c>
      <c r="E58" s="318" t="s">
        <v>326</v>
      </c>
      <c r="F58" s="319" t="s">
        <v>299</v>
      </c>
      <c r="G58" s="779">
        <v>9</v>
      </c>
      <c r="H58" s="483" t="str">
        <f t="shared" si="3"/>
        <v>Caledonia Central SU</v>
      </c>
      <c r="I58" s="456" t="s">
        <v>1285</v>
      </c>
      <c r="J58" s="456"/>
      <c r="K58" s="456"/>
      <c r="L58" s="456"/>
      <c r="M58" s="456"/>
      <c r="N58" s="456"/>
      <c r="T58" s="757">
        <f t="shared" si="1"/>
        <v>0</v>
      </c>
      <c r="U58" s="757">
        <f t="shared" si="2"/>
        <v>0</v>
      </c>
      <c r="V58" s="708" t="s">
        <v>324</v>
      </c>
      <c r="W58" s="709" t="s">
        <v>325</v>
      </c>
      <c r="X58" s="318" t="s">
        <v>326</v>
      </c>
      <c r="Y58" s="319" t="s">
        <v>299</v>
      </c>
      <c r="Z58" s="320">
        <v>9</v>
      </c>
    </row>
    <row r="59" spans="1:26" x14ac:dyDescent="0.2">
      <c r="A59" s="380" t="s">
        <v>643</v>
      </c>
      <c r="B59" s="317" t="s">
        <v>644</v>
      </c>
      <c r="C59" s="484" t="s">
        <v>643</v>
      </c>
      <c r="D59" s="485" t="s">
        <v>644</v>
      </c>
      <c r="E59" s="318" t="s">
        <v>645</v>
      </c>
      <c r="F59" s="319" t="s">
        <v>639</v>
      </c>
      <c r="G59" s="779">
        <v>31</v>
      </c>
      <c r="H59" s="483" t="str">
        <f t="shared" si="3"/>
        <v>North Country SU</v>
      </c>
      <c r="I59" s="456" t="s">
        <v>1285</v>
      </c>
      <c r="J59" s="456"/>
      <c r="K59" s="456"/>
      <c r="L59" s="456"/>
      <c r="M59" s="456"/>
      <c r="N59" s="456"/>
      <c r="T59" s="757">
        <f t="shared" si="1"/>
        <v>0</v>
      </c>
      <c r="U59" s="757">
        <f t="shared" si="2"/>
        <v>0</v>
      </c>
      <c r="V59" s="314" t="s">
        <v>643</v>
      </c>
      <c r="W59" s="315" t="s">
        <v>644</v>
      </c>
      <c r="X59" s="318" t="s">
        <v>645</v>
      </c>
      <c r="Y59" s="319" t="s">
        <v>639</v>
      </c>
      <c r="Z59" s="320">
        <v>31</v>
      </c>
    </row>
    <row r="60" spans="1:26" x14ac:dyDescent="0.2">
      <c r="A60" s="380" t="s">
        <v>250</v>
      </c>
      <c r="B60" s="317" t="s">
        <v>251</v>
      </c>
      <c r="C60" s="484" t="s">
        <v>250</v>
      </c>
      <c r="D60" s="485" t="s">
        <v>251</v>
      </c>
      <c r="E60" s="318" t="s">
        <v>252</v>
      </c>
      <c r="F60" s="319" t="s">
        <v>222</v>
      </c>
      <c r="G60" s="779">
        <v>6</v>
      </c>
      <c r="H60" s="483" t="str">
        <f t="shared" si="3"/>
        <v>Bennington-Rutland SU</v>
      </c>
      <c r="I60" s="456" t="s">
        <v>1285</v>
      </c>
      <c r="J60" s="456"/>
      <c r="K60" s="456"/>
      <c r="L60" s="456"/>
      <c r="M60" s="456"/>
      <c r="N60" s="456"/>
      <c r="T60" s="757">
        <f t="shared" si="1"/>
        <v>0</v>
      </c>
      <c r="U60" s="757">
        <f t="shared" si="2"/>
        <v>0</v>
      </c>
      <c r="V60" s="314" t="s">
        <v>250</v>
      </c>
      <c r="W60" s="315" t="s">
        <v>251</v>
      </c>
      <c r="X60" s="318" t="s">
        <v>252</v>
      </c>
      <c r="Y60" s="319" t="s">
        <v>222</v>
      </c>
      <c r="Z60" s="320">
        <v>6</v>
      </c>
    </row>
    <row r="61" spans="1:26" x14ac:dyDescent="0.2">
      <c r="A61" s="380" t="s">
        <v>912</v>
      </c>
      <c r="B61" s="317" t="s">
        <v>913</v>
      </c>
      <c r="C61" s="484" t="s">
        <v>912</v>
      </c>
      <c r="D61" s="485" t="s">
        <v>913</v>
      </c>
      <c r="E61" s="318" t="s">
        <v>914</v>
      </c>
      <c r="F61" s="319" t="s">
        <v>259</v>
      </c>
      <c r="G61" s="779">
        <v>46</v>
      </c>
      <c r="H61" s="483" t="str">
        <f t="shared" si="3"/>
        <v>Windham Central SU</v>
      </c>
      <c r="I61" s="456" t="s">
        <v>1285</v>
      </c>
      <c r="J61" s="456"/>
      <c r="K61" s="456"/>
      <c r="T61" s="757">
        <f t="shared" si="1"/>
        <v>0</v>
      </c>
      <c r="U61" s="757">
        <f t="shared" si="2"/>
        <v>0</v>
      </c>
      <c r="V61" s="314" t="s">
        <v>912</v>
      </c>
      <c r="W61" s="315" t="s">
        <v>913</v>
      </c>
      <c r="X61" s="318" t="s">
        <v>914</v>
      </c>
      <c r="Y61" s="319" t="s">
        <v>259</v>
      </c>
      <c r="Z61" s="320">
        <v>46</v>
      </c>
    </row>
    <row r="62" spans="1:26" x14ac:dyDescent="0.2">
      <c r="A62" s="380" t="s">
        <v>966</v>
      </c>
      <c r="B62" s="317" t="s">
        <v>967</v>
      </c>
      <c r="C62" s="484" t="s">
        <v>966</v>
      </c>
      <c r="D62" s="485" t="s">
        <v>967</v>
      </c>
      <c r="E62" s="318" t="s">
        <v>968</v>
      </c>
      <c r="F62" s="319" t="s">
        <v>259</v>
      </c>
      <c r="G62" s="779">
        <v>48</v>
      </c>
      <c r="H62" s="483" t="str">
        <f t="shared" si="3"/>
        <v>Windham Southeast SU</v>
      </c>
      <c r="I62" s="456" t="s">
        <v>1285</v>
      </c>
      <c r="J62" s="456"/>
      <c r="K62" s="456"/>
      <c r="L62"/>
      <c r="M62"/>
      <c r="N62"/>
      <c r="O62"/>
      <c r="P62"/>
      <c r="Q62"/>
      <c r="R62"/>
      <c r="S62"/>
      <c r="T62" s="757">
        <f t="shared" si="1"/>
        <v>0</v>
      </c>
      <c r="U62" s="757">
        <f t="shared" si="2"/>
        <v>0</v>
      </c>
      <c r="V62" s="314" t="s">
        <v>966</v>
      </c>
      <c r="W62" s="315" t="s">
        <v>967</v>
      </c>
      <c r="X62" s="318" t="s">
        <v>968</v>
      </c>
      <c r="Y62" s="319" t="s">
        <v>259</v>
      </c>
      <c r="Z62" s="320">
        <v>48</v>
      </c>
    </row>
    <row r="63" spans="1:26" x14ac:dyDescent="0.2">
      <c r="A63" s="380" t="s">
        <v>881</v>
      </c>
      <c r="B63" s="317" t="s">
        <v>882</v>
      </c>
      <c r="C63" s="487" t="s">
        <v>881</v>
      </c>
      <c r="D63" s="485" t="s">
        <v>882</v>
      </c>
      <c r="E63" s="381" t="s">
        <v>883</v>
      </c>
      <c r="F63" s="319" t="s">
        <v>598</v>
      </c>
      <c r="G63" s="779">
        <v>42</v>
      </c>
      <c r="H63" s="483" t="str">
        <f t="shared" si="3"/>
        <v>Harwood UUSD</v>
      </c>
      <c r="I63" s="456" t="s">
        <v>1285</v>
      </c>
      <c r="J63" s="456"/>
      <c r="K63" s="456"/>
      <c r="L63"/>
      <c r="M63"/>
      <c r="N63"/>
      <c r="O63"/>
      <c r="P63"/>
      <c r="Q63"/>
      <c r="R63"/>
      <c r="S63"/>
      <c r="T63" s="757">
        <f t="shared" si="1"/>
        <v>0</v>
      </c>
      <c r="U63" s="757">
        <f t="shared" si="2"/>
        <v>0</v>
      </c>
      <c r="V63" s="314" t="s">
        <v>881</v>
      </c>
      <c r="W63" s="315" t="s">
        <v>882</v>
      </c>
      <c r="X63" s="381" t="s">
        <v>883</v>
      </c>
      <c r="Y63" s="319" t="s">
        <v>598</v>
      </c>
      <c r="Z63" s="320">
        <v>42</v>
      </c>
    </row>
    <row r="64" spans="1:26" x14ac:dyDescent="0.2">
      <c r="A64" s="380" t="s">
        <v>300</v>
      </c>
      <c r="B64" s="317" t="s">
        <v>301</v>
      </c>
      <c r="C64" s="484" t="s">
        <v>300</v>
      </c>
      <c r="D64" s="485" t="s">
        <v>301</v>
      </c>
      <c r="E64" s="318" t="s">
        <v>302</v>
      </c>
      <c r="F64" s="319" t="s">
        <v>303</v>
      </c>
      <c r="G64" s="781">
        <v>19</v>
      </c>
      <c r="H64" s="483" t="str">
        <f t="shared" si="3"/>
        <v>Essex North SU</v>
      </c>
      <c r="I64" s="456" t="s">
        <v>1285</v>
      </c>
      <c r="J64" s="456"/>
      <c r="K64" s="456"/>
      <c r="L64"/>
      <c r="M64"/>
      <c r="N64"/>
      <c r="O64"/>
      <c r="P64"/>
      <c r="Q64"/>
      <c r="R64"/>
      <c r="S64"/>
      <c r="T64" s="757">
        <f t="shared" si="1"/>
        <v>0</v>
      </c>
      <c r="U64" s="757">
        <f t="shared" si="2"/>
        <v>0</v>
      </c>
      <c r="V64" s="314" t="s">
        <v>300</v>
      </c>
      <c r="W64" s="315" t="s">
        <v>301</v>
      </c>
      <c r="X64" s="318" t="s">
        <v>302</v>
      </c>
      <c r="Y64" s="319" t="s">
        <v>303</v>
      </c>
      <c r="Z64" s="510">
        <v>19</v>
      </c>
    </row>
    <row r="65" spans="1:26" x14ac:dyDescent="0.2">
      <c r="A65" s="380" t="s">
        <v>703</v>
      </c>
      <c r="B65" s="317" t="s">
        <v>704</v>
      </c>
      <c r="C65" s="484" t="s">
        <v>703</v>
      </c>
      <c r="D65" s="485" t="s">
        <v>704</v>
      </c>
      <c r="E65" s="318" t="s">
        <v>705</v>
      </c>
      <c r="F65" s="319" t="s">
        <v>598</v>
      </c>
      <c r="G65" s="779">
        <v>32</v>
      </c>
      <c r="H65" s="483" t="str">
        <f t="shared" si="3"/>
        <v>Washington Central SU</v>
      </c>
      <c r="I65" s="456" t="s">
        <v>1285</v>
      </c>
      <c r="J65" s="456"/>
      <c r="K65" s="456"/>
      <c r="L65"/>
      <c r="M65"/>
      <c r="N65"/>
      <c r="O65"/>
      <c r="P65"/>
      <c r="Q65"/>
      <c r="R65"/>
      <c r="S65"/>
      <c r="T65" s="757">
        <f t="shared" si="1"/>
        <v>0</v>
      </c>
      <c r="U65" s="757">
        <f t="shared" si="2"/>
        <v>0</v>
      </c>
      <c r="V65" s="314" t="s">
        <v>703</v>
      </c>
      <c r="W65" s="315" t="s">
        <v>704</v>
      </c>
      <c r="X65" s="318" t="s">
        <v>705</v>
      </c>
      <c r="Y65" s="319" t="s">
        <v>598</v>
      </c>
      <c r="Z65" s="320">
        <v>32</v>
      </c>
    </row>
    <row r="66" spans="1:26" x14ac:dyDescent="0.2">
      <c r="A66" s="380" t="s">
        <v>531</v>
      </c>
      <c r="B66" s="317" t="s">
        <v>532</v>
      </c>
      <c r="C66" s="484" t="s">
        <v>531</v>
      </c>
      <c r="D66" s="485" t="s">
        <v>532</v>
      </c>
      <c r="E66" s="318" t="s">
        <v>533</v>
      </c>
      <c r="F66" s="319" t="s">
        <v>527</v>
      </c>
      <c r="G66" s="779">
        <v>25</v>
      </c>
      <c r="H66" s="483" t="str">
        <f t="shared" si="3"/>
        <v>Lamoille North SU</v>
      </c>
      <c r="I66" s="456" t="s">
        <v>1285</v>
      </c>
      <c r="J66" s="456"/>
      <c r="K66" s="456"/>
      <c r="L66"/>
      <c r="M66"/>
      <c r="N66"/>
      <c r="O66"/>
      <c r="P66"/>
      <c r="Q66"/>
      <c r="R66"/>
      <c r="S66"/>
      <c r="T66" s="757">
        <f t="shared" si="1"/>
        <v>0</v>
      </c>
      <c r="U66" s="757">
        <f t="shared" si="2"/>
        <v>0</v>
      </c>
      <c r="V66" s="314" t="s">
        <v>531</v>
      </c>
      <c r="W66" s="315" t="s">
        <v>532</v>
      </c>
      <c r="X66" s="318" t="s">
        <v>533</v>
      </c>
      <c r="Y66" s="319" t="s">
        <v>527</v>
      </c>
      <c r="Z66" s="320">
        <v>25</v>
      </c>
    </row>
    <row r="67" spans="1:26" x14ac:dyDescent="0.2">
      <c r="A67" s="380" t="s">
        <v>543</v>
      </c>
      <c r="B67" s="317" t="s">
        <v>544</v>
      </c>
      <c r="C67" s="484" t="s">
        <v>543</v>
      </c>
      <c r="D67" s="485" t="s">
        <v>544</v>
      </c>
      <c r="E67" s="318" t="s">
        <v>545</v>
      </c>
      <c r="F67" s="319" t="s">
        <v>527</v>
      </c>
      <c r="G67" s="779">
        <v>26</v>
      </c>
      <c r="H67" s="483" t="str">
        <f t="shared" si="3"/>
        <v>Lamoille South SU</v>
      </c>
      <c r="I67" s="456" t="s">
        <v>1285</v>
      </c>
      <c r="J67" s="456"/>
      <c r="K67" s="456"/>
      <c r="L67"/>
      <c r="M67"/>
      <c r="N67"/>
      <c r="O67"/>
      <c r="P67"/>
      <c r="Q67"/>
      <c r="R67"/>
      <c r="S67"/>
      <c r="T67" s="757">
        <f t="shared" si="1"/>
        <v>0</v>
      </c>
      <c r="U67" s="757">
        <f t="shared" si="2"/>
        <v>0</v>
      </c>
      <c r="V67" s="314" t="s">
        <v>543</v>
      </c>
      <c r="W67" s="315" t="s">
        <v>544</v>
      </c>
      <c r="X67" s="318" t="s">
        <v>545</v>
      </c>
      <c r="Y67" s="319" t="s">
        <v>527</v>
      </c>
      <c r="Z67" s="320">
        <v>26</v>
      </c>
    </row>
    <row r="68" spans="1:26" x14ac:dyDescent="0.2">
      <c r="A68" s="380" t="s">
        <v>463</v>
      </c>
      <c r="B68" s="317" t="s">
        <v>464</v>
      </c>
      <c r="C68" s="484" t="s">
        <v>463</v>
      </c>
      <c r="D68" s="485" t="s">
        <v>464</v>
      </c>
      <c r="E68" s="318" t="s">
        <v>465</v>
      </c>
      <c r="F68" s="319" t="s">
        <v>459</v>
      </c>
      <c r="G68" s="779">
        <v>20</v>
      </c>
      <c r="H68" s="483" t="str">
        <f t="shared" si="3"/>
        <v>Franklin Northeast SU</v>
      </c>
      <c r="I68" s="456" t="s">
        <v>1285</v>
      </c>
      <c r="J68" s="456"/>
      <c r="K68" s="456"/>
      <c r="L68"/>
      <c r="M68"/>
      <c r="N68"/>
      <c r="O68"/>
      <c r="P68"/>
      <c r="Q68"/>
      <c r="R68"/>
      <c r="S68"/>
      <c r="T68" s="757">
        <f t="shared" si="1"/>
        <v>0</v>
      </c>
      <c r="U68" s="757">
        <f t="shared" si="2"/>
        <v>0</v>
      </c>
      <c r="V68" s="314" t="s">
        <v>463</v>
      </c>
      <c r="W68" s="315" t="s">
        <v>464</v>
      </c>
      <c r="X68" s="318" t="s">
        <v>465</v>
      </c>
      <c r="Y68" s="319" t="s">
        <v>459</v>
      </c>
      <c r="Z68" s="320">
        <v>20</v>
      </c>
    </row>
    <row r="69" spans="1:26" x14ac:dyDescent="0.2">
      <c r="A69" s="380" t="s">
        <v>1064</v>
      </c>
      <c r="B69" s="317" t="s">
        <v>303</v>
      </c>
      <c r="C69" s="484" t="s">
        <v>1064</v>
      </c>
      <c r="D69" s="485" t="s">
        <v>303</v>
      </c>
      <c r="E69" s="318" t="s">
        <v>1066</v>
      </c>
      <c r="F69" s="319" t="s">
        <v>295</v>
      </c>
      <c r="G69" s="779">
        <v>65</v>
      </c>
      <c r="H69" s="483" t="str">
        <f t="shared" si="3"/>
        <v>Essex Westford SD</v>
      </c>
      <c r="I69" s="456" t="s">
        <v>1285</v>
      </c>
      <c r="J69" s="456"/>
      <c r="K69" s="456"/>
      <c r="L69"/>
      <c r="M69"/>
      <c r="N69"/>
      <c r="O69"/>
      <c r="P69"/>
      <c r="Q69"/>
      <c r="R69"/>
      <c r="S69"/>
      <c r="T69" s="757">
        <f t="shared" ref="T69:T132" si="4">IF(V69=C69,0,1)</f>
        <v>0</v>
      </c>
      <c r="U69" s="757">
        <f t="shared" ref="U69:U132" si="5">IF(W69=D69,0,1)</f>
        <v>0</v>
      </c>
      <c r="V69" s="314" t="s">
        <v>1064</v>
      </c>
      <c r="W69" s="315" t="s">
        <v>303</v>
      </c>
      <c r="X69" s="318" t="s">
        <v>1066</v>
      </c>
      <c r="Y69" s="319" t="s">
        <v>295</v>
      </c>
      <c r="Z69" s="320">
        <v>65</v>
      </c>
    </row>
    <row r="70" spans="1:26" x14ac:dyDescent="0.2">
      <c r="A70" s="380" t="s">
        <v>490</v>
      </c>
      <c r="B70" s="317" t="s">
        <v>491</v>
      </c>
      <c r="C70" s="484" t="s">
        <v>490</v>
      </c>
      <c r="D70" s="485" t="s">
        <v>491</v>
      </c>
      <c r="E70" s="318" t="s">
        <v>492</v>
      </c>
      <c r="F70" s="319" t="s">
        <v>459</v>
      </c>
      <c r="G70" s="779">
        <v>22</v>
      </c>
      <c r="H70" s="483" t="str">
        <f t="shared" si="3"/>
        <v>Franklin West SU</v>
      </c>
      <c r="I70" s="456" t="s">
        <v>1285</v>
      </c>
      <c r="J70" s="456"/>
      <c r="K70" s="456"/>
      <c r="L70"/>
      <c r="M70"/>
      <c r="N70"/>
      <c r="O70"/>
      <c r="P70"/>
      <c r="Q70"/>
      <c r="R70"/>
      <c r="S70"/>
      <c r="T70" s="757">
        <f t="shared" si="4"/>
        <v>0</v>
      </c>
      <c r="U70" s="757">
        <f t="shared" si="5"/>
        <v>0</v>
      </c>
      <c r="V70" s="314" t="s">
        <v>490</v>
      </c>
      <c r="W70" s="315" t="s">
        <v>491</v>
      </c>
      <c r="X70" s="318" t="s">
        <v>492</v>
      </c>
      <c r="Y70" s="319" t="s">
        <v>459</v>
      </c>
      <c r="Z70" s="320">
        <v>22</v>
      </c>
    </row>
    <row r="71" spans="1:26" x14ac:dyDescent="0.2">
      <c r="A71" s="380" t="s">
        <v>499</v>
      </c>
      <c r="B71" s="317" t="s">
        <v>500</v>
      </c>
      <c r="C71" s="484" t="s">
        <v>499</v>
      </c>
      <c r="D71" s="485" t="s">
        <v>500</v>
      </c>
      <c r="E71" s="318" t="s">
        <v>501</v>
      </c>
      <c r="F71" s="319" t="s">
        <v>459</v>
      </c>
      <c r="G71" s="779">
        <v>23</v>
      </c>
      <c r="H71" s="483" t="str">
        <f t="shared" si="3"/>
        <v>Maple Run USD</v>
      </c>
      <c r="I71" s="456" t="s">
        <v>1285</v>
      </c>
      <c r="J71" s="456"/>
      <c r="K71" s="456"/>
      <c r="L71"/>
      <c r="M71"/>
      <c r="N71"/>
      <c r="O71"/>
      <c r="P71"/>
      <c r="Q71"/>
      <c r="R71"/>
      <c r="S71"/>
      <c r="T71" s="757">
        <f t="shared" si="4"/>
        <v>0</v>
      </c>
      <c r="U71" s="757">
        <f t="shared" si="5"/>
        <v>0</v>
      </c>
      <c r="V71" s="314" t="s">
        <v>499</v>
      </c>
      <c r="W71" s="315" t="s">
        <v>500</v>
      </c>
      <c r="X71" s="318" t="s">
        <v>501</v>
      </c>
      <c r="Y71" s="319" t="s">
        <v>459</v>
      </c>
      <c r="Z71" s="320">
        <v>23</v>
      </c>
    </row>
    <row r="72" spans="1:26" x14ac:dyDescent="0.2">
      <c r="A72" s="380" t="s">
        <v>206</v>
      </c>
      <c r="B72" s="317" t="s">
        <v>207</v>
      </c>
      <c r="C72" s="484" t="s">
        <v>206</v>
      </c>
      <c r="D72" s="485" t="s">
        <v>207</v>
      </c>
      <c r="E72" s="318" t="s">
        <v>208</v>
      </c>
      <c r="F72" s="319" t="s">
        <v>202</v>
      </c>
      <c r="G72" s="779">
        <v>4</v>
      </c>
      <c r="H72" s="483" t="str">
        <f t="shared" si="3"/>
        <v>Addison-Rutland SU</v>
      </c>
      <c r="I72" s="456" t="s">
        <v>1285</v>
      </c>
      <c r="J72" s="456"/>
      <c r="K72" s="456"/>
      <c r="L72"/>
      <c r="M72"/>
      <c r="N72"/>
      <c r="O72"/>
      <c r="P72"/>
      <c r="Q72"/>
      <c r="R72"/>
      <c r="S72"/>
      <c r="T72" s="757">
        <f t="shared" si="4"/>
        <v>0</v>
      </c>
      <c r="U72" s="757">
        <f t="shared" si="5"/>
        <v>0</v>
      </c>
      <c r="V72" s="314" t="s">
        <v>206</v>
      </c>
      <c r="W72" s="315" t="s">
        <v>207</v>
      </c>
      <c r="X72" s="318" t="s">
        <v>208</v>
      </c>
      <c r="Y72" s="319" t="s">
        <v>202</v>
      </c>
      <c r="Z72" s="320">
        <v>4</v>
      </c>
    </row>
    <row r="73" spans="1:26" x14ac:dyDescent="0.2">
      <c r="A73" s="380" t="s">
        <v>1107</v>
      </c>
      <c r="B73" s="317" t="s">
        <v>1108</v>
      </c>
      <c r="C73" s="487" t="s">
        <v>1107</v>
      </c>
      <c r="D73" s="485" t="s">
        <v>1108</v>
      </c>
      <c r="E73" s="381" t="s">
        <v>1109</v>
      </c>
      <c r="F73" s="319" t="s">
        <v>562</v>
      </c>
      <c r="G73" s="779">
        <v>64</v>
      </c>
      <c r="H73" s="483" t="str">
        <f t="shared" si="3"/>
        <v>Rivendell Interstate SD</v>
      </c>
      <c r="I73" s="456" t="s">
        <v>1285</v>
      </c>
      <c r="J73" s="456"/>
      <c r="K73" s="456"/>
      <c r="L73"/>
      <c r="M73"/>
      <c r="N73"/>
      <c r="O73"/>
      <c r="P73"/>
      <c r="Q73"/>
      <c r="R73"/>
      <c r="S73"/>
      <c r="T73" s="757">
        <f t="shared" si="4"/>
        <v>0</v>
      </c>
      <c r="U73" s="757">
        <f t="shared" si="5"/>
        <v>0</v>
      </c>
      <c r="V73" s="314" t="s">
        <v>1107</v>
      </c>
      <c r="W73" s="315" t="s">
        <v>1108</v>
      </c>
      <c r="X73" s="381" t="s">
        <v>1109</v>
      </c>
      <c r="Y73" s="319" t="s">
        <v>562</v>
      </c>
      <c r="Z73" s="320">
        <v>64</v>
      </c>
    </row>
    <row r="74" spans="1:26" x14ac:dyDescent="0.2">
      <c r="A74" s="380" t="s">
        <v>884</v>
      </c>
      <c r="B74" s="317" t="s">
        <v>885</v>
      </c>
      <c r="C74" s="484" t="s">
        <v>884</v>
      </c>
      <c r="D74" s="485" t="s">
        <v>885</v>
      </c>
      <c r="E74" s="318" t="s">
        <v>886</v>
      </c>
      <c r="F74" s="319" t="s">
        <v>598</v>
      </c>
      <c r="G74" s="779">
        <v>42</v>
      </c>
      <c r="H74" s="483" t="str">
        <f t="shared" si="3"/>
        <v>Harwood UUSD</v>
      </c>
      <c r="I74" s="456" t="s">
        <v>1285</v>
      </c>
      <c r="J74" s="456"/>
      <c r="K74" s="456"/>
      <c r="L74"/>
      <c r="M74"/>
      <c r="N74"/>
      <c r="O74"/>
      <c r="P74"/>
      <c r="Q74"/>
      <c r="R74"/>
      <c r="S74"/>
      <c r="T74" s="757">
        <f t="shared" si="4"/>
        <v>0</v>
      </c>
      <c r="U74" s="757">
        <f t="shared" si="5"/>
        <v>0</v>
      </c>
      <c r="V74" s="314" t="s">
        <v>884</v>
      </c>
      <c r="W74" s="315" t="s">
        <v>885</v>
      </c>
      <c r="X74" s="318" t="s">
        <v>886</v>
      </c>
      <c r="Y74" s="319" t="s">
        <v>598</v>
      </c>
      <c r="Z74" s="320">
        <v>42</v>
      </c>
    </row>
    <row r="75" spans="1:26" x14ac:dyDescent="0.2">
      <c r="A75" s="380" t="s">
        <v>164</v>
      </c>
      <c r="B75" s="317" t="s">
        <v>165</v>
      </c>
      <c r="C75" s="484" t="s">
        <v>164</v>
      </c>
      <c r="D75" s="485" t="s">
        <v>165</v>
      </c>
      <c r="E75" s="318" t="s">
        <v>166</v>
      </c>
      <c r="F75" s="319" t="s">
        <v>149</v>
      </c>
      <c r="G75" s="779">
        <v>2</v>
      </c>
      <c r="H75" s="483" t="str">
        <f t="shared" si="3"/>
        <v>Addison Northwest SD</v>
      </c>
      <c r="I75" s="456" t="s">
        <v>1285</v>
      </c>
      <c r="J75" s="456"/>
      <c r="K75" s="456"/>
      <c r="L75"/>
      <c r="M75"/>
      <c r="N75"/>
      <c r="O75"/>
      <c r="P75"/>
      <c r="Q75"/>
      <c r="R75"/>
      <c r="S75"/>
      <c r="T75" s="757">
        <f t="shared" si="4"/>
        <v>0</v>
      </c>
      <c r="U75" s="757">
        <f t="shared" si="5"/>
        <v>0</v>
      </c>
      <c r="V75" s="314" t="s">
        <v>164</v>
      </c>
      <c r="W75" s="315" t="s">
        <v>165</v>
      </c>
      <c r="X75" s="318" t="s">
        <v>166</v>
      </c>
      <c r="Y75" s="319" t="s">
        <v>149</v>
      </c>
      <c r="Z75" s="320">
        <v>2</v>
      </c>
    </row>
    <row r="76" spans="1:26" x14ac:dyDescent="0.2">
      <c r="A76" s="380" t="s">
        <v>493</v>
      </c>
      <c r="B76" s="317" t="s">
        <v>494</v>
      </c>
      <c r="C76" s="484" t="s">
        <v>493</v>
      </c>
      <c r="D76" s="485" t="s">
        <v>494</v>
      </c>
      <c r="E76" s="318" t="s">
        <v>495</v>
      </c>
      <c r="F76" s="319" t="s">
        <v>459</v>
      </c>
      <c r="G76" s="779">
        <v>22</v>
      </c>
      <c r="H76" s="483" t="str">
        <f t="shared" si="3"/>
        <v>Franklin West SU</v>
      </c>
      <c r="I76" s="456" t="s">
        <v>1285</v>
      </c>
      <c r="J76" s="456"/>
      <c r="K76" s="456"/>
      <c r="L76"/>
      <c r="M76"/>
      <c r="N76"/>
      <c r="O76"/>
      <c r="P76"/>
      <c r="Q76"/>
      <c r="R76"/>
      <c r="S76"/>
      <c r="T76" s="757">
        <f t="shared" si="4"/>
        <v>0</v>
      </c>
      <c r="U76" s="757">
        <f t="shared" si="5"/>
        <v>0</v>
      </c>
      <c r="V76" s="314" t="s">
        <v>493</v>
      </c>
      <c r="W76" s="315" t="s">
        <v>494</v>
      </c>
      <c r="X76" s="318" t="s">
        <v>495</v>
      </c>
      <c r="Y76" s="319" t="s">
        <v>459</v>
      </c>
      <c r="Z76" s="320">
        <v>22</v>
      </c>
    </row>
    <row r="77" spans="1:26" x14ac:dyDescent="0.2">
      <c r="A77" s="380" t="s">
        <v>472</v>
      </c>
      <c r="B77" s="317" t="s">
        <v>459</v>
      </c>
      <c r="C77" s="484" t="s">
        <v>472</v>
      </c>
      <c r="D77" s="485" t="s">
        <v>459</v>
      </c>
      <c r="E77" s="318" t="s">
        <v>473</v>
      </c>
      <c r="F77" s="319" t="s">
        <v>459</v>
      </c>
      <c r="G77" s="779">
        <v>21</v>
      </c>
      <c r="H77" s="483" t="str">
        <f t="shared" si="3"/>
        <v>Franklin Northwest SU</v>
      </c>
      <c r="I77" s="456" t="s">
        <v>1285</v>
      </c>
      <c r="J77" s="456"/>
      <c r="K77" s="456"/>
      <c r="L77"/>
      <c r="M77"/>
      <c r="N77"/>
      <c r="O77"/>
      <c r="P77"/>
      <c r="Q77"/>
      <c r="R77"/>
      <c r="S77"/>
      <c r="T77" s="757">
        <f t="shared" si="4"/>
        <v>0</v>
      </c>
      <c r="U77" s="757">
        <f t="shared" si="5"/>
        <v>0</v>
      </c>
      <c r="V77" s="314" t="s">
        <v>472</v>
      </c>
      <c r="W77" s="315" t="s">
        <v>459</v>
      </c>
      <c r="X77" s="318" t="s">
        <v>473</v>
      </c>
      <c r="Y77" s="319" t="s">
        <v>459</v>
      </c>
      <c r="Z77" s="320">
        <v>21</v>
      </c>
    </row>
    <row r="78" spans="1:26" x14ac:dyDescent="0.2">
      <c r="A78" s="380" t="s">
        <v>496</v>
      </c>
      <c r="B78" s="317" t="s">
        <v>497</v>
      </c>
      <c r="C78" s="484" t="s">
        <v>496</v>
      </c>
      <c r="D78" s="485" t="s">
        <v>497</v>
      </c>
      <c r="E78" s="318" t="s">
        <v>498</v>
      </c>
      <c r="F78" s="319" t="s">
        <v>459</v>
      </c>
      <c r="G78" s="779">
        <v>22</v>
      </c>
      <c r="H78" s="483" t="str">
        <f t="shared" ref="H78:H141" si="6">VLOOKUP($G78,$M$4:$N$60,2,FALSE)</f>
        <v>Franklin West SU</v>
      </c>
      <c r="I78" s="456" t="s">
        <v>1285</v>
      </c>
      <c r="J78" s="456"/>
      <c r="K78" s="456"/>
      <c r="L78"/>
      <c r="M78"/>
      <c r="N78"/>
      <c r="O78"/>
      <c r="P78"/>
      <c r="Q78"/>
      <c r="R78"/>
      <c r="S78"/>
      <c r="T78" s="757">
        <f t="shared" si="4"/>
        <v>0</v>
      </c>
      <c r="U78" s="757">
        <f t="shared" si="5"/>
        <v>0</v>
      </c>
      <c r="V78" s="314" t="s">
        <v>496</v>
      </c>
      <c r="W78" s="315" t="s">
        <v>497</v>
      </c>
      <c r="X78" s="318" t="s">
        <v>498</v>
      </c>
      <c r="Y78" s="319" t="s">
        <v>459</v>
      </c>
      <c r="Z78" s="320">
        <v>22</v>
      </c>
    </row>
    <row r="79" spans="1:26" x14ac:dyDescent="0.2">
      <c r="A79" s="380" t="s">
        <v>750</v>
      </c>
      <c r="B79" s="317" t="s">
        <v>751</v>
      </c>
      <c r="C79" s="484" t="s">
        <v>750</v>
      </c>
      <c r="D79" s="485" t="s">
        <v>751</v>
      </c>
      <c r="E79" s="318" t="s">
        <v>752</v>
      </c>
      <c r="F79" s="319" t="s">
        <v>639</v>
      </c>
      <c r="G79" s="779">
        <v>34</v>
      </c>
      <c r="H79" s="483" t="str">
        <f t="shared" si="6"/>
        <v>Orleans Central SU</v>
      </c>
      <c r="I79" s="456" t="s">
        <v>1285</v>
      </c>
      <c r="J79" s="456"/>
      <c r="K79" s="456"/>
      <c r="L79"/>
      <c r="M79"/>
      <c r="N79"/>
      <c r="O79"/>
      <c r="P79"/>
      <c r="Q79"/>
      <c r="R79"/>
      <c r="S79"/>
      <c r="T79" s="757">
        <f t="shared" si="4"/>
        <v>0</v>
      </c>
      <c r="U79" s="757">
        <f t="shared" si="5"/>
        <v>0</v>
      </c>
      <c r="V79" s="314" t="s">
        <v>750</v>
      </c>
      <c r="W79" s="315" t="s">
        <v>751</v>
      </c>
      <c r="X79" s="318" t="s">
        <v>752</v>
      </c>
      <c r="Y79" s="319" t="s">
        <v>639</v>
      </c>
      <c r="Z79" s="320">
        <v>34</v>
      </c>
    </row>
    <row r="80" spans="1:26" x14ac:dyDescent="0.2">
      <c r="A80" s="380" t="s">
        <v>809</v>
      </c>
      <c r="B80" s="317" t="s">
        <v>810</v>
      </c>
      <c r="C80" s="484" t="s">
        <v>809</v>
      </c>
      <c r="D80" s="485" t="s">
        <v>810</v>
      </c>
      <c r="E80" s="318" t="s">
        <v>811</v>
      </c>
      <c r="F80" s="319" t="s">
        <v>149</v>
      </c>
      <c r="G80" s="779">
        <v>36</v>
      </c>
      <c r="H80" s="483" t="str">
        <f t="shared" si="6"/>
        <v>Rutland Northeast SU</v>
      </c>
      <c r="I80" s="456" t="s">
        <v>1285</v>
      </c>
      <c r="J80" s="456"/>
      <c r="K80" s="456"/>
      <c r="L80"/>
      <c r="M80"/>
      <c r="N80"/>
      <c r="O80"/>
      <c r="P80"/>
      <c r="Q80"/>
      <c r="R80"/>
      <c r="S80"/>
      <c r="T80" s="757">
        <f t="shared" si="4"/>
        <v>0</v>
      </c>
      <c r="U80" s="757">
        <f t="shared" si="5"/>
        <v>0</v>
      </c>
      <c r="V80" s="314" t="s">
        <v>809</v>
      </c>
      <c r="W80" s="315" t="s">
        <v>810</v>
      </c>
      <c r="X80" s="318" t="s">
        <v>811</v>
      </c>
      <c r="Y80" s="319" t="s">
        <v>149</v>
      </c>
      <c r="Z80" s="320">
        <v>36</v>
      </c>
    </row>
    <row r="81" spans="1:26" x14ac:dyDescent="0.2">
      <c r="A81" s="380" t="s">
        <v>946</v>
      </c>
      <c r="B81" s="317" t="s">
        <v>947</v>
      </c>
      <c r="C81" s="484" t="s">
        <v>946</v>
      </c>
      <c r="D81" s="485" t="s">
        <v>947</v>
      </c>
      <c r="E81" s="318" t="s">
        <v>948</v>
      </c>
      <c r="F81" s="319" t="s">
        <v>259</v>
      </c>
      <c r="G81" s="779">
        <v>47</v>
      </c>
      <c r="H81" s="483" t="str">
        <f t="shared" si="6"/>
        <v>Windham Northeast SU</v>
      </c>
      <c r="I81" s="456" t="s">
        <v>1285</v>
      </c>
      <c r="J81" s="456"/>
      <c r="K81" s="456"/>
      <c r="L81"/>
      <c r="M81"/>
      <c r="N81"/>
      <c r="O81"/>
      <c r="P81"/>
      <c r="Q81"/>
      <c r="R81"/>
      <c r="S81"/>
      <c r="T81" s="757">
        <f t="shared" si="4"/>
        <v>0</v>
      </c>
      <c r="U81" s="757">
        <f t="shared" si="5"/>
        <v>0</v>
      </c>
      <c r="V81" s="314" t="s">
        <v>946</v>
      </c>
      <c r="W81" s="315" t="s">
        <v>947</v>
      </c>
      <c r="X81" s="318" t="s">
        <v>948</v>
      </c>
      <c r="Y81" s="319" t="s">
        <v>259</v>
      </c>
      <c r="Z81" s="320">
        <v>47</v>
      </c>
    </row>
    <row r="82" spans="1:26" x14ac:dyDescent="0.2">
      <c r="A82" s="380" t="s">
        <v>405</v>
      </c>
      <c r="B82" s="317" t="s">
        <v>406</v>
      </c>
      <c r="C82" s="484" t="s">
        <v>405</v>
      </c>
      <c r="D82" s="485" t="s">
        <v>406</v>
      </c>
      <c r="E82" s="318" t="s">
        <v>407</v>
      </c>
      <c r="F82" s="319" t="s">
        <v>303</v>
      </c>
      <c r="G82" s="781">
        <v>19</v>
      </c>
      <c r="H82" s="483" t="str">
        <f t="shared" si="6"/>
        <v>Essex North SU</v>
      </c>
      <c r="I82" s="456" t="s">
        <v>1285</v>
      </c>
      <c r="J82" s="456"/>
      <c r="K82" s="456"/>
      <c r="L82"/>
      <c r="M82"/>
      <c r="N82"/>
      <c r="O82"/>
      <c r="P82"/>
      <c r="Q82"/>
      <c r="R82"/>
      <c r="S82"/>
      <c r="T82" s="757">
        <f t="shared" si="4"/>
        <v>0</v>
      </c>
      <c r="U82" s="757">
        <f t="shared" si="5"/>
        <v>0</v>
      </c>
      <c r="V82" s="314" t="s">
        <v>405</v>
      </c>
      <c r="W82" s="315" t="s">
        <v>406</v>
      </c>
      <c r="X82" s="318" t="s">
        <v>407</v>
      </c>
      <c r="Y82" s="319" t="s">
        <v>303</v>
      </c>
      <c r="Z82" s="510">
        <v>19</v>
      </c>
    </row>
    <row r="83" spans="1:26" x14ac:dyDescent="0.2">
      <c r="A83" s="380" t="s">
        <v>512</v>
      </c>
      <c r="B83" s="317" t="s">
        <v>511</v>
      </c>
      <c r="C83" s="484" t="s">
        <v>512</v>
      </c>
      <c r="D83" s="485" t="s">
        <v>511</v>
      </c>
      <c r="E83" s="318" t="s">
        <v>513</v>
      </c>
      <c r="F83" s="319" t="s">
        <v>511</v>
      </c>
      <c r="G83" s="779">
        <v>24</v>
      </c>
      <c r="H83" s="483" t="str">
        <f t="shared" si="6"/>
        <v>Grand Isle SU</v>
      </c>
      <c r="I83" s="456" t="s">
        <v>1285</v>
      </c>
      <c r="J83" s="456"/>
      <c r="K83" s="456"/>
      <c r="L83"/>
      <c r="M83"/>
      <c r="N83"/>
      <c r="O83"/>
      <c r="P83"/>
      <c r="Q83"/>
      <c r="R83"/>
      <c r="S83"/>
      <c r="T83" s="757">
        <f t="shared" si="4"/>
        <v>0</v>
      </c>
      <c r="U83" s="757">
        <f t="shared" si="5"/>
        <v>0</v>
      </c>
      <c r="V83" s="314" t="s">
        <v>512</v>
      </c>
      <c r="W83" s="315" t="s">
        <v>511</v>
      </c>
      <c r="X83" s="318" t="s">
        <v>513</v>
      </c>
      <c r="Y83" s="319" t="s">
        <v>511</v>
      </c>
      <c r="Z83" s="320">
        <v>24</v>
      </c>
    </row>
    <row r="84" spans="1:26" x14ac:dyDescent="0.2">
      <c r="A84" s="380" t="s">
        <v>609</v>
      </c>
      <c r="B84" s="317" t="s">
        <v>610</v>
      </c>
      <c r="C84" s="484" t="s">
        <v>609</v>
      </c>
      <c r="D84" s="485" t="s">
        <v>610</v>
      </c>
      <c r="E84" s="318" t="s">
        <v>611</v>
      </c>
      <c r="F84" s="319" t="s">
        <v>149</v>
      </c>
      <c r="G84" s="779">
        <v>30</v>
      </c>
      <c r="H84" s="483" t="str">
        <f t="shared" si="6"/>
        <v>White River Valley SU</v>
      </c>
      <c r="I84" s="456" t="s">
        <v>1285</v>
      </c>
      <c r="J84" s="456"/>
      <c r="K84" s="456"/>
      <c r="L84"/>
      <c r="M84"/>
      <c r="N84"/>
      <c r="O84"/>
      <c r="P84"/>
      <c r="Q84"/>
      <c r="R84"/>
      <c r="S84"/>
      <c r="T84" s="757">
        <f t="shared" si="4"/>
        <v>0</v>
      </c>
      <c r="U84" s="757">
        <f t="shared" si="5"/>
        <v>0</v>
      </c>
      <c r="V84" s="314" t="s">
        <v>609</v>
      </c>
      <c r="W84" s="315" t="s">
        <v>610</v>
      </c>
      <c r="X84" s="318" t="s">
        <v>611</v>
      </c>
      <c r="Y84" s="319" t="s">
        <v>149</v>
      </c>
      <c r="Z84" s="320">
        <v>30</v>
      </c>
    </row>
    <row r="85" spans="1:26" x14ac:dyDescent="0.2">
      <c r="A85" s="380" t="s">
        <v>776</v>
      </c>
      <c r="B85" s="317" t="s">
        <v>777</v>
      </c>
      <c r="C85" s="484" t="s">
        <v>776</v>
      </c>
      <c r="D85" s="485" t="s">
        <v>777</v>
      </c>
      <c r="E85" s="318" t="s">
        <v>778</v>
      </c>
      <c r="F85" s="319" t="s">
        <v>639</v>
      </c>
      <c r="G85" s="779">
        <v>35</v>
      </c>
      <c r="H85" s="483" t="str">
        <f t="shared" si="6"/>
        <v>Orleans Southwest SU</v>
      </c>
      <c r="I85" s="456" t="s">
        <v>1285</v>
      </c>
      <c r="J85" s="456"/>
      <c r="K85" s="456"/>
      <c r="L85"/>
      <c r="M85"/>
      <c r="N85"/>
      <c r="O85"/>
      <c r="P85"/>
      <c r="Q85"/>
      <c r="R85"/>
      <c r="S85"/>
      <c r="T85" s="757">
        <f t="shared" si="4"/>
        <v>0</v>
      </c>
      <c r="U85" s="757">
        <f t="shared" si="5"/>
        <v>0</v>
      </c>
      <c r="V85" s="314" t="s">
        <v>776</v>
      </c>
      <c r="W85" s="315" t="s">
        <v>777</v>
      </c>
      <c r="X85" s="318" t="s">
        <v>778</v>
      </c>
      <c r="Y85" s="319" t="s">
        <v>639</v>
      </c>
      <c r="Z85" s="320">
        <v>35</v>
      </c>
    </row>
    <row r="86" spans="1:26" x14ac:dyDescent="0.2">
      <c r="A86" s="380" t="s">
        <v>1048</v>
      </c>
      <c r="B86" s="317" t="s">
        <v>1049</v>
      </c>
      <c r="C86" s="487" t="s">
        <v>1048</v>
      </c>
      <c r="D86" s="485" t="s">
        <v>1049</v>
      </c>
      <c r="E86" s="381" t="s">
        <v>1050</v>
      </c>
      <c r="F86" s="319" t="s">
        <v>299</v>
      </c>
      <c r="G86" s="781">
        <v>27</v>
      </c>
      <c r="H86" s="483" t="str">
        <f t="shared" si="6"/>
        <v>Orange East SU</v>
      </c>
      <c r="I86" s="456" t="s">
        <v>1285</v>
      </c>
      <c r="J86" s="456"/>
      <c r="K86" s="456"/>
      <c r="L86"/>
      <c r="M86"/>
      <c r="N86"/>
      <c r="O86"/>
      <c r="P86"/>
      <c r="Q86"/>
      <c r="R86"/>
      <c r="S86"/>
      <c r="T86" s="757">
        <f t="shared" si="4"/>
        <v>0</v>
      </c>
      <c r="U86" s="757">
        <f t="shared" si="5"/>
        <v>0</v>
      </c>
      <c r="V86" s="314" t="s">
        <v>1048</v>
      </c>
      <c r="W86" s="315" t="s">
        <v>1049</v>
      </c>
      <c r="X86" s="381" t="s">
        <v>1050</v>
      </c>
      <c r="Y86" s="319" t="s">
        <v>299</v>
      </c>
      <c r="Z86" s="510">
        <v>27</v>
      </c>
    </row>
    <row r="87" spans="1:26" x14ac:dyDescent="0.2">
      <c r="A87" s="380" t="s">
        <v>408</v>
      </c>
      <c r="B87" s="317" t="s">
        <v>409</v>
      </c>
      <c r="C87" s="484" t="s">
        <v>408</v>
      </c>
      <c r="D87" s="485" t="s">
        <v>409</v>
      </c>
      <c r="E87" s="318" t="s">
        <v>410</v>
      </c>
      <c r="F87" s="319" t="s">
        <v>303</v>
      </c>
      <c r="G87" s="781">
        <v>19</v>
      </c>
      <c r="H87" s="483" t="str">
        <f t="shared" si="6"/>
        <v>Essex North SU</v>
      </c>
      <c r="I87" s="456" t="s">
        <v>1285</v>
      </c>
      <c r="J87" s="456"/>
      <c r="K87" s="456"/>
      <c r="L87"/>
      <c r="M87"/>
      <c r="N87"/>
      <c r="O87"/>
      <c r="P87"/>
      <c r="Q87"/>
      <c r="R87"/>
      <c r="S87"/>
      <c r="T87" s="757">
        <f t="shared" si="4"/>
        <v>0</v>
      </c>
      <c r="U87" s="757">
        <f t="shared" si="5"/>
        <v>0</v>
      </c>
      <c r="V87" s="314" t="s">
        <v>408</v>
      </c>
      <c r="W87" s="315" t="s">
        <v>409</v>
      </c>
      <c r="X87" s="318" t="s">
        <v>410</v>
      </c>
      <c r="Y87" s="319" t="s">
        <v>303</v>
      </c>
      <c r="Z87" s="510">
        <v>19</v>
      </c>
    </row>
    <row r="88" spans="1:26" x14ac:dyDescent="0.2">
      <c r="A88" s="380" t="s">
        <v>969</v>
      </c>
      <c r="B88" s="317" t="s">
        <v>970</v>
      </c>
      <c r="C88" s="484" t="s">
        <v>969</v>
      </c>
      <c r="D88" s="485" t="s">
        <v>970</v>
      </c>
      <c r="E88" s="318" t="s">
        <v>971</v>
      </c>
      <c r="F88" s="319" t="s">
        <v>259</v>
      </c>
      <c r="G88" s="779">
        <v>48</v>
      </c>
      <c r="H88" s="483" t="str">
        <f t="shared" si="6"/>
        <v>Windham Southeast SU</v>
      </c>
      <c r="I88" s="456" t="s">
        <v>1285</v>
      </c>
      <c r="J88" s="456"/>
      <c r="K88" s="456"/>
      <c r="L88"/>
      <c r="M88"/>
      <c r="N88"/>
      <c r="O88"/>
      <c r="P88"/>
      <c r="Q88"/>
      <c r="R88"/>
      <c r="S88"/>
      <c r="T88" s="757">
        <f t="shared" si="4"/>
        <v>0</v>
      </c>
      <c r="U88" s="757">
        <f t="shared" si="5"/>
        <v>0</v>
      </c>
      <c r="V88" s="314" t="s">
        <v>969</v>
      </c>
      <c r="W88" s="315" t="s">
        <v>970</v>
      </c>
      <c r="X88" s="318" t="s">
        <v>971</v>
      </c>
      <c r="Y88" s="319" t="s">
        <v>259</v>
      </c>
      <c r="Z88" s="320">
        <v>48</v>
      </c>
    </row>
    <row r="89" spans="1:26" x14ac:dyDescent="0.2">
      <c r="A89" s="380" t="s">
        <v>986</v>
      </c>
      <c r="B89" s="317" t="s">
        <v>987</v>
      </c>
      <c r="C89" s="484" t="s">
        <v>986</v>
      </c>
      <c r="D89" s="485" t="s">
        <v>987</v>
      </c>
      <c r="E89" s="318" t="s">
        <v>988</v>
      </c>
      <c r="F89" s="319" t="s">
        <v>259</v>
      </c>
      <c r="G89" s="779">
        <v>49</v>
      </c>
      <c r="H89" s="483" t="str">
        <f t="shared" si="6"/>
        <v>Windham Southwest SU</v>
      </c>
      <c r="I89" s="456" t="s">
        <v>1285</v>
      </c>
      <c r="J89" s="456"/>
      <c r="K89" s="456"/>
      <c r="L89"/>
      <c r="M89"/>
      <c r="N89"/>
      <c r="O89"/>
      <c r="P89"/>
      <c r="Q89"/>
      <c r="R89"/>
      <c r="S89"/>
      <c r="T89" s="757">
        <f t="shared" si="4"/>
        <v>0</v>
      </c>
      <c r="U89" s="757">
        <f t="shared" si="5"/>
        <v>0</v>
      </c>
      <c r="V89" s="314" t="s">
        <v>986</v>
      </c>
      <c r="W89" s="315" t="s">
        <v>987</v>
      </c>
      <c r="X89" s="318" t="s">
        <v>988</v>
      </c>
      <c r="Y89" s="319" t="s">
        <v>259</v>
      </c>
      <c r="Z89" s="320">
        <v>49</v>
      </c>
    </row>
    <row r="90" spans="1:26" x14ac:dyDescent="0.2">
      <c r="A90" s="380" t="s">
        <v>612</v>
      </c>
      <c r="B90" s="317" t="s">
        <v>613</v>
      </c>
      <c r="C90" s="484" t="s">
        <v>612</v>
      </c>
      <c r="D90" s="485" t="s">
        <v>613</v>
      </c>
      <c r="E90" s="318" t="s">
        <v>614</v>
      </c>
      <c r="F90" s="319" t="s">
        <v>149</v>
      </c>
      <c r="G90" s="779">
        <v>30</v>
      </c>
      <c r="H90" s="483" t="str">
        <f t="shared" si="6"/>
        <v>White River Valley SU</v>
      </c>
      <c r="I90" s="456" t="s">
        <v>1285</v>
      </c>
      <c r="J90" s="456"/>
      <c r="K90" s="456"/>
      <c r="L90"/>
      <c r="M90"/>
      <c r="N90"/>
      <c r="O90"/>
      <c r="P90"/>
      <c r="Q90"/>
      <c r="R90"/>
      <c r="S90"/>
      <c r="T90" s="757">
        <f t="shared" si="4"/>
        <v>0</v>
      </c>
      <c r="U90" s="757">
        <f t="shared" si="5"/>
        <v>0</v>
      </c>
      <c r="V90" s="314" t="s">
        <v>612</v>
      </c>
      <c r="W90" s="315" t="s">
        <v>613</v>
      </c>
      <c r="X90" s="318" t="s">
        <v>614</v>
      </c>
      <c r="Y90" s="319" t="s">
        <v>149</v>
      </c>
      <c r="Z90" s="320">
        <v>30</v>
      </c>
    </row>
    <row r="91" spans="1:26" x14ac:dyDescent="0.2">
      <c r="A91" s="380" t="s">
        <v>779</v>
      </c>
      <c r="B91" s="317" t="s">
        <v>780</v>
      </c>
      <c r="C91" s="484" t="s">
        <v>779</v>
      </c>
      <c r="D91" s="485" t="s">
        <v>780</v>
      </c>
      <c r="E91" s="318" t="s">
        <v>781</v>
      </c>
      <c r="F91" s="319" t="s">
        <v>299</v>
      </c>
      <c r="G91" s="779">
        <v>35</v>
      </c>
      <c r="H91" s="483" t="str">
        <f t="shared" si="6"/>
        <v>Orleans Southwest SU</v>
      </c>
      <c r="I91" s="456" t="s">
        <v>1285</v>
      </c>
      <c r="J91" s="456"/>
      <c r="K91" s="456"/>
      <c r="L91"/>
      <c r="M91"/>
      <c r="N91"/>
      <c r="O91"/>
      <c r="P91"/>
      <c r="Q91"/>
      <c r="R91"/>
      <c r="S91"/>
      <c r="T91" s="757">
        <f t="shared" si="4"/>
        <v>0</v>
      </c>
      <c r="U91" s="757">
        <f t="shared" si="5"/>
        <v>0</v>
      </c>
      <c r="V91" s="314" t="s">
        <v>779</v>
      </c>
      <c r="W91" s="315" t="s">
        <v>780</v>
      </c>
      <c r="X91" s="318" t="s">
        <v>781</v>
      </c>
      <c r="Y91" s="319" t="s">
        <v>299</v>
      </c>
      <c r="Z91" s="320">
        <v>35</v>
      </c>
    </row>
    <row r="92" spans="1:26" x14ac:dyDescent="0.2">
      <c r="A92" s="380" t="s">
        <v>1039</v>
      </c>
      <c r="B92" s="317" t="s">
        <v>1040</v>
      </c>
      <c r="C92" s="484" t="s">
        <v>1039</v>
      </c>
      <c r="D92" s="485" t="s">
        <v>1040</v>
      </c>
      <c r="E92" s="318" t="s">
        <v>1041</v>
      </c>
      <c r="F92" s="319" t="s">
        <v>281</v>
      </c>
      <c r="G92" s="779">
        <v>54</v>
      </c>
      <c r="H92" s="483" t="str">
        <f t="shared" si="6"/>
        <v>Hartford SD</v>
      </c>
      <c r="I92" s="456" t="s">
        <v>1285</v>
      </c>
      <c r="J92" s="456"/>
      <c r="K92" s="456"/>
      <c r="L92"/>
      <c r="M92"/>
      <c r="N92"/>
      <c r="O92"/>
      <c r="P92"/>
      <c r="Q92"/>
      <c r="R92"/>
      <c r="S92"/>
      <c r="T92" s="757">
        <f t="shared" si="4"/>
        <v>0</v>
      </c>
      <c r="U92" s="757">
        <f t="shared" si="5"/>
        <v>0</v>
      </c>
      <c r="V92" s="314" t="s">
        <v>1039</v>
      </c>
      <c r="W92" s="315" t="s">
        <v>1040</v>
      </c>
      <c r="X92" s="318" t="s">
        <v>1041</v>
      </c>
      <c r="Y92" s="319" t="s">
        <v>281</v>
      </c>
      <c r="Z92" s="320">
        <v>54</v>
      </c>
    </row>
    <row r="93" spans="1:26" x14ac:dyDescent="0.2">
      <c r="A93" s="380" t="s">
        <v>1028</v>
      </c>
      <c r="B93" s="317" t="s">
        <v>1029</v>
      </c>
      <c r="C93" s="484" t="s">
        <v>1028</v>
      </c>
      <c r="D93" s="485" t="s">
        <v>1029</v>
      </c>
      <c r="E93" s="318" t="s">
        <v>1030</v>
      </c>
      <c r="F93" s="319" t="s">
        <v>281</v>
      </c>
      <c r="G93" s="779">
        <v>52</v>
      </c>
      <c r="H93" s="483" t="str">
        <f t="shared" si="6"/>
        <v>Windsor Southeast SU</v>
      </c>
      <c r="I93" s="456" t="s">
        <v>1285</v>
      </c>
      <c r="J93" s="456"/>
      <c r="K93" s="456"/>
      <c r="L93"/>
      <c r="M93"/>
      <c r="N93"/>
      <c r="O93"/>
      <c r="P93"/>
      <c r="Q93"/>
      <c r="R93"/>
      <c r="S93"/>
      <c r="T93" s="757">
        <f t="shared" si="4"/>
        <v>0</v>
      </c>
      <c r="U93" s="757">
        <f t="shared" si="5"/>
        <v>0</v>
      </c>
      <c r="V93" s="314" t="s">
        <v>1028</v>
      </c>
      <c r="W93" s="315" t="s">
        <v>1029</v>
      </c>
      <c r="X93" s="318" t="s">
        <v>1030</v>
      </c>
      <c r="Y93" s="319" t="s">
        <v>281</v>
      </c>
      <c r="Z93" s="320">
        <v>52</v>
      </c>
    </row>
    <row r="94" spans="1:26" x14ac:dyDescent="0.2">
      <c r="A94" s="380" t="s">
        <v>474</v>
      </c>
      <c r="B94" s="317" t="s">
        <v>475</v>
      </c>
      <c r="C94" s="484" t="s">
        <v>474</v>
      </c>
      <c r="D94" s="485" t="s">
        <v>475</v>
      </c>
      <c r="E94" s="318" t="s">
        <v>476</v>
      </c>
      <c r="F94" s="319" t="s">
        <v>459</v>
      </c>
      <c r="G94" s="779">
        <v>21</v>
      </c>
      <c r="H94" s="483" t="str">
        <f t="shared" si="6"/>
        <v>Franklin Northwest SU</v>
      </c>
      <c r="I94" s="456" t="s">
        <v>1285</v>
      </c>
      <c r="J94" s="456"/>
      <c r="K94" s="456"/>
      <c r="L94"/>
      <c r="M94"/>
      <c r="N94"/>
      <c r="O94"/>
      <c r="P94"/>
      <c r="Q94"/>
      <c r="R94"/>
      <c r="S94"/>
      <c r="T94" s="757">
        <f t="shared" si="4"/>
        <v>0</v>
      </c>
      <c r="U94" s="757">
        <f t="shared" si="5"/>
        <v>0</v>
      </c>
      <c r="V94" s="314" t="s">
        <v>474</v>
      </c>
      <c r="W94" s="315" t="s">
        <v>475</v>
      </c>
      <c r="X94" s="318" t="s">
        <v>476</v>
      </c>
      <c r="Y94" s="319" t="s">
        <v>459</v>
      </c>
      <c r="Z94" s="320">
        <v>21</v>
      </c>
    </row>
    <row r="95" spans="1:26" x14ac:dyDescent="0.2">
      <c r="A95" s="380" t="s">
        <v>380</v>
      </c>
      <c r="B95" s="317" t="s">
        <v>381</v>
      </c>
      <c r="C95" s="484" t="s">
        <v>380</v>
      </c>
      <c r="D95" s="485" t="s">
        <v>381</v>
      </c>
      <c r="E95" s="318" t="s">
        <v>382</v>
      </c>
      <c r="F95" s="319" t="s">
        <v>295</v>
      </c>
      <c r="G95" s="779">
        <v>14</v>
      </c>
      <c r="H95" s="483" t="str">
        <f t="shared" si="6"/>
        <v>Champlain Valley SD</v>
      </c>
      <c r="I95" s="456" t="s">
        <v>1285</v>
      </c>
      <c r="J95" s="456"/>
      <c r="K95" s="456"/>
      <c r="L95"/>
      <c r="M95"/>
      <c r="N95"/>
      <c r="O95"/>
      <c r="P95"/>
      <c r="Q95"/>
      <c r="R95"/>
      <c r="S95"/>
      <c r="T95" s="757">
        <f t="shared" si="4"/>
        <v>0</v>
      </c>
      <c r="U95" s="757">
        <f t="shared" si="5"/>
        <v>0</v>
      </c>
      <c r="V95" s="314" t="s">
        <v>380</v>
      </c>
      <c r="W95" s="315" t="s">
        <v>381</v>
      </c>
      <c r="X95" s="318" t="s">
        <v>382</v>
      </c>
      <c r="Y95" s="319" t="s">
        <v>295</v>
      </c>
      <c r="Z95" s="320">
        <v>14</v>
      </c>
    </row>
    <row r="96" spans="1:26" x14ac:dyDescent="0.2">
      <c r="A96" s="380" t="s">
        <v>646</v>
      </c>
      <c r="B96" s="317" t="s">
        <v>647</v>
      </c>
      <c r="C96" s="484" t="s">
        <v>646</v>
      </c>
      <c r="D96" s="485" t="s">
        <v>647</v>
      </c>
      <c r="E96" s="318" t="s">
        <v>648</v>
      </c>
      <c r="F96" s="319" t="s">
        <v>639</v>
      </c>
      <c r="G96" s="779">
        <v>31</v>
      </c>
      <c r="H96" s="483" t="str">
        <f t="shared" si="6"/>
        <v>North Country SU</v>
      </c>
      <c r="I96" s="456" t="s">
        <v>1285</v>
      </c>
      <c r="J96" s="456"/>
      <c r="K96" s="456"/>
      <c r="L96"/>
      <c r="M96"/>
      <c r="N96"/>
      <c r="O96"/>
      <c r="P96"/>
      <c r="Q96"/>
      <c r="R96"/>
      <c r="S96"/>
      <c r="T96" s="757">
        <f t="shared" si="4"/>
        <v>0</v>
      </c>
      <c r="U96" s="757">
        <f t="shared" si="5"/>
        <v>0</v>
      </c>
      <c r="V96" s="314" t="s">
        <v>646</v>
      </c>
      <c r="W96" s="315" t="s">
        <v>647</v>
      </c>
      <c r="X96" s="318" t="s">
        <v>648</v>
      </c>
      <c r="Y96" s="319" t="s">
        <v>639</v>
      </c>
      <c r="Z96" s="320">
        <v>31</v>
      </c>
    </row>
    <row r="97" spans="1:26" x14ac:dyDescent="0.2">
      <c r="A97" s="380" t="s">
        <v>209</v>
      </c>
      <c r="B97" s="317" t="s">
        <v>210</v>
      </c>
      <c r="C97" s="484" t="s">
        <v>209</v>
      </c>
      <c r="D97" s="485" t="s">
        <v>210</v>
      </c>
      <c r="E97" s="318" t="s">
        <v>211</v>
      </c>
      <c r="F97" s="319" t="s">
        <v>202</v>
      </c>
      <c r="G97" s="779">
        <v>4</v>
      </c>
      <c r="H97" s="483" t="str">
        <f t="shared" si="6"/>
        <v>Addison-Rutland SU</v>
      </c>
      <c r="I97" s="456" t="s">
        <v>1285</v>
      </c>
      <c r="J97" s="456"/>
      <c r="K97" s="456"/>
      <c r="L97"/>
      <c r="M97"/>
      <c r="N97"/>
      <c r="O97"/>
      <c r="P97"/>
      <c r="Q97"/>
      <c r="R97"/>
      <c r="S97"/>
      <c r="T97" s="757">
        <f t="shared" si="4"/>
        <v>0</v>
      </c>
      <c r="U97" s="757">
        <f t="shared" si="5"/>
        <v>0</v>
      </c>
      <c r="V97" s="314" t="s">
        <v>209</v>
      </c>
      <c r="W97" s="315" t="s">
        <v>210</v>
      </c>
      <c r="X97" s="318" t="s">
        <v>211</v>
      </c>
      <c r="Y97" s="319" t="s">
        <v>202</v>
      </c>
      <c r="Z97" s="320">
        <v>4</v>
      </c>
    </row>
    <row r="98" spans="1:26" x14ac:dyDescent="0.2">
      <c r="A98" s="380" t="s">
        <v>342</v>
      </c>
      <c r="B98" s="317" t="s">
        <v>343</v>
      </c>
      <c r="C98" s="484" t="s">
        <v>342</v>
      </c>
      <c r="D98" s="485" t="s">
        <v>343</v>
      </c>
      <c r="E98" s="318" t="s">
        <v>344</v>
      </c>
      <c r="F98" s="319" t="s">
        <v>295</v>
      </c>
      <c r="G98" s="779">
        <v>12</v>
      </c>
      <c r="H98" s="483" t="str">
        <f t="shared" si="6"/>
        <v>Chittenden East SU</v>
      </c>
      <c r="I98" s="456" t="s">
        <v>1285</v>
      </c>
      <c r="J98" s="456"/>
      <c r="K98" s="456"/>
      <c r="L98"/>
      <c r="M98"/>
      <c r="N98"/>
      <c r="O98"/>
      <c r="P98"/>
      <c r="Q98"/>
      <c r="R98"/>
      <c r="S98"/>
      <c r="T98" s="757">
        <f t="shared" si="4"/>
        <v>0</v>
      </c>
      <c r="U98" s="757">
        <f t="shared" si="5"/>
        <v>0</v>
      </c>
      <c r="V98" s="314" t="s">
        <v>342</v>
      </c>
      <c r="W98" s="315" t="s">
        <v>343</v>
      </c>
      <c r="X98" s="318" t="s">
        <v>344</v>
      </c>
      <c r="Y98" s="319" t="s">
        <v>295</v>
      </c>
      <c r="Z98" s="320">
        <v>12</v>
      </c>
    </row>
    <row r="99" spans="1:26" x14ac:dyDescent="0.2">
      <c r="A99" s="380" t="s">
        <v>534</v>
      </c>
      <c r="B99" s="317" t="s">
        <v>535</v>
      </c>
      <c r="C99" s="484" t="s">
        <v>534</v>
      </c>
      <c r="D99" s="485" t="s">
        <v>535</v>
      </c>
      <c r="E99" s="318" t="s">
        <v>536</v>
      </c>
      <c r="F99" s="319" t="s">
        <v>527</v>
      </c>
      <c r="G99" s="779">
        <v>25</v>
      </c>
      <c r="H99" s="483" t="str">
        <f t="shared" si="6"/>
        <v>Lamoille North SU</v>
      </c>
      <c r="I99" s="456" t="s">
        <v>1285</v>
      </c>
      <c r="J99" s="456"/>
      <c r="K99" s="456"/>
      <c r="L99"/>
      <c r="M99"/>
      <c r="N99"/>
      <c r="O99"/>
      <c r="P99"/>
      <c r="Q99"/>
      <c r="R99"/>
      <c r="S99"/>
      <c r="T99" s="757">
        <f t="shared" si="4"/>
        <v>0</v>
      </c>
      <c r="U99" s="757">
        <f t="shared" si="5"/>
        <v>0</v>
      </c>
      <c r="V99" s="314" t="s">
        <v>534</v>
      </c>
      <c r="W99" s="315" t="s">
        <v>535</v>
      </c>
      <c r="X99" s="318" t="s">
        <v>536</v>
      </c>
      <c r="Y99" s="319" t="s">
        <v>527</v>
      </c>
      <c r="Z99" s="320">
        <v>25</v>
      </c>
    </row>
    <row r="100" spans="1:26" x14ac:dyDescent="0.2">
      <c r="A100" s="380" t="s">
        <v>851</v>
      </c>
      <c r="B100" s="317" t="s">
        <v>852</v>
      </c>
      <c r="C100" s="484" t="s">
        <v>851</v>
      </c>
      <c r="D100" s="485" t="s">
        <v>852</v>
      </c>
      <c r="E100" s="318" t="s">
        <v>853</v>
      </c>
      <c r="F100" s="319" t="s">
        <v>202</v>
      </c>
      <c r="G100" s="781">
        <v>66</v>
      </c>
      <c r="H100" s="483" t="str">
        <f t="shared" si="6"/>
        <v>Greater Rutland County SU</v>
      </c>
      <c r="I100" s="456" t="s">
        <v>1285</v>
      </c>
      <c r="J100" s="456"/>
      <c r="K100" s="456"/>
      <c r="L100"/>
      <c r="M100"/>
      <c r="N100"/>
      <c r="O100"/>
      <c r="P100"/>
      <c r="Q100"/>
      <c r="R100"/>
      <c r="S100"/>
      <c r="T100" s="757">
        <f t="shared" si="4"/>
        <v>0</v>
      </c>
      <c r="U100" s="757">
        <f t="shared" si="5"/>
        <v>0</v>
      </c>
      <c r="V100" s="314" t="s">
        <v>851</v>
      </c>
      <c r="W100" s="315" t="s">
        <v>852</v>
      </c>
      <c r="X100" s="318" t="s">
        <v>853</v>
      </c>
      <c r="Y100" s="319" t="s">
        <v>202</v>
      </c>
      <c r="Z100" s="510">
        <v>66</v>
      </c>
    </row>
    <row r="101" spans="1:26" x14ac:dyDescent="0.2">
      <c r="A101" s="380" t="s">
        <v>753</v>
      </c>
      <c r="B101" s="317" t="s">
        <v>754</v>
      </c>
      <c r="C101" s="484" t="s">
        <v>753</v>
      </c>
      <c r="D101" s="485" t="s">
        <v>754</v>
      </c>
      <c r="E101" s="318" t="s">
        <v>755</v>
      </c>
      <c r="F101" s="319" t="s">
        <v>639</v>
      </c>
      <c r="G101" s="779">
        <v>34</v>
      </c>
      <c r="H101" s="483" t="str">
        <f t="shared" si="6"/>
        <v>Orleans Central SU</v>
      </c>
      <c r="I101" s="456" t="s">
        <v>1285</v>
      </c>
      <c r="J101" s="456"/>
      <c r="K101" s="456"/>
      <c r="L101"/>
      <c r="M101"/>
      <c r="N101"/>
      <c r="O101"/>
      <c r="P101"/>
      <c r="Q101"/>
      <c r="R101"/>
      <c r="S101"/>
      <c r="T101" s="757">
        <f t="shared" si="4"/>
        <v>0</v>
      </c>
      <c r="U101" s="757">
        <f t="shared" si="5"/>
        <v>0</v>
      </c>
      <c r="V101" s="314" t="s">
        <v>753</v>
      </c>
      <c r="W101" s="315" t="s">
        <v>754</v>
      </c>
      <c r="X101" s="318" t="s">
        <v>755</v>
      </c>
      <c r="Y101" s="319" t="s">
        <v>639</v>
      </c>
      <c r="Z101" s="320">
        <v>34</v>
      </c>
    </row>
    <row r="102" spans="1:26" x14ac:dyDescent="0.2">
      <c r="A102" s="380" t="s">
        <v>514</v>
      </c>
      <c r="B102" s="317" t="s">
        <v>515</v>
      </c>
      <c r="C102" s="484" t="s">
        <v>514</v>
      </c>
      <c r="D102" s="485" t="s">
        <v>515</v>
      </c>
      <c r="E102" s="318" t="s">
        <v>516</v>
      </c>
      <c r="F102" s="319" t="s">
        <v>511</v>
      </c>
      <c r="G102" s="779">
        <v>24</v>
      </c>
      <c r="H102" s="483" t="str">
        <f t="shared" si="6"/>
        <v>Grand Isle SU</v>
      </c>
      <c r="I102" s="456" t="s">
        <v>1285</v>
      </c>
      <c r="J102" s="456"/>
      <c r="K102" s="456"/>
      <c r="L102"/>
      <c r="M102"/>
      <c r="N102"/>
      <c r="O102"/>
      <c r="P102"/>
      <c r="Q102"/>
      <c r="R102"/>
      <c r="S102"/>
      <c r="T102" s="757">
        <f t="shared" si="4"/>
        <v>0</v>
      </c>
      <c r="U102" s="757">
        <f t="shared" si="5"/>
        <v>0</v>
      </c>
      <c r="V102" s="314" t="s">
        <v>514</v>
      </c>
      <c r="W102" s="315" t="s">
        <v>515</v>
      </c>
      <c r="X102" s="318" t="s">
        <v>516</v>
      </c>
      <c r="Y102" s="319" t="s">
        <v>511</v>
      </c>
      <c r="Z102" s="320">
        <v>24</v>
      </c>
    </row>
    <row r="103" spans="1:26" x14ac:dyDescent="0.2">
      <c r="A103" s="380" t="s">
        <v>915</v>
      </c>
      <c r="B103" s="317" t="s">
        <v>916</v>
      </c>
      <c r="C103" s="484" t="s">
        <v>915</v>
      </c>
      <c r="D103" s="485" t="s">
        <v>916</v>
      </c>
      <c r="E103" s="318" t="s">
        <v>917</v>
      </c>
      <c r="F103" s="319" t="s">
        <v>259</v>
      </c>
      <c r="G103" s="779">
        <v>46</v>
      </c>
      <c r="H103" s="483" t="str">
        <f t="shared" si="6"/>
        <v>Windham Central SU</v>
      </c>
      <c r="I103" s="456" t="s">
        <v>1285</v>
      </c>
      <c r="J103" s="456"/>
      <c r="K103" s="456"/>
      <c r="L103"/>
      <c r="M103"/>
      <c r="N103"/>
      <c r="O103"/>
      <c r="P103"/>
      <c r="Q103"/>
      <c r="R103"/>
      <c r="S103"/>
      <c r="T103" s="757">
        <f t="shared" si="4"/>
        <v>0</v>
      </c>
      <c r="U103" s="757">
        <f t="shared" si="5"/>
        <v>0</v>
      </c>
      <c r="V103" s="314" t="s">
        <v>915</v>
      </c>
      <c r="W103" s="315" t="s">
        <v>916</v>
      </c>
      <c r="X103" s="318" t="s">
        <v>917</v>
      </c>
      <c r="Y103" s="319" t="s">
        <v>259</v>
      </c>
      <c r="Z103" s="320">
        <v>46</v>
      </c>
    </row>
    <row r="104" spans="1:26" x14ac:dyDescent="0.2">
      <c r="A104" s="380" t="s">
        <v>649</v>
      </c>
      <c r="B104" s="317" t="s">
        <v>650</v>
      </c>
      <c r="C104" s="484" t="s">
        <v>649</v>
      </c>
      <c r="D104" s="485" t="s">
        <v>650</v>
      </c>
      <c r="E104" s="318" t="s">
        <v>651</v>
      </c>
      <c r="F104" s="319" t="s">
        <v>639</v>
      </c>
      <c r="G104" s="779">
        <v>31</v>
      </c>
      <c r="H104" s="483" t="str">
        <f t="shared" si="6"/>
        <v>North Country SU</v>
      </c>
      <c r="I104" s="456" t="s">
        <v>1285</v>
      </c>
      <c r="J104" s="456"/>
      <c r="K104" s="456"/>
      <c r="L104"/>
      <c r="M104"/>
      <c r="N104"/>
      <c r="O104"/>
      <c r="P104"/>
      <c r="Q104"/>
      <c r="R104"/>
      <c r="S104"/>
      <c r="T104" s="757">
        <f t="shared" si="4"/>
        <v>0</v>
      </c>
      <c r="U104" s="757">
        <f t="shared" si="5"/>
        <v>0</v>
      </c>
      <c r="V104" s="314" t="s">
        <v>649</v>
      </c>
      <c r="W104" s="315" t="s">
        <v>650</v>
      </c>
      <c r="X104" s="318" t="s">
        <v>651</v>
      </c>
      <c r="Y104" s="319" t="s">
        <v>639</v>
      </c>
      <c r="Z104" s="320">
        <v>31</v>
      </c>
    </row>
    <row r="105" spans="1:26" x14ac:dyDescent="0.2">
      <c r="A105" s="380" t="s">
        <v>345</v>
      </c>
      <c r="B105" s="317" t="s">
        <v>346</v>
      </c>
      <c r="C105" s="484" t="s">
        <v>345</v>
      </c>
      <c r="D105" s="485" t="s">
        <v>346</v>
      </c>
      <c r="E105" s="318" t="s">
        <v>347</v>
      </c>
      <c r="F105" s="319" t="s">
        <v>295</v>
      </c>
      <c r="G105" s="779">
        <v>12</v>
      </c>
      <c r="H105" s="483" t="str">
        <f t="shared" si="6"/>
        <v>Chittenden East SU</v>
      </c>
      <c r="I105" s="456" t="s">
        <v>1285</v>
      </c>
      <c r="J105" s="456"/>
      <c r="K105" s="456"/>
      <c r="L105"/>
      <c r="M105"/>
      <c r="N105"/>
      <c r="O105"/>
      <c r="P105"/>
      <c r="Q105"/>
      <c r="R105"/>
      <c r="S105"/>
      <c r="T105" s="757">
        <f t="shared" si="4"/>
        <v>0</v>
      </c>
      <c r="U105" s="757">
        <f t="shared" si="5"/>
        <v>0</v>
      </c>
      <c r="V105" s="314" t="s">
        <v>345</v>
      </c>
      <c r="W105" s="315" t="s">
        <v>346</v>
      </c>
      <c r="X105" s="318" t="s">
        <v>347</v>
      </c>
      <c r="Y105" s="319" t="s">
        <v>295</v>
      </c>
      <c r="Z105" s="320">
        <v>12</v>
      </c>
    </row>
    <row r="106" spans="1:26" x14ac:dyDescent="0.2">
      <c r="A106" s="380" t="s">
        <v>537</v>
      </c>
      <c r="B106" s="317" t="s">
        <v>538</v>
      </c>
      <c r="C106" s="484" t="s">
        <v>537</v>
      </c>
      <c r="D106" s="485" t="s">
        <v>538</v>
      </c>
      <c r="E106" s="318" t="s">
        <v>539</v>
      </c>
      <c r="F106" s="319" t="s">
        <v>527</v>
      </c>
      <c r="G106" s="779">
        <v>25</v>
      </c>
      <c r="H106" s="483" t="str">
        <f t="shared" si="6"/>
        <v>Lamoille North SU</v>
      </c>
      <c r="I106" s="456" t="s">
        <v>1285</v>
      </c>
      <c r="J106" s="456"/>
      <c r="K106" s="456"/>
      <c r="L106"/>
      <c r="M106"/>
      <c r="N106"/>
      <c r="O106"/>
      <c r="P106"/>
      <c r="Q106"/>
      <c r="R106"/>
      <c r="S106"/>
      <c r="T106" s="757">
        <f t="shared" si="4"/>
        <v>0</v>
      </c>
      <c r="U106" s="757">
        <f t="shared" si="5"/>
        <v>0</v>
      </c>
      <c r="V106" s="314" t="s">
        <v>537</v>
      </c>
      <c r="W106" s="315" t="s">
        <v>538</v>
      </c>
      <c r="X106" s="318" t="s">
        <v>539</v>
      </c>
      <c r="Y106" s="319" t="s">
        <v>527</v>
      </c>
      <c r="Z106" s="320">
        <v>25</v>
      </c>
    </row>
    <row r="107" spans="1:26" x14ac:dyDescent="0.2">
      <c r="A107" s="380" t="s">
        <v>411</v>
      </c>
      <c r="B107" s="317" t="s">
        <v>412</v>
      </c>
      <c r="C107" s="484" t="s">
        <v>411</v>
      </c>
      <c r="D107" s="485" t="s">
        <v>412</v>
      </c>
      <c r="E107" s="318" t="s">
        <v>413</v>
      </c>
      <c r="F107" s="319" t="s">
        <v>299</v>
      </c>
      <c r="G107" s="781">
        <v>19</v>
      </c>
      <c r="H107" s="483" t="str">
        <f t="shared" si="6"/>
        <v>Essex North SU</v>
      </c>
      <c r="I107" s="456" t="s">
        <v>1285</v>
      </c>
      <c r="J107" s="456"/>
      <c r="K107" s="456"/>
      <c r="L107"/>
      <c r="M107"/>
      <c r="N107"/>
      <c r="O107"/>
      <c r="P107"/>
      <c r="Q107"/>
      <c r="R107"/>
      <c r="S107"/>
      <c r="T107" s="757">
        <f t="shared" si="4"/>
        <v>0</v>
      </c>
      <c r="U107" s="757">
        <f t="shared" si="5"/>
        <v>0</v>
      </c>
      <c r="V107" s="314" t="s">
        <v>411</v>
      </c>
      <c r="W107" s="315" t="s">
        <v>412</v>
      </c>
      <c r="X107" s="318" t="s">
        <v>413</v>
      </c>
      <c r="Y107" s="319" t="s">
        <v>299</v>
      </c>
      <c r="Z107" s="510">
        <v>19</v>
      </c>
    </row>
    <row r="108" spans="1:26" x14ac:dyDescent="0.2">
      <c r="A108" s="380" t="s">
        <v>253</v>
      </c>
      <c r="B108" s="317" t="s">
        <v>254</v>
      </c>
      <c r="C108" s="484" t="s">
        <v>253</v>
      </c>
      <c r="D108" s="485" t="s">
        <v>254</v>
      </c>
      <c r="E108" s="318" t="s">
        <v>255</v>
      </c>
      <c r="F108" s="319" t="s">
        <v>222</v>
      </c>
      <c r="G108" s="779">
        <v>6</v>
      </c>
      <c r="H108" s="483" t="str">
        <f t="shared" si="6"/>
        <v>Bennington-Rutland SU</v>
      </c>
      <c r="I108" s="456" t="s">
        <v>1285</v>
      </c>
      <c r="J108" s="456"/>
      <c r="K108" s="456"/>
      <c r="L108"/>
      <c r="M108"/>
      <c r="N108"/>
      <c r="O108"/>
      <c r="P108"/>
      <c r="Q108"/>
      <c r="R108"/>
      <c r="S108"/>
      <c r="T108" s="757">
        <f t="shared" si="4"/>
        <v>0</v>
      </c>
      <c r="U108" s="757">
        <f t="shared" si="5"/>
        <v>0</v>
      </c>
      <c r="V108" s="314" t="s">
        <v>253</v>
      </c>
      <c r="W108" s="315" t="s">
        <v>254</v>
      </c>
      <c r="X108" s="318" t="s">
        <v>255</v>
      </c>
      <c r="Y108" s="319" t="s">
        <v>222</v>
      </c>
      <c r="Z108" s="320">
        <v>6</v>
      </c>
    </row>
    <row r="109" spans="1:26" x14ac:dyDescent="0.2">
      <c r="A109" s="380" t="s">
        <v>812</v>
      </c>
      <c r="B109" s="317" t="s">
        <v>813</v>
      </c>
      <c r="C109" s="484" t="s">
        <v>812</v>
      </c>
      <c r="D109" s="485" t="s">
        <v>813</v>
      </c>
      <c r="E109" s="318" t="s">
        <v>814</v>
      </c>
      <c r="F109" s="319" t="s">
        <v>149</v>
      </c>
      <c r="G109" s="779">
        <v>36</v>
      </c>
      <c r="H109" s="483" t="str">
        <f t="shared" si="6"/>
        <v>Rutland Northeast SU</v>
      </c>
      <c r="I109" s="456" t="s">
        <v>1285</v>
      </c>
      <c r="J109" s="456"/>
      <c r="K109" s="456"/>
      <c r="L109"/>
      <c r="M109"/>
      <c r="N109"/>
      <c r="O109"/>
      <c r="P109"/>
      <c r="Q109"/>
      <c r="R109"/>
      <c r="S109"/>
      <c r="T109" s="757">
        <f t="shared" si="4"/>
        <v>0</v>
      </c>
      <c r="U109" s="757">
        <f t="shared" si="5"/>
        <v>0</v>
      </c>
      <c r="V109" s="314" t="s">
        <v>812</v>
      </c>
      <c r="W109" s="315" t="s">
        <v>813</v>
      </c>
      <c r="X109" s="318" t="s">
        <v>814</v>
      </c>
      <c r="Y109" s="319" t="s">
        <v>149</v>
      </c>
      <c r="Z109" s="320">
        <v>36</v>
      </c>
    </row>
    <row r="110" spans="1:26" x14ac:dyDescent="0.2">
      <c r="A110" s="380" t="s">
        <v>435</v>
      </c>
      <c r="B110" s="317" t="s">
        <v>436</v>
      </c>
      <c r="C110" s="484" t="s">
        <v>435</v>
      </c>
      <c r="D110" s="485" t="s">
        <v>436</v>
      </c>
      <c r="E110" s="318" t="s">
        <v>437</v>
      </c>
      <c r="F110" s="319" t="s">
        <v>303</v>
      </c>
      <c r="G110" s="779">
        <v>19</v>
      </c>
      <c r="H110" s="483" t="str">
        <f t="shared" si="6"/>
        <v>Essex North SU</v>
      </c>
      <c r="I110" s="456" t="s">
        <v>1285</v>
      </c>
      <c r="J110" s="456"/>
      <c r="K110" s="456"/>
      <c r="L110"/>
      <c r="M110"/>
      <c r="N110"/>
      <c r="O110"/>
      <c r="P110"/>
      <c r="Q110"/>
      <c r="R110"/>
      <c r="S110"/>
      <c r="T110" s="757">
        <f t="shared" si="4"/>
        <v>0</v>
      </c>
      <c r="U110" s="757">
        <f t="shared" si="5"/>
        <v>0</v>
      </c>
      <c r="V110" s="314" t="s">
        <v>435</v>
      </c>
      <c r="W110" s="315" t="s">
        <v>436</v>
      </c>
      <c r="X110" s="318" t="s">
        <v>437</v>
      </c>
      <c r="Y110" s="319" t="s">
        <v>303</v>
      </c>
      <c r="Z110" s="320">
        <v>19</v>
      </c>
    </row>
    <row r="111" spans="1:26" x14ac:dyDescent="0.2">
      <c r="A111" s="758" t="s">
        <v>150</v>
      </c>
      <c r="B111" s="759" t="s">
        <v>151</v>
      </c>
      <c r="C111" s="484" t="s">
        <v>150</v>
      </c>
      <c r="D111" s="485" t="s">
        <v>151</v>
      </c>
      <c r="E111" s="318" t="s">
        <v>152</v>
      </c>
      <c r="F111" s="319" t="s">
        <v>149</v>
      </c>
      <c r="G111" s="780">
        <v>1</v>
      </c>
      <c r="H111" s="483" t="str">
        <f t="shared" si="6"/>
        <v>Addison Northeast SD</v>
      </c>
      <c r="I111" s="456" t="s">
        <v>1285</v>
      </c>
      <c r="J111" s="456"/>
      <c r="K111" s="456"/>
      <c r="L111"/>
      <c r="M111"/>
      <c r="N111"/>
      <c r="O111"/>
      <c r="P111"/>
      <c r="Q111"/>
      <c r="R111"/>
      <c r="S111"/>
      <c r="T111" s="757">
        <f t="shared" si="4"/>
        <v>0</v>
      </c>
      <c r="U111" s="757">
        <f t="shared" si="5"/>
        <v>0</v>
      </c>
      <c r="V111" s="708" t="s">
        <v>150</v>
      </c>
      <c r="W111" s="709" t="s">
        <v>151</v>
      </c>
      <c r="X111" s="318" t="s">
        <v>152</v>
      </c>
      <c r="Y111" s="319" t="s">
        <v>149</v>
      </c>
      <c r="Z111" s="755">
        <v>1</v>
      </c>
    </row>
    <row r="112" spans="1:26" x14ac:dyDescent="0.2">
      <c r="A112" s="380" t="s">
        <v>256</v>
      </c>
      <c r="B112" s="317" t="s">
        <v>257</v>
      </c>
      <c r="C112" s="484" t="s">
        <v>256</v>
      </c>
      <c r="D112" s="485" t="s">
        <v>257</v>
      </c>
      <c r="E112" s="318" t="s">
        <v>258</v>
      </c>
      <c r="F112" s="319" t="s">
        <v>259</v>
      </c>
      <c r="G112" s="779">
        <v>6</v>
      </c>
      <c r="H112" s="483" t="str">
        <f t="shared" si="6"/>
        <v>Bennington-Rutland SU</v>
      </c>
      <c r="I112" s="456" t="s">
        <v>1285</v>
      </c>
      <c r="J112" s="456"/>
      <c r="K112" s="456"/>
      <c r="L112"/>
      <c r="M112"/>
      <c r="N112"/>
      <c r="O112"/>
      <c r="P112"/>
      <c r="Q112"/>
      <c r="R112"/>
      <c r="S112"/>
      <c r="T112" s="757">
        <f t="shared" si="4"/>
        <v>0</v>
      </c>
      <c r="U112" s="757">
        <f t="shared" si="5"/>
        <v>0</v>
      </c>
      <c r="V112" s="314" t="s">
        <v>256</v>
      </c>
      <c r="W112" s="315" t="s">
        <v>257</v>
      </c>
      <c r="X112" s="318" t="s">
        <v>258</v>
      </c>
      <c r="Y112" s="319" t="s">
        <v>259</v>
      </c>
      <c r="Z112" s="320">
        <v>6</v>
      </c>
    </row>
    <row r="113" spans="1:26" x14ac:dyDescent="0.2">
      <c r="A113" s="380" t="s">
        <v>652</v>
      </c>
      <c r="B113" s="317" t="s">
        <v>653</v>
      </c>
      <c r="C113" s="484" t="s">
        <v>652</v>
      </c>
      <c r="D113" s="485" t="s">
        <v>653</v>
      </c>
      <c r="E113" s="318" t="s">
        <v>654</v>
      </c>
      <c r="F113" s="319" t="s">
        <v>639</v>
      </c>
      <c r="G113" s="779">
        <v>31</v>
      </c>
      <c r="H113" s="483" t="str">
        <f t="shared" si="6"/>
        <v>North Country SU</v>
      </c>
      <c r="I113" s="456" t="s">
        <v>1285</v>
      </c>
      <c r="J113" s="456"/>
      <c r="K113" s="456"/>
      <c r="L113"/>
      <c r="M113"/>
      <c r="N113"/>
      <c r="O113"/>
      <c r="P113"/>
      <c r="Q113"/>
      <c r="R113"/>
      <c r="S113"/>
      <c r="T113" s="757">
        <f t="shared" si="4"/>
        <v>0</v>
      </c>
      <c r="U113" s="757">
        <f t="shared" si="5"/>
        <v>0</v>
      </c>
      <c r="V113" s="314" t="s">
        <v>652</v>
      </c>
      <c r="W113" s="315" t="s">
        <v>653</v>
      </c>
      <c r="X113" s="318" t="s">
        <v>654</v>
      </c>
      <c r="Y113" s="319" t="s">
        <v>639</v>
      </c>
      <c r="Z113" s="320">
        <v>31</v>
      </c>
    </row>
    <row r="114" spans="1:26" x14ac:dyDescent="0.2">
      <c r="A114" s="380" t="s">
        <v>1097</v>
      </c>
      <c r="B114" s="317" t="s">
        <v>1098</v>
      </c>
      <c r="C114" s="484" t="s">
        <v>1097</v>
      </c>
      <c r="D114" s="485" t="s">
        <v>1098</v>
      </c>
      <c r="E114" s="318" t="s">
        <v>1099</v>
      </c>
      <c r="F114" s="319" t="s">
        <v>281</v>
      </c>
      <c r="G114" s="779">
        <v>63</v>
      </c>
      <c r="H114" s="483" t="str">
        <f t="shared" si="6"/>
        <v>Two Rivers SU</v>
      </c>
      <c r="I114" s="456" t="s">
        <v>1285</v>
      </c>
      <c r="J114" s="456"/>
      <c r="K114" s="456"/>
      <c r="L114"/>
      <c r="M114"/>
      <c r="N114"/>
      <c r="O114"/>
      <c r="P114"/>
      <c r="Q114"/>
      <c r="R114"/>
      <c r="S114"/>
      <c r="T114" s="757">
        <f t="shared" si="4"/>
        <v>0</v>
      </c>
      <c r="U114" s="757">
        <f t="shared" si="5"/>
        <v>0</v>
      </c>
      <c r="V114" s="314" t="s">
        <v>1097</v>
      </c>
      <c r="W114" s="315" t="s">
        <v>1098</v>
      </c>
      <c r="X114" s="318" t="s">
        <v>1099</v>
      </c>
      <c r="Y114" s="319" t="s">
        <v>281</v>
      </c>
      <c r="Z114" s="320">
        <v>63</v>
      </c>
    </row>
    <row r="115" spans="1:26" x14ac:dyDescent="0.2">
      <c r="A115" s="380" t="s">
        <v>414</v>
      </c>
      <c r="B115" s="317" t="s">
        <v>415</v>
      </c>
      <c r="C115" s="484" t="s">
        <v>414</v>
      </c>
      <c r="D115" s="485" t="s">
        <v>415</v>
      </c>
      <c r="E115" s="318" t="s">
        <v>416</v>
      </c>
      <c r="F115" s="319" t="s">
        <v>303</v>
      </c>
      <c r="G115" s="781">
        <v>67</v>
      </c>
      <c r="H115" s="483" t="str">
        <f t="shared" si="6"/>
        <v>Kingdom East SD</v>
      </c>
      <c r="I115" s="456" t="s">
        <v>1285</v>
      </c>
      <c r="J115" s="456"/>
      <c r="K115" s="456"/>
      <c r="L115"/>
      <c r="M115"/>
      <c r="N115"/>
      <c r="O115"/>
      <c r="P115"/>
      <c r="Q115"/>
      <c r="R115"/>
      <c r="S115"/>
      <c r="T115" s="757">
        <f t="shared" si="4"/>
        <v>0</v>
      </c>
      <c r="U115" s="757">
        <f t="shared" si="5"/>
        <v>0</v>
      </c>
      <c r="V115" s="314" t="s">
        <v>414</v>
      </c>
      <c r="W115" s="315" t="s">
        <v>415</v>
      </c>
      <c r="X115" s="318" t="s">
        <v>416</v>
      </c>
      <c r="Y115" s="319" t="s">
        <v>303</v>
      </c>
      <c r="Z115" s="510">
        <v>67</v>
      </c>
    </row>
    <row r="116" spans="1:26" x14ac:dyDescent="0.2">
      <c r="A116" s="380" t="s">
        <v>304</v>
      </c>
      <c r="B116" s="317" t="s">
        <v>305</v>
      </c>
      <c r="C116" s="484" t="s">
        <v>304</v>
      </c>
      <c r="D116" s="485" t="s">
        <v>305</v>
      </c>
      <c r="E116" s="318" t="s">
        <v>306</v>
      </c>
      <c r="F116" s="319" t="s">
        <v>299</v>
      </c>
      <c r="G116" s="781">
        <v>67</v>
      </c>
      <c r="H116" s="483" t="str">
        <f t="shared" si="6"/>
        <v>Kingdom East SD</v>
      </c>
      <c r="I116" s="456" t="s">
        <v>1285</v>
      </c>
      <c r="J116" s="456"/>
      <c r="K116" s="456"/>
      <c r="L116" s="456"/>
      <c r="M116" s="456"/>
      <c r="N116" s="456"/>
      <c r="T116" s="757">
        <f t="shared" si="4"/>
        <v>0</v>
      </c>
      <c r="U116" s="757">
        <f t="shared" si="5"/>
        <v>0</v>
      </c>
      <c r="V116" s="314" t="s">
        <v>304</v>
      </c>
      <c r="W116" s="315" t="s">
        <v>305</v>
      </c>
      <c r="X116" s="318" t="s">
        <v>306</v>
      </c>
      <c r="Y116" s="319" t="s">
        <v>299</v>
      </c>
      <c r="Z116" s="510">
        <v>67</v>
      </c>
    </row>
    <row r="117" spans="1:26" x14ac:dyDescent="0.2">
      <c r="A117" s="380" t="s">
        <v>417</v>
      </c>
      <c r="B117" s="317" t="s">
        <v>418</v>
      </c>
      <c r="C117" s="484" t="s">
        <v>417</v>
      </c>
      <c r="D117" s="485" t="s">
        <v>418</v>
      </c>
      <c r="E117" s="318" t="s">
        <v>419</v>
      </c>
      <c r="F117" s="319" t="s">
        <v>303</v>
      </c>
      <c r="G117" s="781">
        <v>19</v>
      </c>
      <c r="H117" s="483" t="str">
        <f t="shared" si="6"/>
        <v>Essex North SU</v>
      </c>
      <c r="I117" s="456" t="s">
        <v>1285</v>
      </c>
      <c r="J117" s="456"/>
      <c r="K117" s="456"/>
      <c r="L117" s="456"/>
      <c r="M117" s="456"/>
      <c r="N117" s="456"/>
      <c r="T117" s="757">
        <f t="shared" si="4"/>
        <v>0</v>
      </c>
      <c r="U117" s="757">
        <f t="shared" si="5"/>
        <v>0</v>
      </c>
      <c r="V117" s="314" t="s">
        <v>417</v>
      </c>
      <c r="W117" s="315" t="s">
        <v>418</v>
      </c>
      <c r="X117" s="318" t="s">
        <v>419</v>
      </c>
      <c r="Y117" s="319" t="s">
        <v>303</v>
      </c>
      <c r="Z117" s="510">
        <v>19</v>
      </c>
    </row>
    <row r="118" spans="1:26" x14ac:dyDescent="0.2">
      <c r="A118" s="380" t="s">
        <v>260</v>
      </c>
      <c r="B118" s="317" t="s">
        <v>261</v>
      </c>
      <c r="C118" s="484" t="s">
        <v>260</v>
      </c>
      <c r="D118" s="485" t="s">
        <v>261</v>
      </c>
      <c r="E118" s="318" t="s">
        <v>262</v>
      </c>
      <c r="F118" s="319" t="s">
        <v>222</v>
      </c>
      <c r="G118" s="779">
        <v>6</v>
      </c>
      <c r="H118" s="483" t="str">
        <f t="shared" si="6"/>
        <v>Bennington-Rutland SU</v>
      </c>
      <c r="I118" s="456" t="s">
        <v>1285</v>
      </c>
      <c r="J118" s="456"/>
      <c r="K118" s="456"/>
      <c r="L118" s="456"/>
      <c r="M118" s="456"/>
      <c r="N118" s="456"/>
      <c r="T118" s="757">
        <f t="shared" si="4"/>
        <v>0</v>
      </c>
      <c r="U118" s="757">
        <f t="shared" si="5"/>
        <v>0</v>
      </c>
      <c r="V118" s="314" t="s">
        <v>260</v>
      </c>
      <c r="W118" s="315" t="s">
        <v>261</v>
      </c>
      <c r="X118" s="318" t="s">
        <v>262</v>
      </c>
      <c r="Y118" s="319" t="s">
        <v>222</v>
      </c>
      <c r="Z118" s="320">
        <v>6</v>
      </c>
    </row>
    <row r="119" spans="1:26" x14ac:dyDescent="0.2">
      <c r="A119" s="380" t="s">
        <v>918</v>
      </c>
      <c r="B119" s="317" t="s">
        <v>919</v>
      </c>
      <c r="C119" s="484" t="s">
        <v>918</v>
      </c>
      <c r="D119" s="485" t="s">
        <v>919</v>
      </c>
      <c r="E119" s="318" t="s">
        <v>920</v>
      </c>
      <c r="F119" s="319" t="s">
        <v>259</v>
      </c>
      <c r="G119" s="779">
        <v>46</v>
      </c>
      <c r="H119" s="483" t="str">
        <f t="shared" si="6"/>
        <v>Windham Central SU</v>
      </c>
      <c r="I119" s="456" t="s">
        <v>1285</v>
      </c>
      <c r="J119" s="456"/>
      <c r="K119" s="456"/>
      <c r="L119" s="456"/>
      <c r="M119" s="456"/>
      <c r="N119" s="456"/>
      <c r="T119" s="757">
        <f t="shared" si="4"/>
        <v>0</v>
      </c>
      <c r="U119" s="757">
        <f t="shared" si="5"/>
        <v>0</v>
      </c>
      <c r="V119" s="314" t="s">
        <v>918</v>
      </c>
      <c r="W119" s="315" t="s">
        <v>919</v>
      </c>
      <c r="X119" s="318" t="s">
        <v>920</v>
      </c>
      <c r="Y119" s="319" t="s">
        <v>259</v>
      </c>
      <c r="Z119" s="320">
        <v>46</v>
      </c>
    </row>
    <row r="120" spans="1:26" x14ac:dyDescent="0.2">
      <c r="A120" s="380" t="s">
        <v>869</v>
      </c>
      <c r="B120" s="317" t="s">
        <v>870</v>
      </c>
      <c r="C120" s="487" t="s">
        <v>869</v>
      </c>
      <c r="D120" s="485" t="s">
        <v>870</v>
      </c>
      <c r="E120" s="381" t="s">
        <v>871</v>
      </c>
      <c r="F120" s="319" t="s">
        <v>598</v>
      </c>
      <c r="G120" s="779">
        <v>41</v>
      </c>
      <c r="H120" s="483" t="str">
        <f t="shared" si="6"/>
        <v>Washington Northeast SU</v>
      </c>
      <c r="I120" s="456" t="s">
        <v>1285</v>
      </c>
      <c r="J120" s="456"/>
      <c r="K120" s="456"/>
      <c r="L120" s="456"/>
      <c r="M120" s="456"/>
      <c r="N120" s="456"/>
      <c r="T120" s="757">
        <f t="shared" si="4"/>
        <v>0</v>
      </c>
      <c r="U120" s="757">
        <f t="shared" si="5"/>
        <v>0</v>
      </c>
      <c r="V120" s="314" t="s">
        <v>869</v>
      </c>
      <c r="W120" s="315" t="s">
        <v>870</v>
      </c>
      <c r="X120" s="381" t="s">
        <v>871</v>
      </c>
      <c r="Y120" s="319" t="s">
        <v>598</v>
      </c>
      <c r="Z120" s="320">
        <v>41</v>
      </c>
    </row>
    <row r="121" spans="1:26" x14ac:dyDescent="0.2">
      <c r="A121" s="380" t="s">
        <v>815</v>
      </c>
      <c r="B121" s="317" t="s">
        <v>816</v>
      </c>
      <c r="C121" s="484" t="s">
        <v>815</v>
      </c>
      <c r="D121" s="485" t="s">
        <v>816</v>
      </c>
      <c r="E121" s="318" t="s">
        <v>817</v>
      </c>
      <c r="F121" s="319" t="s">
        <v>202</v>
      </c>
      <c r="G121" s="779">
        <v>36</v>
      </c>
      <c r="H121" s="483" t="str">
        <f t="shared" si="6"/>
        <v>Rutland Northeast SU</v>
      </c>
      <c r="I121" s="456" t="s">
        <v>1285</v>
      </c>
      <c r="J121" s="456"/>
      <c r="K121" s="456"/>
      <c r="L121" s="456"/>
      <c r="M121" s="456"/>
      <c r="N121" s="456"/>
      <c r="T121" s="757">
        <f t="shared" si="4"/>
        <v>0</v>
      </c>
      <c r="U121" s="757">
        <f t="shared" si="5"/>
        <v>0</v>
      </c>
      <c r="V121" s="314" t="s">
        <v>815</v>
      </c>
      <c r="W121" s="315" t="s">
        <v>816</v>
      </c>
      <c r="X121" s="318" t="s">
        <v>817</v>
      </c>
      <c r="Y121" s="319" t="s">
        <v>202</v>
      </c>
      <c r="Z121" s="320">
        <v>36</v>
      </c>
    </row>
    <row r="122" spans="1:26" x14ac:dyDescent="0.2">
      <c r="A122" s="380" t="s">
        <v>183</v>
      </c>
      <c r="B122" s="317" t="s">
        <v>1144</v>
      </c>
      <c r="C122" s="484" t="s">
        <v>183</v>
      </c>
      <c r="D122" s="485" t="s">
        <v>1144</v>
      </c>
      <c r="E122" s="318" t="s">
        <v>186</v>
      </c>
      <c r="F122" s="319" t="s">
        <v>149</v>
      </c>
      <c r="G122" s="779">
        <v>3</v>
      </c>
      <c r="H122" s="483" t="str">
        <f t="shared" si="6"/>
        <v>Addison Central SD</v>
      </c>
      <c r="I122" s="456" t="s">
        <v>1285</v>
      </c>
      <c r="J122" s="456"/>
      <c r="K122" s="456"/>
      <c r="L122" s="456"/>
      <c r="M122" s="456"/>
      <c r="N122" s="456"/>
      <c r="T122" s="757">
        <f t="shared" si="4"/>
        <v>0</v>
      </c>
      <c r="U122" s="757">
        <f t="shared" si="5"/>
        <v>0</v>
      </c>
      <c r="V122" s="314" t="s">
        <v>183</v>
      </c>
      <c r="W122" s="315" t="s">
        <v>1144</v>
      </c>
      <c r="X122" s="318" t="s">
        <v>186</v>
      </c>
      <c r="Y122" s="319" t="s">
        <v>149</v>
      </c>
      <c r="Z122" s="320">
        <v>3</v>
      </c>
    </row>
    <row r="123" spans="1:26" x14ac:dyDescent="0.2">
      <c r="A123" s="380" t="s">
        <v>706</v>
      </c>
      <c r="B123" s="317" t="s">
        <v>707</v>
      </c>
      <c r="C123" s="484" t="s">
        <v>706</v>
      </c>
      <c r="D123" s="485" t="s">
        <v>707</v>
      </c>
      <c r="E123" s="318" t="s">
        <v>708</v>
      </c>
      <c r="F123" s="319" t="s">
        <v>598</v>
      </c>
      <c r="G123" s="779">
        <v>32</v>
      </c>
      <c r="H123" s="483" t="str">
        <f t="shared" si="6"/>
        <v>Washington Central SU</v>
      </c>
      <c r="I123" s="456" t="s">
        <v>1285</v>
      </c>
      <c r="J123" s="456"/>
      <c r="K123" s="456"/>
      <c r="L123" s="456"/>
      <c r="M123" s="456"/>
      <c r="N123" s="456"/>
      <c r="T123" s="757">
        <f t="shared" si="4"/>
        <v>0</v>
      </c>
      <c r="U123" s="757">
        <f t="shared" si="5"/>
        <v>0</v>
      </c>
      <c r="V123" s="314" t="s">
        <v>706</v>
      </c>
      <c r="W123" s="315" t="s">
        <v>707</v>
      </c>
      <c r="X123" s="318" t="s">
        <v>708</v>
      </c>
      <c r="Y123" s="319" t="s">
        <v>598</v>
      </c>
      <c r="Z123" s="320">
        <v>32</v>
      </c>
    </row>
    <row r="124" spans="1:26" x14ac:dyDescent="0.2">
      <c r="A124" s="380" t="s">
        <v>854</v>
      </c>
      <c r="B124" s="317" t="s">
        <v>855</v>
      </c>
      <c r="C124" s="484" t="s">
        <v>854</v>
      </c>
      <c r="D124" s="485" t="s">
        <v>855</v>
      </c>
      <c r="E124" s="318" t="s">
        <v>856</v>
      </c>
      <c r="F124" s="319" t="s">
        <v>202</v>
      </c>
      <c r="G124" s="781">
        <v>66</v>
      </c>
      <c r="H124" s="483" t="str">
        <f t="shared" si="6"/>
        <v>Greater Rutland County SU</v>
      </c>
      <c r="I124" s="456" t="s">
        <v>1285</v>
      </c>
      <c r="J124" s="456"/>
      <c r="K124" s="456"/>
      <c r="L124" s="456"/>
      <c r="M124" s="456"/>
      <c r="N124" s="456"/>
      <c r="T124" s="757">
        <f t="shared" si="4"/>
        <v>0</v>
      </c>
      <c r="U124" s="757">
        <f t="shared" si="5"/>
        <v>0</v>
      </c>
      <c r="V124" s="314" t="s">
        <v>854</v>
      </c>
      <c r="W124" s="315" t="s">
        <v>855</v>
      </c>
      <c r="X124" s="318" t="s">
        <v>856</v>
      </c>
      <c r="Y124" s="319" t="s">
        <v>202</v>
      </c>
      <c r="Z124" s="510">
        <v>66</v>
      </c>
    </row>
    <row r="125" spans="1:26" x14ac:dyDescent="0.2">
      <c r="A125" s="380" t="s">
        <v>333</v>
      </c>
      <c r="B125" s="317" t="s">
        <v>334</v>
      </c>
      <c r="C125" s="484" t="s">
        <v>333</v>
      </c>
      <c r="D125" s="485" t="s">
        <v>334</v>
      </c>
      <c r="E125" s="318" t="s">
        <v>335</v>
      </c>
      <c r="F125" s="319" t="s">
        <v>295</v>
      </c>
      <c r="G125" s="779">
        <v>10</v>
      </c>
      <c r="H125" s="483" t="str">
        <f t="shared" si="6"/>
        <v>Milton SD</v>
      </c>
      <c r="I125" s="456" t="s">
        <v>1285</v>
      </c>
      <c r="J125" s="456"/>
      <c r="K125" s="456"/>
      <c r="L125" s="456"/>
      <c r="M125" s="456"/>
      <c r="N125" s="456"/>
      <c r="T125" s="757">
        <f t="shared" si="4"/>
        <v>0</v>
      </c>
      <c r="U125" s="757">
        <f t="shared" si="5"/>
        <v>0</v>
      </c>
      <c r="V125" s="314" t="s">
        <v>333</v>
      </c>
      <c r="W125" s="315" t="s">
        <v>334</v>
      </c>
      <c r="X125" s="318" t="s">
        <v>335</v>
      </c>
      <c r="Y125" s="319" t="s">
        <v>295</v>
      </c>
      <c r="Z125" s="320">
        <v>10</v>
      </c>
    </row>
    <row r="126" spans="1:26" x14ac:dyDescent="0.2">
      <c r="A126" s="758" t="s">
        <v>153</v>
      </c>
      <c r="B126" s="759" t="s">
        <v>154</v>
      </c>
      <c r="C126" s="484" t="s">
        <v>153</v>
      </c>
      <c r="D126" s="485" t="s">
        <v>154</v>
      </c>
      <c r="E126" s="318" t="s">
        <v>155</v>
      </c>
      <c r="F126" s="319" t="s">
        <v>149</v>
      </c>
      <c r="G126" s="780">
        <v>1</v>
      </c>
      <c r="H126" s="483" t="str">
        <f t="shared" si="6"/>
        <v>Addison Northeast SD</v>
      </c>
      <c r="I126" s="456" t="s">
        <v>1285</v>
      </c>
      <c r="J126" s="456"/>
      <c r="K126" s="456"/>
      <c r="L126" s="456"/>
      <c r="M126" s="456"/>
      <c r="N126" s="456"/>
      <c r="T126" s="757">
        <f t="shared" si="4"/>
        <v>0</v>
      </c>
      <c r="U126" s="757">
        <f t="shared" si="5"/>
        <v>0</v>
      </c>
      <c r="V126" s="708" t="s">
        <v>153</v>
      </c>
      <c r="W126" s="709" t="s">
        <v>154</v>
      </c>
      <c r="X126" s="318" t="s">
        <v>155</v>
      </c>
      <c r="Y126" s="319" t="s">
        <v>149</v>
      </c>
      <c r="Z126" s="755">
        <v>1</v>
      </c>
    </row>
    <row r="127" spans="1:26" x14ac:dyDescent="0.2">
      <c r="A127" s="380" t="s">
        <v>466</v>
      </c>
      <c r="B127" s="317" t="s">
        <v>467</v>
      </c>
      <c r="C127" s="484" t="s">
        <v>466</v>
      </c>
      <c r="D127" s="485" t="s">
        <v>467</v>
      </c>
      <c r="E127" s="318" t="s">
        <v>468</v>
      </c>
      <c r="F127" s="319" t="s">
        <v>459</v>
      </c>
      <c r="G127" s="779">
        <v>20</v>
      </c>
      <c r="H127" s="483" t="str">
        <f t="shared" si="6"/>
        <v>Franklin Northeast SU</v>
      </c>
      <c r="I127" s="456" t="s">
        <v>1285</v>
      </c>
      <c r="J127" s="456"/>
      <c r="K127" s="456"/>
      <c r="L127" s="456"/>
      <c r="M127" s="456"/>
      <c r="N127" s="456"/>
      <c r="T127" s="757">
        <f t="shared" si="4"/>
        <v>0</v>
      </c>
      <c r="U127" s="757">
        <f t="shared" si="5"/>
        <v>0</v>
      </c>
      <c r="V127" s="314" t="s">
        <v>466</v>
      </c>
      <c r="W127" s="315" t="s">
        <v>467</v>
      </c>
      <c r="X127" s="318" t="s">
        <v>468</v>
      </c>
      <c r="Y127" s="319" t="s">
        <v>459</v>
      </c>
      <c r="Z127" s="320">
        <v>20</v>
      </c>
    </row>
    <row r="128" spans="1:26" x14ac:dyDescent="0.2">
      <c r="A128" s="380" t="s">
        <v>906</v>
      </c>
      <c r="B128" s="317" t="s">
        <v>907</v>
      </c>
      <c r="C128" s="484" t="s">
        <v>906</v>
      </c>
      <c r="D128" s="485" t="s">
        <v>907</v>
      </c>
      <c r="E128" s="318" t="s">
        <v>908</v>
      </c>
      <c r="F128" s="319" t="s">
        <v>598</v>
      </c>
      <c r="G128" s="781">
        <v>69</v>
      </c>
      <c r="H128" s="483" t="str">
        <f t="shared" si="6"/>
        <v>Montpelier-Roxbury SD</v>
      </c>
      <c r="I128" s="486" t="s">
        <v>1286</v>
      </c>
      <c r="J128" s="456"/>
      <c r="K128" s="456"/>
      <c r="L128" s="456"/>
      <c r="M128" s="456"/>
      <c r="N128" s="456"/>
      <c r="T128" s="757">
        <f t="shared" si="4"/>
        <v>0</v>
      </c>
      <c r="U128" s="757">
        <f t="shared" si="5"/>
        <v>0</v>
      </c>
      <c r="V128" s="314" t="s">
        <v>906</v>
      </c>
      <c r="W128" s="315" t="s">
        <v>907</v>
      </c>
      <c r="X128" s="318" t="s">
        <v>908</v>
      </c>
      <c r="Y128" s="319" t="s">
        <v>598</v>
      </c>
      <c r="Z128" s="510">
        <v>69</v>
      </c>
    </row>
    <row r="129" spans="1:26" x14ac:dyDescent="0.2">
      <c r="A129" s="380" t="s">
        <v>887</v>
      </c>
      <c r="B129" s="317" t="s">
        <v>888</v>
      </c>
      <c r="C129" s="484" t="s">
        <v>887</v>
      </c>
      <c r="D129" s="485" t="s">
        <v>888</v>
      </c>
      <c r="E129" s="318" t="s">
        <v>889</v>
      </c>
      <c r="F129" s="319" t="s">
        <v>598</v>
      </c>
      <c r="G129" s="779">
        <v>42</v>
      </c>
      <c r="H129" s="483" t="str">
        <f t="shared" si="6"/>
        <v>Harwood UUSD</v>
      </c>
      <c r="I129" s="456" t="s">
        <v>1285</v>
      </c>
      <c r="J129" s="456"/>
      <c r="K129" s="456"/>
      <c r="L129" s="456"/>
      <c r="M129" s="456"/>
      <c r="N129" s="456"/>
      <c r="T129" s="757">
        <f t="shared" si="4"/>
        <v>0</v>
      </c>
      <c r="U129" s="757">
        <f t="shared" si="5"/>
        <v>0</v>
      </c>
      <c r="V129" s="314" t="s">
        <v>887</v>
      </c>
      <c r="W129" s="315" t="s">
        <v>888</v>
      </c>
      <c r="X129" s="318" t="s">
        <v>889</v>
      </c>
      <c r="Y129" s="319" t="s">
        <v>598</v>
      </c>
      <c r="Z129" s="320">
        <v>42</v>
      </c>
    </row>
    <row r="130" spans="1:26" x14ac:dyDescent="0.2">
      <c r="A130" s="380" t="s">
        <v>655</v>
      </c>
      <c r="B130" s="317" t="s">
        <v>656</v>
      </c>
      <c r="C130" s="484" t="s">
        <v>655</v>
      </c>
      <c r="D130" s="485" t="s">
        <v>656</v>
      </c>
      <c r="E130" s="318" t="s">
        <v>657</v>
      </c>
      <c r="F130" s="319" t="s">
        <v>639</v>
      </c>
      <c r="G130" s="779">
        <v>31</v>
      </c>
      <c r="H130" s="483" t="str">
        <f t="shared" si="6"/>
        <v>North Country SU</v>
      </c>
      <c r="I130" s="456" t="s">
        <v>1285</v>
      </c>
      <c r="J130" s="456"/>
      <c r="K130" s="456"/>
      <c r="L130" s="456"/>
      <c r="M130" s="456"/>
      <c r="N130" s="456"/>
      <c r="T130" s="757">
        <f t="shared" si="4"/>
        <v>0</v>
      </c>
      <c r="U130" s="757">
        <f t="shared" si="5"/>
        <v>0</v>
      </c>
      <c r="V130" s="314" t="s">
        <v>655</v>
      </c>
      <c r="W130" s="315" t="s">
        <v>656</v>
      </c>
      <c r="X130" s="318" t="s">
        <v>657</v>
      </c>
      <c r="Y130" s="319" t="s">
        <v>639</v>
      </c>
      <c r="Z130" s="320">
        <v>31</v>
      </c>
    </row>
    <row r="131" spans="1:26" x14ac:dyDescent="0.2">
      <c r="A131" s="380" t="s">
        <v>546</v>
      </c>
      <c r="B131" s="317" t="s">
        <v>547</v>
      </c>
      <c r="C131" s="484" t="s">
        <v>546</v>
      </c>
      <c r="D131" s="485" t="s">
        <v>547</v>
      </c>
      <c r="E131" s="318" t="s">
        <v>548</v>
      </c>
      <c r="F131" s="319" t="s">
        <v>527</v>
      </c>
      <c r="G131" s="779">
        <v>26</v>
      </c>
      <c r="H131" s="483" t="str">
        <f t="shared" si="6"/>
        <v>Lamoille South SU</v>
      </c>
      <c r="I131" s="456" t="s">
        <v>1285</v>
      </c>
      <c r="J131" s="456"/>
      <c r="K131" s="456"/>
      <c r="L131" s="456"/>
      <c r="M131" s="456"/>
      <c r="N131" s="456"/>
      <c r="T131" s="757">
        <f t="shared" si="4"/>
        <v>0</v>
      </c>
      <c r="U131" s="757">
        <f t="shared" si="5"/>
        <v>0</v>
      </c>
      <c r="V131" s="314" t="s">
        <v>546</v>
      </c>
      <c r="W131" s="315" t="s">
        <v>547</v>
      </c>
      <c r="X131" s="318" t="s">
        <v>548</v>
      </c>
      <c r="Y131" s="319" t="s">
        <v>527</v>
      </c>
      <c r="Z131" s="320">
        <v>26</v>
      </c>
    </row>
    <row r="132" spans="1:26" x14ac:dyDescent="0.2">
      <c r="A132" s="380" t="s">
        <v>1100</v>
      </c>
      <c r="B132" s="317" t="s">
        <v>1101</v>
      </c>
      <c r="C132" s="484" t="s">
        <v>1100</v>
      </c>
      <c r="D132" s="485" t="s">
        <v>1101</v>
      </c>
      <c r="E132" s="318" t="s">
        <v>1102</v>
      </c>
      <c r="F132" s="319" t="s">
        <v>202</v>
      </c>
      <c r="G132" s="779">
        <v>63</v>
      </c>
      <c r="H132" s="483" t="str">
        <f t="shared" si="6"/>
        <v>Two Rivers SU</v>
      </c>
      <c r="I132" s="456" t="s">
        <v>1285</v>
      </c>
      <c r="J132" s="456"/>
      <c r="K132" s="456"/>
      <c r="L132" s="456"/>
      <c r="M132" s="456"/>
      <c r="N132" s="456"/>
      <c r="T132" s="757">
        <f t="shared" si="4"/>
        <v>0</v>
      </c>
      <c r="U132" s="757">
        <f t="shared" si="5"/>
        <v>0</v>
      </c>
      <c r="V132" s="314" t="s">
        <v>1100</v>
      </c>
      <c r="W132" s="315" t="s">
        <v>1101</v>
      </c>
      <c r="X132" s="318" t="s">
        <v>1102</v>
      </c>
      <c r="Y132" s="319" t="s">
        <v>202</v>
      </c>
      <c r="Z132" s="320">
        <v>63</v>
      </c>
    </row>
    <row r="133" spans="1:26" x14ac:dyDescent="0.2">
      <c r="A133" s="380" t="s">
        <v>263</v>
      </c>
      <c r="B133" s="317" t="s">
        <v>264</v>
      </c>
      <c r="C133" s="484" t="s">
        <v>263</v>
      </c>
      <c r="D133" s="485" t="s">
        <v>264</v>
      </c>
      <c r="E133" s="318" t="s">
        <v>265</v>
      </c>
      <c r="F133" s="319" t="s">
        <v>202</v>
      </c>
      <c r="G133" s="779">
        <v>6</v>
      </c>
      <c r="H133" s="483" t="str">
        <f t="shared" si="6"/>
        <v>Bennington-Rutland SU</v>
      </c>
      <c r="I133" s="456" t="s">
        <v>1285</v>
      </c>
      <c r="J133" s="456"/>
      <c r="K133" s="456"/>
      <c r="L133" s="456"/>
      <c r="M133" s="456"/>
      <c r="N133" s="456"/>
      <c r="T133" s="757">
        <f t="shared" ref="T133:T196" si="7">IF(V133=C133,0,1)</f>
        <v>0</v>
      </c>
      <c r="U133" s="757">
        <f t="shared" ref="U133:U196" si="8">IF(W133=D133,0,1)</f>
        <v>0</v>
      </c>
      <c r="V133" s="314" t="s">
        <v>263</v>
      </c>
      <c r="W133" s="315" t="s">
        <v>264</v>
      </c>
      <c r="X133" s="318" t="s">
        <v>265</v>
      </c>
      <c r="Y133" s="319" t="s">
        <v>202</v>
      </c>
      <c r="Z133" s="320">
        <v>6</v>
      </c>
    </row>
    <row r="134" spans="1:26" x14ac:dyDescent="0.2">
      <c r="A134" s="380" t="s">
        <v>307</v>
      </c>
      <c r="B134" s="317" t="s">
        <v>308</v>
      </c>
      <c r="C134" s="484" t="s">
        <v>307</v>
      </c>
      <c r="D134" s="485" t="s">
        <v>308</v>
      </c>
      <c r="E134" s="318" t="s">
        <v>309</v>
      </c>
      <c r="F134" s="319" t="s">
        <v>299</v>
      </c>
      <c r="G134" s="781">
        <v>67</v>
      </c>
      <c r="H134" s="483" t="str">
        <f t="shared" si="6"/>
        <v>Kingdom East SD</v>
      </c>
      <c r="I134" s="456" t="s">
        <v>1285</v>
      </c>
      <c r="J134" s="456"/>
      <c r="K134" s="456"/>
      <c r="L134" s="456"/>
      <c r="M134" s="456"/>
      <c r="N134" s="456"/>
      <c r="T134" s="757">
        <f t="shared" si="7"/>
        <v>0</v>
      </c>
      <c r="U134" s="757">
        <f t="shared" si="8"/>
        <v>0</v>
      </c>
      <c r="V134" s="314" t="s">
        <v>307</v>
      </c>
      <c r="W134" s="315" t="s">
        <v>308</v>
      </c>
      <c r="X134" s="318" t="s">
        <v>309</v>
      </c>
      <c r="Y134" s="319" t="s">
        <v>299</v>
      </c>
      <c r="Z134" s="510">
        <v>67</v>
      </c>
    </row>
    <row r="135" spans="1:26" x14ac:dyDescent="0.2">
      <c r="A135" s="380" t="s">
        <v>566</v>
      </c>
      <c r="B135" s="317" t="s">
        <v>567</v>
      </c>
      <c r="C135" s="484" t="s">
        <v>566</v>
      </c>
      <c r="D135" s="485" t="s">
        <v>567</v>
      </c>
      <c r="E135" s="318" t="s">
        <v>568</v>
      </c>
      <c r="F135" s="319" t="s">
        <v>562</v>
      </c>
      <c r="G135" s="779">
        <v>27</v>
      </c>
      <c r="H135" s="483" t="str">
        <f t="shared" si="6"/>
        <v>Orange East SU</v>
      </c>
      <c r="I135" s="456" t="s">
        <v>1285</v>
      </c>
      <c r="J135" s="456"/>
      <c r="K135" s="456"/>
      <c r="L135" s="456"/>
      <c r="M135" s="456"/>
      <c r="N135" s="456"/>
      <c r="T135" s="757">
        <f t="shared" si="7"/>
        <v>0</v>
      </c>
      <c r="U135" s="757">
        <f t="shared" si="8"/>
        <v>0</v>
      </c>
      <c r="V135" s="314" t="s">
        <v>566</v>
      </c>
      <c r="W135" s="315" t="s">
        <v>567</v>
      </c>
      <c r="X135" s="318" t="s">
        <v>568</v>
      </c>
      <c r="Y135" s="319" t="s">
        <v>562</v>
      </c>
      <c r="Z135" s="320">
        <v>27</v>
      </c>
    </row>
    <row r="136" spans="1:26" x14ac:dyDescent="0.2">
      <c r="A136" s="380" t="s">
        <v>921</v>
      </c>
      <c r="B136" s="317" t="s">
        <v>922</v>
      </c>
      <c r="C136" s="484" t="s">
        <v>921</v>
      </c>
      <c r="D136" s="485" t="s">
        <v>922</v>
      </c>
      <c r="E136" s="318" t="s">
        <v>923</v>
      </c>
      <c r="F136" s="319" t="s">
        <v>259</v>
      </c>
      <c r="G136" s="779">
        <v>46</v>
      </c>
      <c r="H136" s="483" t="str">
        <f t="shared" si="6"/>
        <v>Windham Central SU</v>
      </c>
      <c r="I136" s="456" t="s">
        <v>1285</v>
      </c>
      <c r="J136" s="456"/>
      <c r="K136" s="456"/>
      <c r="L136" s="456"/>
      <c r="M136" s="456"/>
      <c r="N136" s="456"/>
      <c r="T136" s="757">
        <f t="shared" si="7"/>
        <v>0</v>
      </c>
      <c r="U136" s="757">
        <f t="shared" si="8"/>
        <v>0</v>
      </c>
      <c r="V136" s="314" t="s">
        <v>921</v>
      </c>
      <c r="W136" s="315" t="s">
        <v>922</v>
      </c>
      <c r="X136" s="318" t="s">
        <v>923</v>
      </c>
      <c r="Y136" s="319" t="s">
        <v>259</v>
      </c>
      <c r="Z136" s="320">
        <v>46</v>
      </c>
    </row>
    <row r="137" spans="1:26" x14ac:dyDescent="0.2">
      <c r="A137" s="758" t="s">
        <v>156</v>
      </c>
      <c r="B137" s="759" t="s">
        <v>157</v>
      </c>
      <c r="C137" s="484" t="s">
        <v>156</v>
      </c>
      <c r="D137" s="485" t="s">
        <v>157</v>
      </c>
      <c r="E137" s="318" t="s">
        <v>158</v>
      </c>
      <c r="F137" s="319" t="s">
        <v>149</v>
      </c>
      <c r="G137" s="780">
        <v>1</v>
      </c>
      <c r="H137" s="483" t="str">
        <f t="shared" si="6"/>
        <v>Addison Northeast SD</v>
      </c>
      <c r="I137" s="456" t="s">
        <v>1285</v>
      </c>
      <c r="J137" s="456"/>
      <c r="K137" s="456"/>
      <c r="L137" s="456"/>
      <c r="M137" s="456"/>
      <c r="N137" s="456"/>
      <c r="T137" s="757">
        <f t="shared" si="7"/>
        <v>0</v>
      </c>
      <c r="U137" s="757">
        <f t="shared" si="8"/>
        <v>0</v>
      </c>
      <c r="V137" s="708" t="s">
        <v>156</v>
      </c>
      <c r="W137" s="709" t="s">
        <v>157</v>
      </c>
      <c r="X137" s="318" t="s">
        <v>158</v>
      </c>
      <c r="Y137" s="319" t="s">
        <v>149</v>
      </c>
      <c r="Z137" s="755">
        <v>1</v>
      </c>
    </row>
    <row r="138" spans="1:26" x14ac:dyDescent="0.2">
      <c r="A138" s="380" t="s">
        <v>658</v>
      </c>
      <c r="B138" s="317" t="s">
        <v>659</v>
      </c>
      <c r="C138" s="484" t="s">
        <v>658</v>
      </c>
      <c r="D138" s="485" t="s">
        <v>659</v>
      </c>
      <c r="E138" s="318" t="s">
        <v>660</v>
      </c>
      <c r="F138" s="319" t="s">
        <v>639</v>
      </c>
      <c r="G138" s="779">
        <v>31</v>
      </c>
      <c r="H138" s="483" t="str">
        <f t="shared" si="6"/>
        <v>North Country SU</v>
      </c>
      <c r="I138" s="486" t="s">
        <v>1286</v>
      </c>
      <c r="J138" s="456"/>
      <c r="K138" s="456"/>
      <c r="L138" s="456"/>
      <c r="M138" s="456"/>
      <c r="N138" s="456"/>
      <c r="T138" s="757">
        <f t="shared" si="7"/>
        <v>0</v>
      </c>
      <c r="U138" s="757">
        <f t="shared" si="8"/>
        <v>0</v>
      </c>
      <c r="V138" s="314" t="s">
        <v>658</v>
      </c>
      <c r="W138" s="315" t="s">
        <v>659</v>
      </c>
      <c r="X138" s="318" t="s">
        <v>660</v>
      </c>
      <c r="Y138" s="319" t="s">
        <v>639</v>
      </c>
      <c r="Z138" s="320">
        <v>31</v>
      </c>
    </row>
    <row r="139" spans="1:26" x14ac:dyDescent="0.2">
      <c r="A139" s="380" t="s">
        <v>661</v>
      </c>
      <c r="B139" s="317" t="s">
        <v>662</v>
      </c>
      <c r="C139" s="484" t="s">
        <v>661</v>
      </c>
      <c r="D139" s="485" t="s">
        <v>662</v>
      </c>
      <c r="E139" s="318" t="s">
        <v>663</v>
      </c>
      <c r="F139" s="319" t="s">
        <v>639</v>
      </c>
      <c r="G139" s="779">
        <v>31</v>
      </c>
      <c r="H139" s="483" t="str">
        <f t="shared" si="6"/>
        <v>North Country SU</v>
      </c>
      <c r="I139" s="456" t="s">
        <v>1285</v>
      </c>
      <c r="J139" s="456"/>
      <c r="K139" s="456"/>
      <c r="L139" s="456"/>
      <c r="M139" s="456"/>
      <c r="N139" s="456"/>
      <c r="T139" s="757">
        <f t="shared" si="7"/>
        <v>0</v>
      </c>
      <c r="U139" s="757">
        <f t="shared" si="8"/>
        <v>0</v>
      </c>
      <c r="V139" s="314" t="s">
        <v>661</v>
      </c>
      <c r="W139" s="315" t="s">
        <v>662</v>
      </c>
      <c r="X139" s="318" t="s">
        <v>663</v>
      </c>
      <c r="Y139" s="319" t="s">
        <v>639</v>
      </c>
      <c r="Z139" s="320">
        <v>31</v>
      </c>
    </row>
    <row r="140" spans="1:26" x14ac:dyDescent="0.2">
      <c r="A140" s="380" t="s">
        <v>223</v>
      </c>
      <c r="B140" s="317" t="s">
        <v>1293</v>
      </c>
      <c r="C140" s="484" t="s">
        <v>223</v>
      </c>
      <c r="D140" s="485" t="s">
        <v>1293</v>
      </c>
      <c r="E140" s="318" t="s">
        <v>225</v>
      </c>
      <c r="F140" s="319" t="s">
        <v>222</v>
      </c>
      <c r="G140" s="779">
        <v>5</v>
      </c>
      <c r="H140" s="483" t="str">
        <f t="shared" si="6"/>
        <v>Southwest Vermont SU</v>
      </c>
      <c r="I140" s="456" t="s">
        <v>1285</v>
      </c>
      <c r="J140" s="456"/>
      <c r="K140" s="456"/>
      <c r="L140" s="456"/>
      <c r="M140" s="456"/>
      <c r="N140" s="456"/>
      <c r="T140" s="757">
        <f t="shared" si="7"/>
        <v>0</v>
      </c>
      <c r="U140" s="757">
        <f t="shared" si="8"/>
        <v>0</v>
      </c>
      <c r="V140" s="314" t="s">
        <v>223</v>
      </c>
      <c r="W140" s="315" t="s">
        <v>1293</v>
      </c>
      <c r="X140" s="318" t="s">
        <v>225</v>
      </c>
      <c r="Y140" s="319" t="s">
        <v>222</v>
      </c>
      <c r="Z140" s="320">
        <v>5</v>
      </c>
    </row>
    <row r="141" spans="1:26" x14ac:dyDescent="0.2">
      <c r="A141" s="380" t="s">
        <v>900</v>
      </c>
      <c r="B141" s="317" t="s">
        <v>901</v>
      </c>
      <c r="C141" s="484" t="s">
        <v>900</v>
      </c>
      <c r="D141" s="485" t="s">
        <v>901</v>
      </c>
      <c r="E141" s="318" t="s">
        <v>902</v>
      </c>
      <c r="F141" s="319" t="s">
        <v>598</v>
      </c>
      <c r="G141" s="781">
        <v>68</v>
      </c>
      <c r="H141" s="483" t="str">
        <f t="shared" si="6"/>
        <v>Central Vermont SU</v>
      </c>
      <c r="I141" s="456" t="s">
        <v>1285</v>
      </c>
      <c r="J141" s="456"/>
      <c r="K141" s="456"/>
      <c r="L141" s="456"/>
      <c r="M141" s="456"/>
      <c r="N141" s="456"/>
      <c r="T141" s="757">
        <f t="shared" si="7"/>
        <v>0</v>
      </c>
      <c r="U141" s="757">
        <f t="shared" si="8"/>
        <v>0</v>
      </c>
      <c r="V141" s="314" t="s">
        <v>900</v>
      </c>
      <c r="W141" s="315" t="s">
        <v>901</v>
      </c>
      <c r="X141" s="318" t="s">
        <v>902</v>
      </c>
      <c r="Y141" s="319" t="s">
        <v>598</v>
      </c>
      <c r="Z141" s="510">
        <v>68</v>
      </c>
    </row>
    <row r="142" spans="1:26" x14ac:dyDescent="0.2">
      <c r="A142" s="380" t="s">
        <v>517</v>
      </c>
      <c r="B142" s="317" t="s">
        <v>518</v>
      </c>
      <c r="C142" s="484" t="s">
        <v>517</v>
      </c>
      <c r="D142" s="485" t="s">
        <v>518</v>
      </c>
      <c r="E142" s="318" t="s">
        <v>519</v>
      </c>
      <c r="F142" s="319" t="s">
        <v>511</v>
      </c>
      <c r="G142" s="779">
        <v>24</v>
      </c>
      <c r="H142" s="483" t="str">
        <f t="shared" ref="H142:H205" si="9">VLOOKUP($G142,$M$4:$N$60,2,FALSE)</f>
        <v>Grand Isle SU</v>
      </c>
      <c r="I142" s="456" t="s">
        <v>1285</v>
      </c>
      <c r="J142" s="456"/>
      <c r="K142" s="456"/>
      <c r="L142" s="456"/>
      <c r="M142" s="456"/>
      <c r="N142" s="456"/>
      <c r="T142" s="757">
        <f t="shared" si="7"/>
        <v>0</v>
      </c>
      <c r="U142" s="757">
        <f t="shared" si="8"/>
        <v>0</v>
      </c>
      <c r="V142" s="314" t="s">
        <v>517</v>
      </c>
      <c r="W142" s="315" t="s">
        <v>518</v>
      </c>
      <c r="X142" s="318" t="s">
        <v>519</v>
      </c>
      <c r="Y142" s="319" t="s">
        <v>511</v>
      </c>
      <c r="Z142" s="320">
        <v>24</v>
      </c>
    </row>
    <row r="143" spans="1:26" x14ac:dyDescent="0.2">
      <c r="A143" s="380" t="s">
        <v>438</v>
      </c>
      <c r="B143" s="317" t="s">
        <v>439</v>
      </c>
      <c r="C143" s="484" t="s">
        <v>438</v>
      </c>
      <c r="D143" s="485" t="s">
        <v>439</v>
      </c>
      <c r="E143" s="318" t="s">
        <v>440</v>
      </c>
      <c r="F143" s="319" t="s">
        <v>303</v>
      </c>
      <c r="G143" s="779">
        <v>19</v>
      </c>
      <c r="H143" s="483" t="str">
        <f t="shared" si="9"/>
        <v>Essex North SU</v>
      </c>
      <c r="I143" s="456" t="s">
        <v>1285</v>
      </c>
      <c r="J143" s="456"/>
      <c r="K143" s="456"/>
      <c r="L143" s="456"/>
      <c r="M143" s="456"/>
      <c r="N143" s="456"/>
      <c r="T143" s="757">
        <f t="shared" si="7"/>
        <v>0</v>
      </c>
      <c r="U143" s="757">
        <f t="shared" si="8"/>
        <v>0</v>
      </c>
      <c r="V143" s="314" t="s">
        <v>438</v>
      </c>
      <c r="W143" s="315" t="s">
        <v>439</v>
      </c>
      <c r="X143" s="318" t="s">
        <v>440</v>
      </c>
      <c r="Y143" s="319" t="s">
        <v>303</v>
      </c>
      <c r="Z143" s="320">
        <v>19</v>
      </c>
    </row>
    <row r="144" spans="1:26" x14ac:dyDescent="0.2">
      <c r="A144" s="380" t="s">
        <v>1042</v>
      </c>
      <c r="B144" s="317" t="s">
        <v>1043</v>
      </c>
      <c r="C144" s="484" t="s">
        <v>1042</v>
      </c>
      <c r="D144" s="485" t="s">
        <v>1043</v>
      </c>
      <c r="E144" s="318" t="s">
        <v>1044</v>
      </c>
      <c r="F144" s="319" t="s">
        <v>281</v>
      </c>
      <c r="G144" s="779">
        <v>55</v>
      </c>
      <c r="H144" s="483" t="str">
        <f t="shared" si="9"/>
        <v>Dresden Interstate SD</v>
      </c>
      <c r="I144" s="456" t="s">
        <v>1285</v>
      </c>
      <c r="J144" s="456"/>
      <c r="K144" s="456"/>
      <c r="L144" s="456"/>
      <c r="M144" s="456"/>
      <c r="N144" s="456"/>
      <c r="T144" s="757">
        <f t="shared" si="7"/>
        <v>0</v>
      </c>
      <c r="U144" s="757">
        <f t="shared" si="8"/>
        <v>0</v>
      </c>
      <c r="V144" s="314" t="s">
        <v>1042</v>
      </c>
      <c r="W144" s="315" t="s">
        <v>1043</v>
      </c>
      <c r="X144" s="318" t="s">
        <v>1044</v>
      </c>
      <c r="Y144" s="319" t="s">
        <v>281</v>
      </c>
      <c r="Z144" s="320">
        <v>55</v>
      </c>
    </row>
    <row r="145" spans="1:26" x14ac:dyDescent="0.2">
      <c r="A145" s="380" t="s">
        <v>595</v>
      </c>
      <c r="B145" s="317" t="s">
        <v>562</v>
      </c>
      <c r="C145" s="484" t="s">
        <v>595</v>
      </c>
      <c r="D145" s="485" t="s">
        <v>562</v>
      </c>
      <c r="E145" s="318" t="s">
        <v>596</v>
      </c>
      <c r="F145" s="319" t="s">
        <v>562</v>
      </c>
      <c r="G145" s="781">
        <v>68</v>
      </c>
      <c r="H145" s="483" t="str">
        <f t="shared" si="9"/>
        <v>Central Vermont SU</v>
      </c>
      <c r="I145" s="456" t="s">
        <v>1285</v>
      </c>
      <c r="J145" s="456"/>
      <c r="K145" s="456"/>
      <c r="L145" s="456"/>
      <c r="M145" s="456"/>
      <c r="N145" s="456"/>
      <c r="T145" s="757">
        <f t="shared" si="7"/>
        <v>0</v>
      </c>
      <c r="U145" s="757">
        <f t="shared" si="8"/>
        <v>0</v>
      </c>
      <c r="V145" s="314" t="s">
        <v>595</v>
      </c>
      <c r="W145" s="315" t="s">
        <v>562</v>
      </c>
      <c r="X145" s="318" t="s">
        <v>596</v>
      </c>
      <c r="Y145" s="319" t="s">
        <v>562</v>
      </c>
      <c r="Z145" s="510">
        <v>68</v>
      </c>
    </row>
    <row r="146" spans="1:26" x14ac:dyDescent="0.2">
      <c r="A146" s="380" t="s">
        <v>756</v>
      </c>
      <c r="B146" s="317" t="s">
        <v>639</v>
      </c>
      <c r="C146" s="484" t="s">
        <v>756</v>
      </c>
      <c r="D146" s="485" t="s">
        <v>639</v>
      </c>
      <c r="E146" s="318" t="s">
        <v>758</v>
      </c>
      <c r="F146" s="319" t="s">
        <v>639</v>
      </c>
      <c r="G146" s="779">
        <v>34</v>
      </c>
      <c r="H146" s="483" t="str">
        <f t="shared" si="9"/>
        <v>Orleans Central SU</v>
      </c>
      <c r="I146" s="456" t="s">
        <v>1285</v>
      </c>
      <c r="J146" s="456"/>
      <c r="K146" s="456"/>
      <c r="L146" s="456"/>
      <c r="M146" s="456"/>
      <c r="N146" s="456"/>
      <c r="T146" s="757">
        <f t="shared" si="7"/>
        <v>0</v>
      </c>
      <c r="U146" s="757">
        <f t="shared" si="8"/>
        <v>0</v>
      </c>
      <c r="V146" s="314" t="s">
        <v>756</v>
      </c>
      <c r="W146" s="315" t="s">
        <v>639</v>
      </c>
      <c r="X146" s="318" t="s">
        <v>758</v>
      </c>
      <c r="Y146" s="319" t="s">
        <v>639</v>
      </c>
      <c r="Z146" s="320">
        <v>34</v>
      </c>
    </row>
    <row r="147" spans="1:26" x14ac:dyDescent="0.2">
      <c r="A147" s="380" t="s">
        <v>212</v>
      </c>
      <c r="B147" s="317" t="s">
        <v>213</v>
      </c>
      <c r="C147" s="484" t="s">
        <v>212</v>
      </c>
      <c r="D147" s="485" t="s">
        <v>213</v>
      </c>
      <c r="E147" s="318" t="s">
        <v>214</v>
      </c>
      <c r="F147" s="319" t="s">
        <v>149</v>
      </c>
      <c r="G147" s="779">
        <v>4</v>
      </c>
      <c r="H147" s="483" t="str">
        <f t="shared" si="9"/>
        <v>Addison-Rutland SU</v>
      </c>
      <c r="I147" s="456" t="s">
        <v>1285</v>
      </c>
      <c r="J147" s="456"/>
      <c r="K147" s="456"/>
      <c r="L147" s="456"/>
      <c r="M147" s="456"/>
      <c r="N147" s="456"/>
      <c r="T147" s="757">
        <f t="shared" si="7"/>
        <v>0</v>
      </c>
      <c r="U147" s="757">
        <f t="shared" si="8"/>
        <v>0</v>
      </c>
      <c r="V147" s="314" t="s">
        <v>212</v>
      </c>
      <c r="W147" s="315" t="s">
        <v>213</v>
      </c>
      <c r="X147" s="318" t="s">
        <v>214</v>
      </c>
      <c r="Y147" s="319" t="s">
        <v>149</v>
      </c>
      <c r="Z147" s="320">
        <v>4</v>
      </c>
    </row>
    <row r="148" spans="1:26" x14ac:dyDescent="0.2">
      <c r="A148" s="380" t="s">
        <v>167</v>
      </c>
      <c r="B148" s="317" t="s">
        <v>168</v>
      </c>
      <c r="C148" s="484" t="s">
        <v>167</v>
      </c>
      <c r="D148" s="485" t="s">
        <v>168</v>
      </c>
      <c r="E148" s="318" t="s">
        <v>169</v>
      </c>
      <c r="F148" s="319" t="s">
        <v>149</v>
      </c>
      <c r="G148" s="779">
        <v>2</v>
      </c>
      <c r="H148" s="483" t="str">
        <f t="shared" si="9"/>
        <v>Addison Northwest SD</v>
      </c>
      <c r="I148" s="456" t="s">
        <v>1285</v>
      </c>
      <c r="J148" s="456"/>
      <c r="K148" s="456"/>
      <c r="L148" s="456"/>
      <c r="M148" s="456"/>
      <c r="N148" s="456"/>
      <c r="T148" s="757">
        <f t="shared" si="7"/>
        <v>0</v>
      </c>
      <c r="U148" s="757">
        <f t="shared" si="8"/>
        <v>0</v>
      </c>
      <c r="V148" s="314" t="s">
        <v>167</v>
      </c>
      <c r="W148" s="315" t="s">
        <v>168</v>
      </c>
      <c r="X148" s="318" t="s">
        <v>169</v>
      </c>
      <c r="Y148" s="319" t="s">
        <v>149</v>
      </c>
      <c r="Z148" s="320">
        <v>2</v>
      </c>
    </row>
    <row r="149" spans="1:26" x14ac:dyDescent="0.2">
      <c r="A149" s="380" t="s">
        <v>266</v>
      </c>
      <c r="B149" s="317" t="s">
        <v>267</v>
      </c>
      <c r="C149" s="484" t="s">
        <v>266</v>
      </c>
      <c r="D149" s="485" t="s">
        <v>267</v>
      </c>
      <c r="E149" s="318" t="s">
        <v>268</v>
      </c>
      <c r="F149" s="319" t="s">
        <v>202</v>
      </c>
      <c r="G149" s="779">
        <v>6</v>
      </c>
      <c r="H149" s="483" t="str">
        <f t="shared" si="9"/>
        <v>Bennington-Rutland SU</v>
      </c>
      <c r="I149" s="456" t="s">
        <v>1285</v>
      </c>
      <c r="J149" s="456"/>
      <c r="K149" s="456"/>
      <c r="L149" s="456"/>
      <c r="M149" s="456"/>
      <c r="N149" s="456"/>
      <c r="T149" s="757">
        <f t="shared" si="7"/>
        <v>0</v>
      </c>
      <c r="U149" s="757">
        <f t="shared" si="8"/>
        <v>0</v>
      </c>
      <c r="V149" s="314" t="s">
        <v>266</v>
      </c>
      <c r="W149" s="315" t="s">
        <v>267</v>
      </c>
      <c r="X149" s="318" t="s">
        <v>268</v>
      </c>
      <c r="Y149" s="319" t="s">
        <v>202</v>
      </c>
      <c r="Z149" s="320">
        <v>6</v>
      </c>
    </row>
    <row r="150" spans="1:26" x14ac:dyDescent="0.2">
      <c r="A150" s="758" t="s">
        <v>327</v>
      </c>
      <c r="B150" s="759" t="s">
        <v>328</v>
      </c>
      <c r="C150" s="484" t="s">
        <v>327</v>
      </c>
      <c r="D150" s="485" t="s">
        <v>328</v>
      </c>
      <c r="E150" s="318" t="s">
        <v>329</v>
      </c>
      <c r="F150" s="319" t="s">
        <v>299</v>
      </c>
      <c r="G150" s="779">
        <v>9</v>
      </c>
      <c r="H150" s="483" t="str">
        <f t="shared" si="9"/>
        <v>Caledonia Central SU</v>
      </c>
      <c r="I150" s="456" t="s">
        <v>1285</v>
      </c>
      <c r="J150" s="456"/>
      <c r="K150" s="456"/>
      <c r="L150" s="456"/>
      <c r="M150" s="456"/>
      <c r="N150" s="456"/>
      <c r="T150" s="757">
        <f t="shared" si="7"/>
        <v>0</v>
      </c>
      <c r="U150" s="757">
        <f t="shared" si="8"/>
        <v>0</v>
      </c>
      <c r="V150" s="708" t="s">
        <v>327</v>
      </c>
      <c r="W150" s="709" t="s">
        <v>328</v>
      </c>
      <c r="X150" s="318" t="s">
        <v>329</v>
      </c>
      <c r="Y150" s="319" t="s">
        <v>299</v>
      </c>
      <c r="Z150" s="320">
        <v>9</v>
      </c>
    </row>
    <row r="151" spans="1:26" x14ac:dyDescent="0.2">
      <c r="A151" s="380" t="s">
        <v>269</v>
      </c>
      <c r="B151" s="317" t="s">
        <v>270</v>
      </c>
      <c r="C151" s="484" t="s">
        <v>269</v>
      </c>
      <c r="D151" s="485" t="s">
        <v>270</v>
      </c>
      <c r="E151" s="318" t="s">
        <v>271</v>
      </c>
      <c r="F151" s="319" t="s">
        <v>222</v>
      </c>
      <c r="G151" s="779">
        <v>6</v>
      </c>
      <c r="H151" s="483" t="str">
        <f t="shared" si="9"/>
        <v>Bennington-Rutland SU</v>
      </c>
      <c r="I151" s="456" t="s">
        <v>1285</v>
      </c>
      <c r="J151" s="456"/>
      <c r="K151" s="456"/>
      <c r="L151" s="456"/>
      <c r="M151" s="456"/>
      <c r="N151" s="456"/>
      <c r="T151" s="757">
        <f t="shared" si="7"/>
        <v>0</v>
      </c>
      <c r="U151" s="757">
        <f t="shared" si="8"/>
        <v>0</v>
      </c>
      <c r="V151" s="314" t="s">
        <v>269</v>
      </c>
      <c r="W151" s="315" t="s">
        <v>270</v>
      </c>
      <c r="X151" s="318" t="s">
        <v>271</v>
      </c>
      <c r="Y151" s="319" t="s">
        <v>222</v>
      </c>
      <c r="Z151" s="320">
        <v>6</v>
      </c>
    </row>
    <row r="152" spans="1:26" x14ac:dyDescent="0.2">
      <c r="A152" s="380" t="s">
        <v>1013</v>
      </c>
      <c r="B152" s="317" t="s">
        <v>1014</v>
      </c>
      <c r="C152" s="484" t="s">
        <v>1013</v>
      </c>
      <c r="D152" s="485" t="s">
        <v>1014</v>
      </c>
      <c r="E152" s="318" t="s">
        <v>1015</v>
      </c>
      <c r="F152" s="319" t="s">
        <v>202</v>
      </c>
      <c r="G152" s="779">
        <v>51</v>
      </c>
      <c r="H152" s="483" t="str">
        <f t="shared" si="9"/>
        <v>Windsor Central SU</v>
      </c>
      <c r="I152" s="456" t="s">
        <v>1285</v>
      </c>
      <c r="J152" s="456"/>
      <c r="K152" s="456"/>
      <c r="L152" s="456"/>
      <c r="M152" s="456"/>
      <c r="N152" s="456"/>
      <c r="T152" s="757">
        <f t="shared" si="7"/>
        <v>0</v>
      </c>
      <c r="U152" s="757">
        <f t="shared" si="8"/>
        <v>0</v>
      </c>
      <c r="V152" s="314" t="s">
        <v>1013</v>
      </c>
      <c r="W152" s="315" t="s">
        <v>1014</v>
      </c>
      <c r="X152" s="318" t="s">
        <v>1015</v>
      </c>
      <c r="Y152" s="319" t="s">
        <v>202</v>
      </c>
      <c r="Z152" s="320">
        <v>51</v>
      </c>
    </row>
    <row r="153" spans="1:26" x14ac:dyDescent="0.2">
      <c r="A153" s="380" t="s">
        <v>818</v>
      </c>
      <c r="B153" s="317" t="s">
        <v>819</v>
      </c>
      <c r="C153" s="484" t="s">
        <v>818</v>
      </c>
      <c r="D153" s="485" t="s">
        <v>819</v>
      </c>
      <c r="E153" s="318" t="s">
        <v>820</v>
      </c>
      <c r="F153" s="319" t="s">
        <v>202</v>
      </c>
      <c r="G153" s="779">
        <v>36</v>
      </c>
      <c r="H153" s="483" t="str">
        <f t="shared" si="9"/>
        <v>Rutland Northeast SU</v>
      </c>
      <c r="I153" s="456" t="s">
        <v>1285</v>
      </c>
      <c r="J153" s="456"/>
      <c r="K153" s="456"/>
      <c r="L153" s="456"/>
      <c r="M153" s="456"/>
      <c r="N153" s="456"/>
      <c r="T153" s="757">
        <f t="shared" si="7"/>
        <v>0</v>
      </c>
      <c r="U153" s="757">
        <f t="shared" si="8"/>
        <v>0</v>
      </c>
      <c r="V153" s="314" t="s">
        <v>818</v>
      </c>
      <c r="W153" s="315" t="s">
        <v>819</v>
      </c>
      <c r="X153" s="318" t="s">
        <v>820</v>
      </c>
      <c r="Y153" s="319" t="s">
        <v>202</v>
      </c>
      <c r="Z153" s="320">
        <v>36</v>
      </c>
    </row>
    <row r="154" spans="1:26" x14ac:dyDescent="0.2">
      <c r="A154" s="380" t="s">
        <v>872</v>
      </c>
      <c r="B154" s="317" t="s">
        <v>873</v>
      </c>
      <c r="C154" s="487" t="s">
        <v>872</v>
      </c>
      <c r="D154" s="485" t="s">
        <v>873</v>
      </c>
      <c r="E154" s="381" t="s">
        <v>874</v>
      </c>
      <c r="F154" s="319" t="s">
        <v>598</v>
      </c>
      <c r="G154" s="779">
        <v>41</v>
      </c>
      <c r="H154" s="483" t="str">
        <f t="shared" si="9"/>
        <v>Washington Northeast SU</v>
      </c>
      <c r="I154" s="456" t="s">
        <v>1285</v>
      </c>
      <c r="J154" s="456"/>
      <c r="K154" s="456"/>
      <c r="L154" s="456"/>
      <c r="M154" s="456"/>
      <c r="N154" s="456"/>
      <c r="T154" s="757">
        <f t="shared" si="7"/>
        <v>0</v>
      </c>
      <c r="U154" s="757">
        <f t="shared" si="8"/>
        <v>0</v>
      </c>
      <c r="V154" s="314" t="s">
        <v>872</v>
      </c>
      <c r="W154" s="315" t="s">
        <v>873</v>
      </c>
      <c r="X154" s="381" t="s">
        <v>874</v>
      </c>
      <c r="Y154" s="319" t="s">
        <v>598</v>
      </c>
      <c r="Z154" s="320">
        <v>41</v>
      </c>
    </row>
    <row r="155" spans="1:26" x14ac:dyDescent="0.2">
      <c r="A155" s="380" t="s">
        <v>1103</v>
      </c>
      <c r="B155" s="317" t="s">
        <v>1104</v>
      </c>
      <c r="C155" s="484" t="s">
        <v>1103</v>
      </c>
      <c r="D155" s="485" t="s">
        <v>1104</v>
      </c>
      <c r="E155" s="318" t="s">
        <v>1105</v>
      </c>
      <c r="F155" s="319" t="s">
        <v>281</v>
      </c>
      <c r="G155" s="781">
        <v>51</v>
      </c>
      <c r="H155" s="483" t="str">
        <f t="shared" si="9"/>
        <v>Windsor Central SU</v>
      </c>
      <c r="I155" s="456" t="s">
        <v>1285</v>
      </c>
      <c r="J155" s="456"/>
      <c r="K155" s="456"/>
      <c r="L155" s="456"/>
      <c r="M155" s="456"/>
      <c r="N155" s="456"/>
      <c r="T155" s="757">
        <f t="shared" si="7"/>
        <v>0</v>
      </c>
      <c r="U155" s="757">
        <f t="shared" si="8"/>
        <v>0</v>
      </c>
      <c r="V155" s="314" t="s">
        <v>1103</v>
      </c>
      <c r="W155" s="315" t="s">
        <v>1104</v>
      </c>
      <c r="X155" s="318" t="s">
        <v>1105</v>
      </c>
      <c r="Y155" s="319" t="s">
        <v>281</v>
      </c>
      <c r="Z155" s="510">
        <v>51</v>
      </c>
    </row>
    <row r="156" spans="1:26" x14ac:dyDescent="0.2">
      <c r="A156" s="380" t="s">
        <v>1016</v>
      </c>
      <c r="B156" s="317" t="s">
        <v>1017</v>
      </c>
      <c r="C156" s="484" t="s">
        <v>1016</v>
      </c>
      <c r="D156" s="485" t="s">
        <v>1017</v>
      </c>
      <c r="E156" s="318" t="s">
        <v>1018</v>
      </c>
      <c r="F156" s="319" t="s">
        <v>281</v>
      </c>
      <c r="G156" s="779">
        <v>51</v>
      </c>
      <c r="H156" s="483" t="str">
        <f t="shared" si="9"/>
        <v>Windsor Central SU</v>
      </c>
      <c r="I156" s="456" t="s">
        <v>1285</v>
      </c>
      <c r="J156" s="456"/>
      <c r="K156" s="456"/>
      <c r="L156" s="456"/>
      <c r="M156" s="456"/>
      <c r="N156" s="456"/>
      <c r="T156" s="757">
        <f t="shared" si="7"/>
        <v>0</v>
      </c>
      <c r="U156" s="757">
        <f t="shared" si="8"/>
        <v>0</v>
      </c>
      <c r="V156" s="314" t="s">
        <v>1016</v>
      </c>
      <c r="W156" s="315" t="s">
        <v>1017</v>
      </c>
      <c r="X156" s="318" t="s">
        <v>1018</v>
      </c>
      <c r="Y156" s="319" t="s">
        <v>281</v>
      </c>
      <c r="Z156" s="320">
        <v>51</v>
      </c>
    </row>
    <row r="157" spans="1:26" x14ac:dyDescent="0.2">
      <c r="A157" s="380" t="s">
        <v>857</v>
      </c>
      <c r="B157" s="317" t="s">
        <v>858</v>
      </c>
      <c r="C157" s="484" t="s">
        <v>857</v>
      </c>
      <c r="D157" s="485" t="s">
        <v>858</v>
      </c>
      <c r="E157" s="318" t="s">
        <v>859</v>
      </c>
      <c r="F157" s="319" t="s">
        <v>202</v>
      </c>
      <c r="G157" s="781">
        <v>66</v>
      </c>
      <c r="H157" s="483" t="str">
        <f t="shared" si="9"/>
        <v>Greater Rutland County SU</v>
      </c>
      <c r="I157" s="456" t="s">
        <v>1285</v>
      </c>
      <c r="J157" s="456"/>
      <c r="K157" s="456"/>
      <c r="L157" s="456"/>
      <c r="M157" s="456"/>
      <c r="N157" s="456"/>
      <c r="T157" s="757">
        <f t="shared" si="7"/>
        <v>0</v>
      </c>
      <c r="U157" s="757">
        <f t="shared" si="8"/>
        <v>0</v>
      </c>
      <c r="V157" s="314" t="s">
        <v>857</v>
      </c>
      <c r="W157" s="315" t="s">
        <v>858</v>
      </c>
      <c r="X157" s="318" t="s">
        <v>859</v>
      </c>
      <c r="Y157" s="319" t="s">
        <v>202</v>
      </c>
      <c r="Z157" s="510">
        <v>66</v>
      </c>
    </row>
    <row r="158" spans="1:26" x14ac:dyDescent="0.2">
      <c r="A158" s="380" t="s">
        <v>226</v>
      </c>
      <c r="B158" s="317" t="s">
        <v>227</v>
      </c>
      <c r="C158" s="484" t="s">
        <v>226</v>
      </c>
      <c r="D158" s="485" t="s">
        <v>227</v>
      </c>
      <c r="E158" s="318" t="s">
        <v>228</v>
      </c>
      <c r="F158" s="319" t="s">
        <v>222</v>
      </c>
      <c r="G158" s="779">
        <v>5</v>
      </c>
      <c r="H158" s="483" t="str">
        <f t="shared" si="9"/>
        <v>Southwest Vermont SU</v>
      </c>
      <c r="I158" s="456" t="s">
        <v>1285</v>
      </c>
      <c r="J158" s="456"/>
      <c r="K158" s="456"/>
      <c r="L158" s="456"/>
      <c r="M158" s="456"/>
      <c r="N158" s="456"/>
      <c r="T158" s="757">
        <f t="shared" si="7"/>
        <v>0</v>
      </c>
      <c r="U158" s="757">
        <f t="shared" si="8"/>
        <v>0</v>
      </c>
      <c r="V158" s="314" t="s">
        <v>226</v>
      </c>
      <c r="W158" s="315" t="s">
        <v>227</v>
      </c>
      <c r="X158" s="318" t="s">
        <v>228</v>
      </c>
      <c r="Y158" s="319" t="s">
        <v>222</v>
      </c>
      <c r="Z158" s="320">
        <v>5</v>
      </c>
    </row>
    <row r="159" spans="1:26" x14ac:dyDescent="0.2">
      <c r="A159" s="380" t="s">
        <v>842</v>
      </c>
      <c r="B159" s="317" t="s">
        <v>843</v>
      </c>
      <c r="C159" s="484" t="s">
        <v>842</v>
      </c>
      <c r="D159" s="485" t="s">
        <v>843</v>
      </c>
      <c r="E159" s="318" t="s">
        <v>844</v>
      </c>
      <c r="F159" s="319" t="s">
        <v>202</v>
      </c>
      <c r="G159" s="781">
        <v>66</v>
      </c>
      <c r="H159" s="483" t="str">
        <f t="shared" si="9"/>
        <v>Greater Rutland County SU</v>
      </c>
      <c r="I159" s="456" t="s">
        <v>1285</v>
      </c>
      <c r="J159" s="456"/>
      <c r="K159" s="456"/>
      <c r="L159" s="456"/>
      <c r="M159" s="456"/>
      <c r="N159" s="456"/>
      <c r="T159" s="757">
        <f t="shared" si="7"/>
        <v>0</v>
      </c>
      <c r="U159" s="757">
        <f t="shared" si="8"/>
        <v>0</v>
      </c>
      <c r="V159" s="314" t="s">
        <v>842</v>
      </c>
      <c r="W159" s="315" t="s">
        <v>843</v>
      </c>
      <c r="X159" s="318" t="s">
        <v>844</v>
      </c>
      <c r="Y159" s="319" t="s">
        <v>202</v>
      </c>
      <c r="Z159" s="510">
        <v>66</v>
      </c>
    </row>
    <row r="160" spans="1:26" x14ac:dyDescent="0.2">
      <c r="A160" s="380" t="s">
        <v>972</v>
      </c>
      <c r="B160" s="317" t="s">
        <v>973</v>
      </c>
      <c r="C160" s="484" t="s">
        <v>972</v>
      </c>
      <c r="D160" s="485" t="s">
        <v>973</v>
      </c>
      <c r="E160" s="318" t="s">
        <v>974</v>
      </c>
      <c r="F160" s="319" t="s">
        <v>259</v>
      </c>
      <c r="G160" s="779">
        <v>48</v>
      </c>
      <c r="H160" s="483" t="str">
        <f t="shared" si="9"/>
        <v>Windham Southeast SU</v>
      </c>
      <c r="I160" s="456" t="s">
        <v>1285</v>
      </c>
      <c r="J160" s="456"/>
      <c r="K160" s="456"/>
      <c r="L160" s="456"/>
      <c r="M160" s="456"/>
      <c r="N160" s="456"/>
      <c r="T160" s="757">
        <f t="shared" si="7"/>
        <v>0</v>
      </c>
      <c r="U160" s="757">
        <f t="shared" si="8"/>
        <v>0</v>
      </c>
      <c r="V160" s="314" t="s">
        <v>972</v>
      </c>
      <c r="W160" s="315" t="s">
        <v>973</v>
      </c>
      <c r="X160" s="318" t="s">
        <v>974</v>
      </c>
      <c r="Y160" s="319" t="s">
        <v>259</v>
      </c>
      <c r="Z160" s="320">
        <v>48</v>
      </c>
    </row>
    <row r="161" spans="1:26" x14ac:dyDescent="0.2">
      <c r="A161" s="380" t="s">
        <v>592</v>
      </c>
      <c r="B161" s="317" t="s">
        <v>593</v>
      </c>
      <c r="C161" s="484" t="s">
        <v>592</v>
      </c>
      <c r="D161" s="485" t="s">
        <v>593</v>
      </c>
      <c r="E161" s="318" t="s">
        <v>594</v>
      </c>
      <c r="F161" s="319" t="s">
        <v>562</v>
      </c>
      <c r="G161" s="779">
        <v>28</v>
      </c>
      <c r="H161" s="483" t="str">
        <f t="shared" si="9"/>
        <v>Orange Southwest USD</v>
      </c>
      <c r="I161" s="456" t="s">
        <v>1285</v>
      </c>
      <c r="J161" s="456"/>
      <c r="K161" s="456"/>
      <c r="L161" s="456"/>
      <c r="M161" s="456"/>
      <c r="N161" s="456"/>
      <c r="T161" s="757">
        <f t="shared" si="7"/>
        <v>0</v>
      </c>
      <c r="U161" s="757">
        <f t="shared" si="8"/>
        <v>0</v>
      </c>
      <c r="V161" s="314" t="s">
        <v>592</v>
      </c>
      <c r="W161" s="315" t="s">
        <v>593</v>
      </c>
      <c r="X161" s="318" t="s">
        <v>594</v>
      </c>
      <c r="Y161" s="319" t="s">
        <v>562</v>
      </c>
      <c r="Z161" s="320">
        <v>28</v>
      </c>
    </row>
    <row r="162" spans="1:26" x14ac:dyDescent="0.2">
      <c r="A162" s="380" t="s">
        <v>1019</v>
      </c>
      <c r="B162" s="317" t="s">
        <v>1020</v>
      </c>
      <c r="C162" s="484" t="s">
        <v>1019</v>
      </c>
      <c r="D162" s="485" t="s">
        <v>1020</v>
      </c>
      <c r="E162" s="318" t="s">
        <v>1021</v>
      </c>
      <c r="F162" s="319" t="s">
        <v>281</v>
      </c>
      <c r="G162" s="779">
        <v>51</v>
      </c>
      <c r="H162" s="483" t="str">
        <f t="shared" si="9"/>
        <v>Windsor Central SU</v>
      </c>
      <c r="I162" s="456" t="s">
        <v>1285</v>
      </c>
      <c r="J162" s="456"/>
      <c r="K162" s="456"/>
      <c r="L162" s="456"/>
      <c r="M162" s="456"/>
      <c r="N162" s="456"/>
      <c r="T162" s="757">
        <f t="shared" si="7"/>
        <v>0</v>
      </c>
      <c r="U162" s="757">
        <f t="shared" si="8"/>
        <v>0</v>
      </c>
      <c r="V162" s="314" t="s">
        <v>1019</v>
      </c>
      <c r="W162" s="315" t="s">
        <v>1020</v>
      </c>
      <c r="X162" s="318" t="s">
        <v>1021</v>
      </c>
      <c r="Y162" s="319" t="s">
        <v>281</v>
      </c>
      <c r="Z162" s="320">
        <v>51</v>
      </c>
    </row>
    <row r="163" spans="1:26" x14ac:dyDescent="0.2">
      <c r="A163" s="380" t="s">
        <v>989</v>
      </c>
      <c r="B163" s="317" t="s">
        <v>990</v>
      </c>
      <c r="C163" s="484" t="s">
        <v>989</v>
      </c>
      <c r="D163" s="485" t="s">
        <v>990</v>
      </c>
      <c r="E163" s="318" t="s">
        <v>991</v>
      </c>
      <c r="F163" s="319" t="s">
        <v>222</v>
      </c>
      <c r="G163" s="779">
        <v>49</v>
      </c>
      <c r="H163" s="483" t="str">
        <f t="shared" si="9"/>
        <v>Windham Southwest SU</v>
      </c>
      <c r="I163" s="456" t="s">
        <v>1285</v>
      </c>
      <c r="J163" s="456"/>
      <c r="K163" s="456"/>
      <c r="L163" s="456"/>
      <c r="M163" s="456"/>
      <c r="N163" s="456"/>
      <c r="T163" s="757">
        <f t="shared" si="7"/>
        <v>0</v>
      </c>
      <c r="U163" s="757">
        <f t="shared" si="8"/>
        <v>0</v>
      </c>
      <c r="V163" s="314" t="s">
        <v>989</v>
      </c>
      <c r="W163" s="315" t="s">
        <v>990</v>
      </c>
      <c r="X163" s="318" t="s">
        <v>991</v>
      </c>
      <c r="Y163" s="319" t="s">
        <v>222</v>
      </c>
      <c r="Z163" s="320">
        <v>49</v>
      </c>
    </row>
    <row r="164" spans="1:26" x14ac:dyDescent="0.2">
      <c r="A164" s="380" t="s">
        <v>469</v>
      </c>
      <c r="B164" s="317" t="s">
        <v>470</v>
      </c>
      <c r="C164" s="484" t="s">
        <v>469</v>
      </c>
      <c r="D164" s="485" t="s">
        <v>470</v>
      </c>
      <c r="E164" s="318" t="s">
        <v>471</v>
      </c>
      <c r="F164" s="319" t="s">
        <v>459</v>
      </c>
      <c r="G164" s="779">
        <v>20</v>
      </c>
      <c r="H164" s="483" t="str">
        <f t="shared" si="9"/>
        <v>Franklin Northeast SU</v>
      </c>
      <c r="I164" s="456" t="s">
        <v>1285</v>
      </c>
      <c r="J164" s="456"/>
      <c r="K164" s="456"/>
      <c r="L164" s="456"/>
      <c r="M164" s="456"/>
      <c r="N164" s="456"/>
      <c r="T164" s="757">
        <f t="shared" si="7"/>
        <v>0</v>
      </c>
      <c r="U164" s="757">
        <f t="shared" si="8"/>
        <v>0</v>
      </c>
      <c r="V164" s="314" t="s">
        <v>469</v>
      </c>
      <c r="W164" s="315" t="s">
        <v>470</v>
      </c>
      <c r="X164" s="318" t="s">
        <v>471</v>
      </c>
      <c r="Y164" s="319" t="s">
        <v>459</v>
      </c>
      <c r="Z164" s="320">
        <v>20</v>
      </c>
    </row>
    <row r="165" spans="1:26" x14ac:dyDescent="0.2">
      <c r="A165" s="380" t="s">
        <v>348</v>
      </c>
      <c r="B165" s="317" t="s">
        <v>349</v>
      </c>
      <c r="C165" s="484" t="s">
        <v>348</v>
      </c>
      <c r="D165" s="485" t="s">
        <v>349</v>
      </c>
      <c r="E165" s="318" t="s">
        <v>350</v>
      </c>
      <c r="F165" s="319" t="s">
        <v>295</v>
      </c>
      <c r="G165" s="779">
        <v>12</v>
      </c>
      <c r="H165" s="483" t="str">
        <f t="shared" si="9"/>
        <v>Chittenden East SU</v>
      </c>
      <c r="I165" s="456" t="s">
        <v>1285</v>
      </c>
      <c r="J165" s="456"/>
      <c r="K165" s="456"/>
      <c r="L165" s="456"/>
      <c r="M165" s="456"/>
      <c r="N165" s="456"/>
      <c r="T165" s="757">
        <f t="shared" si="7"/>
        <v>0</v>
      </c>
      <c r="U165" s="757">
        <f t="shared" si="8"/>
        <v>0</v>
      </c>
      <c r="V165" s="314" t="s">
        <v>348</v>
      </c>
      <c r="W165" s="315" t="s">
        <v>349</v>
      </c>
      <c r="X165" s="318" t="s">
        <v>350</v>
      </c>
      <c r="Y165" s="319" t="s">
        <v>295</v>
      </c>
      <c r="Z165" s="320">
        <v>12</v>
      </c>
    </row>
    <row r="166" spans="1:26" x14ac:dyDescent="0.2">
      <c r="A166" s="380" t="s">
        <v>187</v>
      </c>
      <c r="B166" s="317" t="s">
        <v>188</v>
      </c>
      <c r="C166" s="484" t="s">
        <v>187</v>
      </c>
      <c r="D166" s="485" t="s">
        <v>188</v>
      </c>
      <c r="E166" s="318" t="s">
        <v>189</v>
      </c>
      <c r="F166" s="319" t="s">
        <v>149</v>
      </c>
      <c r="G166" s="779">
        <v>3</v>
      </c>
      <c r="H166" s="483" t="str">
        <f t="shared" si="9"/>
        <v>Addison Central SD</v>
      </c>
      <c r="I166" s="456" t="s">
        <v>1285</v>
      </c>
      <c r="J166" s="456"/>
      <c r="K166" s="456"/>
      <c r="L166" s="456"/>
      <c r="M166" s="456"/>
      <c r="N166" s="456"/>
      <c r="T166" s="757">
        <f t="shared" si="7"/>
        <v>0</v>
      </c>
      <c r="U166" s="757">
        <f t="shared" si="8"/>
        <v>0</v>
      </c>
      <c r="V166" s="314" t="s">
        <v>187</v>
      </c>
      <c r="W166" s="315" t="s">
        <v>188</v>
      </c>
      <c r="X166" s="318" t="s">
        <v>189</v>
      </c>
      <c r="Y166" s="319" t="s">
        <v>149</v>
      </c>
      <c r="Z166" s="320">
        <v>3</v>
      </c>
    </row>
    <row r="167" spans="1:26" x14ac:dyDescent="0.2">
      <c r="A167" s="380" t="s">
        <v>615</v>
      </c>
      <c r="B167" s="317" t="s">
        <v>616</v>
      </c>
      <c r="C167" s="484" t="s">
        <v>615</v>
      </c>
      <c r="D167" s="485" t="s">
        <v>616</v>
      </c>
      <c r="E167" s="318" t="s">
        <v>617</v>
      </c>
      <c r="F167" s="319" t="s">
        <v>281</v>
      </c>
      <c r="G167" s="779">
        <v>30</v>
      </c>
      <c r="H167" s="483" t="str">
        <f t="shared" si="9"/>
        <v>White River Valley SU</v>
      </c>
      <c r="I167" s="456" t="s">
        <v>1285</v>
      </c>
      <c r="J167" s="456"/>
      <c r="K167" s="456"/>
      <c r="L167" s="456"/>
      <c r="M167" s="456"/>
      <c r="N167" s="456"/>
      <c r="T167" s="757">
        <f t="shared" si="7"/>
        <v>0</v>
      </c>
      <c r="U167" s="757">
        <f t="shared" si="8"/>
        <v>0</v>
      </c>
      <c r="V167" s="314" t="s">
        <v>615</v>
      </c>
      <c r="W167" s="315" t="s">
        <v>616</v>
      </c>
      <c r="X167" s="318" t="s">
        <v>617</v>
      </c>
      <c r="Y167" s="319" t="s">
        <v>281</v>
      </c>
      <c r="Z167" s="320">
        <v>30</v>
      </c>
    </row>
    <row r="168" spans="1:26" x14ac:dyDescent="0.2">
      <c r="A168" s="760" t="s">
        <v>949</v>
      </c>
      <c r="B168" s="743" t="s">
        <v>950</v>
      </c>
      <c r="C168" s="484" t="s">
        <v>949</v>
      </c>
      <c r="D168" s="485" t="s">
        <v>950</v>
      </c>
      <c r="E168" s="318" t="s">
        <v>951</v>
      </c>
      <c r="F168" s="319" t="s">
        <v>259</v>
      </c>
      <c r="G168" s="779">
        <v>47</v>
      </c>
      <c r="H168" s="483" t="str">
        <f t="shared" si="9"/>
        <v>Windham Northeast SU</v>
      </c>
      <c r="I168" s="456" t="s">
        <v>1285</v>
      </c>
      <c r="J168" s="456"/>
      <c r="K168" s="456"/>
      <c r="L168" s="456"/>
      <c r="M168" s="456"/>
      <c r="N168" s="456"/>
      <c r="T168" s="757">
        <f t="shared" si="7"/>
        <v>0</v>
      </c>
      <c r="U168" s="757">
        <f t="shared" si="8"/>
        <v>0</v>
      </c>
      <c r="V168" s="740" t="s">
        <v>949</v>
      </c>
      <c r="W168" s="741" t="s">
        <v>950</v>
      </c>
      <c r="X168" s="744" t="s">
        <v>951</v>
      </c>
      <c r="Y168" s="745" t="s">
        <v>259</v>
      </c>
      <c r="Z168" s="320">
        <v>47</v>
      </c>
    </row>
    <row r="169" spans="1:26" x14ac:dyDescent="0.2">
      <c r="A169" s="380" t="s">
        <v>903</v>
      </c>
      <c r="B169" s="317" t="s">
        <v>904</v>
      </c>
      <c r="C169" s="484" t="s">
        <v>903</v>
      </c>
      <c r="D169" s="485" t="s">
        <v>904</v>
      </c>
      <c r="E169" s="318" t="s">
        <v>905</v>
      </c>
      <c r="F169" s="319" t="s">
        <v>598</v>
      </c>
      <c r="G169" s="781">
        <v>69</v>
      </c>
      <c r="H169" s="483" t="str">
        <f t="shared" si="9"/>
        <v>Montpelier-Roxbury SD</v>
      </c>
      <c r="I169" s="456" t="s">
        <v>1285</v>
      </c>
      <c r="J169" s="456"/>
      <c r="K169" s="456"/>
      <c r="L169" s="456"/>
      <c r="M169" s="456"/>
      <c r="N169" s="456"/>
      <c r="T169" s="757">
        <f t="shared" si="7"/>
        <v>0</v>
      </c>
      <c r="U169" s="757">
        <f t="shared" si="8"/>
        <v>0</v>
      </c>
      <c r="V169" s="314" t="s">
        <v>903</v>
      </c>
      <c r="W169" s="315" t="s">
        <v>904</v>
      </c>
      <c r="X169" s="318" t="s">
        <v>905</v>
      </c>
      <c r="Y169" s="319" t="s">
        <v>598</v>
      </c>
      <c r="Z169" s="510">
        <v>69</v>
      </c>
    </row>
    <row r="170" spans="1:26" x14ac:dyDescent="0.2">
      <c r="A170" s="380" t="s">
        <v>618</v>
      </c>
      <c r="B170" s="317" t="s">
        <v>619</v>
      </c>
      <c r="C170" s="484" t="s">
        <v>618</v>
      </c>
      <c r="D170" s="485" t="s">
        <v>619</v>
      </c>
      <c r="E170" s="318" t="s">
        <v>620</v>
      </c>
      <c r="F170" s="319" t="s">
        <v>281</v>
      </c>
      <c r="G170" s="779">
        <v>30</v>
      </c>
      <c r="H170" s="483" t="str">
        <f t="shared" si="9"/>
        <v>White River Valley SU</v>
      </c>
      <c r="I170" s="456" t="s">
        <v>1285</v>
      </c>
      <c r="J170" s="456"/>
      <c r="K170" s="456"/>
      <c r="L170" s="456"/>
      <c r="M170" s="456"/>
      <c r="N170" s="456"/>
      <c r="T170" s="757">
        <f t="shared" si="7"/>
        <v>0</v>
      </c>
      <c r="U170" s="757">
        <f t="shared" si="8"/>
        <v>0</v>
      </c>
      <c r="V170" s="314" t="s">
        <v>618</v>
      </c>
      <c r="W170" s="315" t="s">
        <v>619</v>
      </c>
      <c r="X170" s="318" t="s">
        <v>620</v>
      </c>
      <c r="Y170" s="319" t="s">
        <v>281</v>
      </c>
      <c r="Z170" s="320">
        <v>30</v>
      </c>
    </row>
    <row r="171" spans="1:26" x14ac:dyDescent="0.2">
      <c r="A171" s="380" t="s">
        <v>272</v>
      </c>
      <c r="B171" s="317" t="s">
        <v>273</v>
      </c>
      <c r="C171" s="484" t="s">
        <v>272</v>
      </c>
      <c r="D171" s="485" t="s">
        <v>273</v>
      </c>
      <c r="E171" s="318" t="s">
        <v>274</v>
      </c>
      <c r="F171" s="319" t="s">
        <v>222</v>
      </c>
      <c r="G171" s="779">
        <v>6</v>
      </c>
      <c r="H171" s="483" t="str">
        <f t="shared" si="9"/>
        <v>Bennington-Rutland SU</v>
      </c>
      <c r="I171" s="456" t="s">
        <v>1285</v>
      </c>
      <c r="J171" s="456"/>
      <c r="K171" s="456"/>
      <c r="L171" s="456"/>
      <c r="M171" s="456"/>
      <c r="N171" s="456"/>
      <c r="T171" s="757">
        <f t="shared" si="7"/>
        <v>0</v>
      </c>
      <c r="U171" s="757">
        <f t="shared" si="8"/>
        <v>0</v>
      </c>
      <c r="V171" s="314" t="s">
        <v>272</v>
      </c>
      <c r="W171" s="315" t="s">
        <v>273</v>
      </c>
      <c r="X171" s="318" t="s">
        <v>274</v>
      </c>
      <c r="Y171" s="319" t="s">
        <v>222</v>
      </c>
      <c r="Z171" s="320">
        <v>6</v>
      </c>
    </row>
    <row r="172" spans="1:26" x14ac:dyDescent="0.2">
      <c r="A172" s="380" t="s">
        <v>863</v>
      </c>
      <c r="B172" s="317" t="s">
        <v>202</v>
      </c>
      <c r="C172" s="484" t="s">
        <v>863</v>
      </c>
      <c r="D172" s="485" t="s">
        <v>202</v>
      </c>
      <c r="E172" s="318" t="s">
        <v>865</v>
      </c>
      <c r="F172" s="319" t="s">
        <v>202</v>
      </c>
      <c r="G172" s="779">
        <v>40</v>
      </c>
      <c r="H172" s="483" t="str">
        <f t="shared" si="9"/>
        <v>Rutland City SD</v>
      </c>
      <c r="I172" s="486" t="s">
        <v>1286</v>
      </c>
      <c r="J172" s="456"/>
      <c r="K172" s="456"/>
      <c r="L172" s="456"/>
      <c r="M172" s="456"/>
      <c r="N172" s="456"/>
      <c r="T172" s="757">
        <f t="shared" si="7"/>
        <v>0</v>
      </c>
      <c r="U172" s="757">
        <f t="shared" si="8"/>
        <v>0</v>
      </c>
      <c r="V172" s="314" t="s">
        <v>863</v>
      </c>
      <c r="W172" s="315" t="s">
        <v>202</v>
      </c>
      <c r="X172" s="318" t="s">
        <v>865</v>
      </c>
      <c r="Y172" s="319" t="s">
        <v>202</v>
      </c>
      <c r="Z172" s="320">
        <v>40</v>
      </c>
    </row>
    <row r="173" spans="1:26" x14ac:dyDescent="0.2">
      <c r="A173" s="380" t="s">
        <v>845</v>
      </c>
      <c r="B173" s="317" t="s">
        <v>202</v>
      </c>
      <c r="C173" s="484" t="s">
        <v>845</v>
      </c>
      <c r="D173" s="485" t="s">
        <v>202</v>
      </c>
      <c r="E173" s="318" t="s">
        <v>847</v>
      </c>
      <c r="F173" s="319" t="s">
        <v>202</v>
      </c>
      <c r="G173" s="781">
        <v>66</v>
      </c>
      <c r="H173" s="483" t="str">
        <f t="shared" si="9"/>
        <v>Greater Rutland County SU</v>
      </c>
      <c r="I173" s="456" t="s">
        <v>1285</v>
      </c>
      <c r="J173" s="456"/>
      <c r="K173" s="456"/>
      <c r="L173" s="456"/>
      <c r="M173" s="456"/>
      <c r="N173" s="456"/>
      <c r="T173" s="757">
        <f t="shared" si="7"/>
        <v>0</v>
      </c>
      <c r="U173" s="757">
        <f t="shared" si="8"/>
        <v>0</v>
      </c>
      <c r="V173" s="314" t="s">
        <v>845</v>
      </c>
      <c r="W173" s="315" t="s">
        <v>202</v>
      </c>
      <c r="X173" s="318" t="s">
        <v>847</v>
      </c>
      <c r="Y173" s="319" t="s">
        <v>202</v>
      </c>
      <c r="Z173" s="510">
        <v>66</v>
      </c>
    </row>
    <row r="174" spans="1:26" x14ac:dyDescent="0.2">
      <c r="A174" s="380" t="s">
        <v>1051</v>
      </c>
      <c r="B174" s="317" t="s">
        <v>1052</v>
      </c>
      <c r="C174" s="487" t="s">
        <v>1051</v>
      </c>
      <c r="D174" s="485" t="s">
        <v>1052</v>
      </c>
      <c r="E174" s="318" t="s">
        <v>1053</v>
      </c>
      <c r="F174" s="319" t="s">
        <v>299</v>
      </c>
      <c r="G174" s="781">
        <v>27</v>
      </c>
      <c r="H174" s="483" t="str">
        <f t="shared" si="9"/>
        <v>Orange East SU</v>
      </c>
      <c r="I174" s="456" t="s">
        <v>1285</v>
      </c>
      <c r="J174" s="456"/>
      <c r="K174" s="456"/>
      <c r="L174" s="456"/>
      <c r="M174" s="456"/>
      <c r="N174" s="456"/>
      <c r="T174" s="757">
        <f t="shared" si="7"/>
        <v>0</v>
      </c>
      <c r="U174" s="757">
        <f t="shared" si="8"/>
        <v>0</v>
      </c>
      <c r="V174" s="314" t="s">
        <v>1051</v>
      </c>
      <c r="W174" s="315" t="s">
        <v>1052</v>
      </c>
      <c r="X174" s="318" t="s">
        <v>1053</v>
      </c>
      <c r="Y174" s="319" t="s">
        <v>299</v>
      </c>
      <c r="Z174" s="510">
        <v>27</v>
      </c>
    </row>
    <row r="175" spans="1:26" x14ac:dyDescent="0.2">
      <c r="A175" s="380" t="s">
        <v>502</v>
      </c>
      <c r="B175" s="317" t="s">
        <v>1292</v>
      </c>
      <c r="C175" s="484" t="s">
        <v>502</v>
      </c>
      <c r="D175" s="485" t="s">
        <v>1292</v>
      </c>
      <c r="E175" s="318" t="s">
        <v>504</v>
      </c>
      <c r="F175" s="319" t="s">
        <v>459</v>
      </c>
      <c r="G175" s="779">
        <v>23</v>
      </c>
      <c r="H175" s="483" t="str">
        <f t="shared" si="9"/>
        <v>Maple Run USD</v>
      </c>
      <c r="I175" s="486" t="s">
        <v>1286</v>
      </c>
      <c r="J175" s="456"/>
      <c r="K175" s="456"/>
      <c r="L175" s="456"/>
      <c r="M175" s="456"/>
      <c r="N175" s="456"/>
      <c r="T175" s="757">
        <f t="shared" si="7"/>
        <v>0</v>
      </c>
      <c r="U175" s="757">
        <f t="shared" si="8"/>
        <v>0</v>
      </c>
      <c r="V175" s="314" t="s">
        <v>502</v>
      </c>
      <c r="W175" s="315" t="s">
        <v>1292</v>
      </c>
      <c r="X175" s="318" t="s">
        <v>504</v>
      </c>
      <c r="Y175" s="319" t="s">
        <v>459</v>
      </c>
      <c r="Z175" s="320">
        <v>23</v>
      </c>
    </row>
    <row r="176" spans="1:26" x14ac:dyDescent="0.2">
      <c r="A176" s="380" t="s">
        <v>505</v>
      </c>
      <c r="B176" s="317" t="s">
        <v>1292</v>
      </c>
      <c r="C176" s="484" t="s">
        <v>505</v>
      </c>
      <c r="D176" s="485" t="s">
        <v>1292</v>
      </c>
      <c r="E176" s="318" t="s">
        <v>507</v>
      </c>
      <c r="F176" s="319" t="s">
        <v>459</v>
      </c>
      <c r="G176" s="779">
        <v>23</v>
      </c>
      <c r="H176" s="483" t="str">
        <f t="shared" si="9"/>
        <v>Maple Run USD</v>
      </c>
      <c r="I176" s="456" t="s">
        <v>1285</v>
      </c>
      <c r="J176" s="456"/>
      <c r="K176" s="456"/>
      <c r="L176" s="456"/>
      <c r="M176" s="456"/>
      <c r="N176" s="456"/>
      <c r="T176" s="757">
        <f t="shared" si="7"/>
        <v>0</v>
      </c>
      <c r="U176" s="757">
        <f t="shared" si="8"/>
        <v>0</v>
      </c>
      <c r="V176" s="314" t="s">
        <v>505</v>
      </c>
      <c r="W176" s="315" t="s">
        <v>1292</v>
      </c>
      <c r="X176" s="318" t="s">
        <v>507</v>
      </c>
      <c r="Y176" s="319" t="s">
        <v>459</v>
      </c>
      <c r="Z176" s="320">
        <v>23</v>
      </c>
    </row>
    <row r="177" spans="1:26" x14ac:dyDescent="0.2">
      <c r="A177" s="380" t="s">
        <v>383</v>
      </c>
      <c r="B177" s="317" t="s">
        <v>384</v>
      </c>
      <c r="C177" s="484" t="s">
        <v>383</v>
      </c>
      <c r="D177" s="485" t="s">
        <v>384</v>
      </c>
      <c r="E177" s="318" t="s">
        <v>385</v>
      </c>
      <c r="F177" s="319" t="s">
        <v>295</v>
      </c>
      <c r="G177" s="779">
        <v>14</v>
      </c>
      <c r="H177" s="483" t="str">
        <f t="shared" si="9"/>
        <v>Champlain Valley SD</v>
      </c>
      <c r="I177" s="456" t="s">
        <v>1285</v>
      </c>
      <c r="J177" s="456"/>
      <c r="K177" s="456"/>
      <c r="L177" s="456"/>
      <c r="M177" s="456"/>
      <c r="N177" s="456"/>
      <c r="T177" s="757">
        <f t="shared" si="7"/>
        <v>0</v>
      </c>
      <c r="U177" s="757">
        <f t="shared" si="8"/>
        <v>0</v>
      </c>
      <c r="V177" s="314" t="s">
        <v>383</v>
      </c>
      <c r="W177" s="315" t="s">
        <v>384</v>
      </c>
      <c r="X177" s="318" t="s">
        <v>385</v>
      </c>
      <c r="Y177" s="319" t="s">
        <v>295</v>
      </c>
      <c r="Z177" s="320">
        <v>14</v>
      </c>
    </row>
    <row r="178" spans="1:26" x14ac:dyDescent="0.2">
      <c r="A178" s="380" t="s">
        <v>336</v>
      </c>
      <c r="B178" s="317" t="s">
        <v>337</v>
      </c>
      <c r="C178" s="484" t="s">
        <v>336</v>
      </c>
      <c r="D178" s="485" t="s">
        <v>337</v>
      </c>
      <c r="E178" s="318" t="s">
        <v>338</v>
      </c>
      <c r="F178" s="319" t="s">
        <v>299</v>
      </c>
      <c r="G178" s="779">
        <v>11</v>
      </c>
      <c r="H178" s="483" t="str">
        <f t="shared" si="9"/>
        <v>St. Johnsbury SD</v>
      </c>
      <c r="I178" s="456" t="s">
        <v>1285</v>
      </c>
      <c r="J178" s="456"/>
      <c r="K178" s="456"/>
      <c r="L178" s="456"/>
      <c r="M178" s="456"/>
      <c r="N178" s="456"/>
      <c r="T178" s="757">
        <f t="shared" si="7"/>
        <v>0</v>
      </c>
      <c r="U178" s="757">
        <f t="shared" si="8"/>
        <v>0</v>
      </c>
      <c r="V178" s="314" t="s">
        <v>336</v>
      </c>
      <c r="W178" s="315" t="s">
        <v>337</v>
      </c>
      <c r="X178" s="318" t="s">
        <v>338</v>
      </c>
      <c r="Y178" s="319" t="s">
        <v>299</v>
      </c>
      <c r="Z178" s="320">
        <v>11</v>
      </c>
    </row>
    <row r="179" spans="1:26" x14ac:dyDescent="0.2">
      <c r="A179" s="380" t="s">
        <v>190</v>
      </c>
      <c r="B179" s="317" t="s">
        <v>191</v>
      </c>
      <c r="C179" s="484" t="s">
        <v>190</v>
      </c>
      <c r="D179" s="485" t="s">
        <v>191</v>
      </c>
      <c r="E179" s="318" t="s">
        <v>192</v>
      </c>
      <c r="F179" s="319" t="s">
        <v>149</v>
      </c>
      <c r="G179" s="779">
        <v>3</v>
      </c>
      <c r="H179" s="483" t="str">
        <f t="shared" si="9"/>
        <v>Addison Central SD</v>
      </c>
      <c r="I179" s="456" t="s">
        <v>1285</v>
      </c>
      <c r="J179" s="456"/>
      <c r="K179" s="456"/>
      <c r="L179" s="456"/>
      <c r="M179" s="456"/>
      <c r="N179" s="456"/>
      <c r="T179" s="757">
        <f t="shared" si="7"/>
        <v>0</v>
      </c>
      <c r="U179" s="757">
        <f t="shared" si="8"/>
        <v>0</v>
      </c>
      <c r="V179" s="314" t="s">
        <v>190</v>
      </c>
      <c r="W179" s="315" t="s">
        <v>191</v>
      </c>
      <c r="X179" s="318" t="s">
        <v>192</v>
      </c>
      <c r="Y179" s="319" t="s">
        <v>149</v>
      </c>
      <c r="Z179" s="320">
        <v>3</v>
      </c>
    </row>
    <row r="180" spans="1:26" x14ac:dyDescent="0.2">
      <c r="A180" s="380" t="s">
        <v>1070</v>
      </c>
      <c r="B180" s="317" t="s">
        <v>1071</v>
      </c>
      <c r="C180" s="484" t="s">
        <v>1070</v>
      </c>
      <c r="D180" s="485" t="s">
        <v>1071</v>
      </c>
      <c r="E180" s="318" t="s">
        <v>1072</v>
      </c>
      <c r="F180" s="319" t="s">
        <v>222</v>
      </c>
      <c r="G180" s="779">
        <v>60</v>
      </c>
      <c r="H180" s="483" t="str">
        <f t="shared" si="9"/>
        <v>Battenkill Valley SU</v>
      </c>
      <c r="I180" s="456" t="s">
        <v>1285</v>
      </c>
      <c r="J180" s="456"/>
      <c r="K180" s="456"/>
      <c r="L180" s="456"/>
      <c r="M180" s="456"/>
      <c r="N180" s="456"/>
      <c r="T180" s="757">
        <f t="shared" si="7"/>
        <v>0</v>
      </c>
      <c r="U180" s="757">
        <f t="shared" si="8"/>
        <v>0</v>
      </c>
      <c r="V180" s="314" t="s">
        <v>1070</v>
      </c>
      <c r="W180" s="315" t="s">
        <v>1071</v>
      </c>
      <c r="X180" s="318" t="s">
        <v>1072</v>
      </c>
      <c r="Y180" s="319" t="s">
        <v>222</v>
      </c>
      <c r="Z180" s="320">
        <v>60</v>
      </c>
    </row>
    <row r="181" spans="1:26" x14ac:dyDescent="0.2">
      <c r="A181" s="380" t="s">
        <v>992</v>
      </c>
      <c r="B181" s="317" t="s">
        <v>993</v>
      </c>
      <c r="C181" s="484" t="s">
        <v>992</v>
      </c>
      <c r="D181" s="485" t="s">
        <v>993</v>
      </c>
      <c r="E181" s="318" t="s">
        <v>994</v>
      </c>
      <c r="F181" s="319" t="s">
        <v>222</v>
      </c>
      <c r="G181" s="779">
        <v>49</v>
      </c>
      <c r="H181" s="483" t="str">
        <f t="shared" si="9"/>
        <v>Windham Southwest SU</v>
      </c>
      <c r="I181" s="456" t="s">
        <v>1285</v>
      </c>
      <c r="J181" s="456"/>
      <c r="K181" s="456"/>
      <c r="L181" s="456"/>
      <c r="M181" s="456"/>
      <c r="N181" s="456"/>
      <c r="T181" s="757">
        <f t="shared" si="7"/>
        <v>0</v>
      </c>
      <c r="U181" s="757">
        <f t="shared" si="8"/>
        <v>0</v>
      </c>
      <c r="V181" s="314" t="s">
        <v>992</v>
      </c>
      <c r="W181" s="315" t="s">
        <v>993</v>
      </c>
      <c r="X181" s="318" t="s">
        <v>994</v>
      </c>
      <c r="Y181" s="319" t="s">
        <v>222</v>
      </c>
      <c r="Z181" s="320">
        <v>49</v>
      </c>
    </row>
    <row r="182" spans="1:26" x14ac:dyDescent="0.2">
      <c r="A182" s="380" t="s">
        <v>229</v>
      </c>
      <c r="B182" s="317" t="s">
        <v>230</v>
      </c>
      <c r="C182" s="484" t="s">
        <v>229</v>
      </c>
      <c r="D182" s="485" t="s">
        <v>230</v>
      </c>
      <c r="E182" s="318" t="s">
        <v>231</v>
      </c>
      <c r="F182" s="319" t="s">
        <v>222</v>
      </c>
      <c r="G182" s="779">
        <v>5</v>
      </c>
      <c r="H182" s="483" t="str">
        <f t="shared" si="9"/>
        <v>Southwest Vermont SU</v>
      </c>
      <c r="I182" s="456" t="s">
        <v>1285</v>
      </c>
      <c r="J182" s="456"/>
      <c r="K182" s="456"/>
      <c r="L182" s="456"/>
      <c r="M182" s="456"/>
      <c r="N182" s="456"/>
      <c r="T182" s="757">
        <f t="shared" si="7"/>
        <v>0</v>
      </c>
      <c r="U182" s="757">
        <f t="shared" si="8"/>
        <v>0</v>
      </c>
      <c r="V182" s="314" t="s">
        <v>229</v>
      </c>
      <c r="W182" s="315" t="s">
        <v>230</v>
      </c>
      <c r="X182" s="318" t="s">
        <v>231</v>
      </c>
      <c r="Y182" s="319" t="s">
        <v>222</v>
      </c>
      <c r="Z182" s="320">
        <v>5</v>
      </c>
    </row>
    <row r="183" spans="1:26" x14ac:dyDescent="0.2">
      <c r="A183" s="380" t="s">
        <v>621</v>
      </c>
      <c r="B183" s="317" t="s">
        <v>622</v>
      </c>
      <c r="C183" s="484" t="s">
        <v>621</v>
      </c>
      <c r="D183" s="485" t="s">
        <v>622</v>
      </c>
      <c r="E183" s="318" t="s">
        <v>623</v>
      </c>
      <c r="F183" s="319" t="s">
        <v>281</v>
      </c>
      <c r="G183" s="779">
        <v>30</v>
      </c>
      <c r="H183" s="483" t="str">
        <f t="shared" si="9"/>
        <v>White River Valley SU</v>
      </c>
      <c r="I183" s="456" t="s">
        <v>1285</v>
      </c>
      <c r="J183" s="456"/>
      <c r="K183" s="456"/>
      <c r="L183" s="456"/>
      <c r="M183" s="456"/>
      <c r="N183" s="456"/>
      <c r="T183" s="757">
        <f t="shared" si="7"/>
        <v>0</v>
      </c>
      <c r="U183" s="757">
        <f t="shared" si="8"/>
        <v>0</v>
      </c>
      <c r="V183" s="314" t="s">
        <v>621</v>
      </c>
      <c r="W183" s="315" t="s">
        <v>622</v>
      </c>
      <c r="X183" s="318" t="s">
        <v>623</v>
      </c>
      <c r="Y183" s="319" t="s">
        <v>281</v>
      </c>
      <c r="Z183" s="320">
        <v>30</v>
      </c>
    </row>
    <row r="184" spans="1:26" x14ac:dyDescent="0.2">
      <c r="A184" s="380" t="s">
        <v>310</v>
      </c>
      <c r="B184" s="317" t="s">
        <v>311</v>
      </c>
      <c r="C184" s="487" t="s">
        <v>310</v>
      </c>
      <c r="D184" s="485" t="s">
        <v>311</v>
      </c>
      <c r="E184" s="381" t="s">
        <v>312</v>
      </c>
      <c r="F184" s="319" t="s">
        <v>299</v>
      </c>
      <c r="G184" s="781">
        <v>67</v>
      </c>
      <c r="H184" s="483" t="str">
        <f t="shared" si="9"/>
        <v>Kingdom East SD</v>
      </c>
      <c r="I184" s="456" t="s">
        <v>1285</v>
      </c>
      <c r="J184" s="456"/>
      <c r="K184" s="456"/>
      <c r="L184" s="456"/>
      <c r="M184" s="456"/>
      <c r="N184" s="456"/>
      <c r="T184" s="757">
        <f t="shared" si="7"/>
        <v>0</v>
      </c>
      <c r="U184" s="757">
        <f t="shared" si="8"/>
        <v>0</v>
      </c>
      <c r="V184" s="314" t="s">
        <v>310</v>
      </c>
      <c r="W184" s="315" t="s">
        <v>311</v>
      </c>
      <c r="X184" s="381" t="s">
        <v>312</v>
      </c>
      <c r="Y184" s="319" t="s">
        <v>299</v>
      </c>
      <c r="Z184" s="510">
        <v>67</v>
      </c>
    </row>
    <row r="185" spans="1:26" x14ac:dyDescent="0.2">
      <c r="A185" s="380" t="s">
        <v>386</v>
      </c>
      <c r="B185" s="317" t="s">
        <v>387</v>
      </c>
      <c r="C185" s="484" t="s">
        <v>386</v>
      </c>
      <c r="D185" s="485" t="s">
        <v>387</v>
      </c>
      <c r="E185" s="318" t="s">
        <v>388</v>
      </c>
      <c r="F185" s="319" t="s">
        <v>295</v>
      </c>
      <c r="G185" s="779">
        <v>14</v>
      </c>
      <c r="H185" s="483" t="str">
        <f t="shared" si="9"/>
        <v>Champlain Valley SD</v>
      </c>
      <c r="I185" s="456" t="s">
        <v>1285</v>
      </c>
      <c r="J185" s="456"/>
      <c r="K185" s="456"/>
      <c r="L185" s="456"/>
      <c r="M185" s="456"/>
      <c r="N185" s="456"/>
      <c r="T185" s="757">
        <f t="shared" si="7"/>
        <v>0</v>
      </c>
      <c r="U185" s="757">
        <f t="shared" si="8"/>
        <v>0</v>
      </c>
      <c r="V185" s="314" t="s">
        <v>386</v>
      </c>
      <c r="W185" s="315" t="s">
        <v>387</v>
      </c>
      <c r="X185" s="318" t="s">
        <v>388</v>
      </c>
      <c r="Y185" s="319" t="s">
        <v>295</v>
      </c>
      <c r="Z185" s="320">
        <v>14</v>
      </c>
    </row>
    <row r="186" spans="1:26" x14ac:dyDescent="0.2">
      <c r="A186" s="380" t="s">
        <v>477</v>
      </c>
      <c r="B186" s="317" t="s">
        <v>478</v>
      </c>
      <c r="C186" s="484" t="s">
        <v>477</v>
      </c>
      <c r="D186" s="485" t="s">
        <v>478</v>
      </c>
      <c r="E186" s="318" t="s">
        <v>479</v>
      </c>
      <c r="F186" s="319" t="s">
        <v>459</v>
      </c>
      <c r="G186" s="779">
        <v>21</v>
      </c>
      <c r="H186" s="483" t="str">
        <f t="shared" si="9"/>
        <v>Franklin Northwest SU</v>
      </c>
      <c r="I186" s="456" t="s">
        <v>1285</v>
      </c>
      <c r="J186" s="456"/>
      <c r="K186" s="456"/>
      <c r="L186" s="456"/>
      <c r="M186" s="456"/>
      <c r="N186" s="456"/>
      <c r="T186" s="757">
        <f t="shared" si="7"/>
        <v>0</v>
      </c>
      <c r="U186" s="757">
        <f t="shared" si="8"/>
        <v>0</v>
      </c>
      <c r="V186" s="314" t="s">
        <v>477</v>
      </c>
      <c r="W186" s="315" t="s">
        <v>478</v>
      </c>
      <c r="X186" s="318" t="s">
        <v>479</v>
      </c>
      <c r="Y186" s="319" t="s">
        <v>459</v>
      </c>
      <c r="Z186" s="320">
        <v>21</v>
      </c>
    </row>
    <row r="187" spans="1:26" x14ac:dyDescent="0.2">
      <c r="A187" s="380" t="s">
        <v>1022</v>
      </c>
      <c r="B187" s="317" t="s">
        <v>1023</v>
      </c>
      <c r="C187" s="484" t="s">
        <v>1022</v>
      </c>
      <c r="D187" s="485" t="s">
        <v>1023</v>
      </c>
      <c r="E187" s="318" t="s">
        <v>1024</v>
      </c>
      <c r="F187" s="319" t="s">
        <v>202</v>
      </c>
      <c r="G187" s="779">
        <v>51</v>
      </c>
      <c r="H187" s="483" t="str">
        <f t="shared" si="9"/>
        <v>Windsor Central SU</v>
      </c>
      <c r="I187" s="456" t="s">
        <v>1285</v>
      </c>
      <c r="J187" s="456"/>
      <c r="K187" s="456"/>
      <c r="L187" s="456"/>
      <c r="M187" s="456"/>
      <c r="N187" s="456"/>
      <c r="T187" s="757">
        <f t="shared" si="7"/>
        <v>0</v>
      </c>
      <c r="U187" s="757">
        <f t="shared" si="8"/>
        <v>0</v>
      </c>
      <c r="V187" s="314" t="s">
        <v>1022</v>
      </c>
      <c r="W187" s="315" t="s">
        <v>1023</v>
      </c>
      <c r="X187" s="318" t="s">
        <v>1024</v>
      </c>
      <c r="Y187" s="319" t="s">
        <v>202</v>
      </c>
      <c r="Z187" s="320">
        <v>51</v>
      </c>
    </row>
    <row r="188" spans="1:26" x14ac:dyDescent="0.2">
      <c r="A188" s="380" t="s">
        <v>193</v>
      </c>
      <c r="B188" s="317" t="s">
        <v>194</v>
      </c>
      <c r="C188" s="484" t="s">
        <v>193</v>
      </c>
      <c r="D188" s="485" t="s">
        <v>194</v>
      </c>
      <c r="E188" s="318" t="s">
        <v>195</v>
      </c>
      <c r="F188" s="319" t="s">
        <v>149</v>
      </c>
      <c r="G188" s="779">
        <v>3</v>
      </c>
      <c r="H188" s="483" t="str">
        <f t="shared" si="9"/>
        <v>Addison Central SD</v>
      </c>
      <c r="I188" s="456" t="s">
        <v>1285</v>
      </c>
      <c r="J188" s="456"/>
      <c r="K188" s="456"/>
      <c r="L188" s="456"/>
      <c r="M188" s="456"/>
      <c r="N188" s="456"/>
      <c r="T188" s="757">
        <f t="shared" si="7"/>
        <v>0</v>
      </c>
      <c r="U188" s="757">
        <f t="shared" si="8"/>
        <v>0</v>
      </c>
      <c r="V188" s="314" t="s">
        <v>193</v>
      </c>
      <c r="W188" s="315" t="s">
        <v>194</v>
      </c>
      <c r="X188" s="318" t="s">
        <v>195</v>
      </c>
      <c r="Y188" s="319" t="s">
        <v>149</v>
      </c>
      <c r="Z188" s="320">
        <v>3</v>
      </c>
    </row>
    <row r="189" spans="1:26" x14ac:dyDescent="0.2">
      <c r="A189" s="380" t="s">
        <v>724</v>
      </c>
      <c r="B189" s="317" t="s">
        <v>725</v>
      </c>
      <c r="C189" s="484" t="s">
        <v>724</v>
      </c>
      <c r="D189" s="485" t="s">
        <v>725</v>
      </c>
      <c r="E189" s="318" t="s">
        <v>726</v>
      </c>
      <c r="F189" s="319" t="s">
        <v>202</v>
      </c>
      <c r="G189" s="779">
        <v>33</v>
      </c>
      <c r="H189" s="483" t="str">
        <f t="shared" si="9"/>
        <v>Mill River SD</v>
      </c>
      <c r="I189" s="456" t="s">
        <v>1285</v>
      </c>
      <c r="J189" s="456"/>
      <c r="K189" s="456"/>
      <c r="L189" s="456"/>
      <c r="M189" s="456"/>
      <c r="N189" s="456"/>
      <c r="T189" s="757">
        <f t="shared" si="7"/>
        <v>0</v>
      </c>
      <c r="U189" s="757">
        <f t="shared" si="8"/>
        <v>0</v>
      </c>
      <c r="V189" s="314" t="s">
        <v>724</v>
      </c>
      <c r="W189" s="315" t="s">
        <v>725</v>
      </c>
      <c r="X189" s="318" t="s">
        <v>726</v>
      </c>
      <c r="Y189" s="319" t="s">
        <v>202</v>
      </c>
      <c r="Z189" s="320">
        <v>33</v>
      </c>
    </row>
    <row r="190" spans="1:26" x14ac:dyDescent="0.2">
      <c r="A190" s="380" t="s">
        <v>395</v>
      </c>
      <c r="B190" s="317" t="s">
        <v>396</v>
      </c>
      <c r="C190" s="484" t="s">
        <v>395</v>
      </c>
      <c r="D190" s="485" t="s">
        <v>396</v>
      </c>
      <c r="E190" s="318" t="s">
        <v>398</v>
      </c>
      <c r="F190" s="319" t="s">
        <v>295</v>
      </c>
      <c r="G190" s="779">
        <v>16</v>
      </c>
      <c r="H190" s="483" t="str">
        <f t="shared" si="9"/>
        <v>South Burlington SD</v>
      </c>
      <c r="I190" s="486" t="s">
        <v>1286</v>
      </c>
      <c r="J190" s="456"/>
      <c r="K190" s="456"/>
      <c r="L190" s="456"/>
      <c r="M190" s="456"/>
      <c r="N190" s="456"/>
      <c r="T190" s="757">
        <f t="shared" si="7"/>
        <v>0</v>
      </c>
      <c r="U190" s="757">
        <f t="shared" si="8"/>
        <v>0</v>
      </c>
      <c r="V190" s="314" t="s">
        <v>395</v>
      </c>
      <c r="W190" s="315" t="s">
        <v>396</v>
      </c>
      <c r="X190" s="318" t="s">
        <v>398</v>
      </c>
      <c r="Y190" s="319" t="s">
        <v>295</v>
      </c>
      <c r="Z190" s="320">
        <v>16</v>
      </c>
    </row>
    <row r="191" spans="1:26" x14ac:dyDescent="0.2">
      <c r="A191" s="380" t="s">
        <v>520</v>
      </c>
      <c r="B191" s="317" t="s">
        <v>521</v>
      </c>
      <c r="C191" s="484" t="s">
        <v>520</v>
      </c>
      <c r="D191" s="485" t="s">
        <v>521</v>
      </c>
      <c r="E191" s="318" t="s">
        <v>523</v>
      </c>
      <c r="F191" s="319" t="s">
        <v>511</v>
      </c>
      <c r="G191" s="779">
        <v>24</v>
      </c>
      <c r="H191" s="483" t="str">
        <f t="shared" si="9"/>
        <v>Grand Isle SU</v>
      </c>
      <c r="I191" s="456" t="s">
        <v>1285</v>
      </c>
      <c r="J191" s="456"/>
      <c r="K191" s="456"/>
      <c r="L191" s="456"/>
      <c r="M191" s="456"/>
      <c r="N191" s="456"/>
      <c r="T191" s="757">
        <f t="shared" si="7"/>
        <v>0</v>
      </c>
      <c r="U191" s="757">
        <f t="shared" si="8"/>
        <v>0</v>
      </c>
      <c r="V191" s="314" t="s">
        <v>520</v>
      </c>
      <c r="W191" s="315" t="s">
        <v>521</v>
      </c>
      <c r="X191" s="318" t="s">
        <v>523</v>
      </c>
      <c r="Y191" s="319" t="s">
        <v>511</v>
      </c>
      <c r="Z191" s="320">
        <v>24</v>
      </c>
    </row>
    <row r="192" spans="1:26" x14ac:dyDescent="0.2">
      <c r="A192" s="380" t="s">
        <v>1045</v>
      </c>
      <c r="B192" s="317" t="s">
        <v>1046</v>
      </c>
      <c r="C192" s="484" t="s">
        <v>1045</v>
      </c>
      <c r="D192" s="485" t="s">
        <v>1046</v>
      </c>
      <c r="E192" s="318" t="s">
        <v>1047</v>
      </c>
      <c r="F192" s="319" t="s">
        <v>281</v>
      </c>
      <c r="G192" s="779">
        <v>56</v>
      </c>
      <c r="H192" s="483" t="str">
        <f t="shared" si="9"/>
        <v>Springfield SD</v>
      </c>
      <c r="I192" s="456" t="s">
        <v>1285</v>
      </c>
      <c r="J192" s="456"/>
      <c r="K192" s="456"/>
      <c r="L192" s="456"/>
      <c r="M192" s="456"/>
      <c r="N192" s="456"/>
      <c r="T192" s="757">
        <f t="shared" si="7"/>
        <v>0</v>
      </c>
      <c r="U192" s="757">
        <f t="shared" si="8"/>
        <v>0</v>
      </c>
      <c r="V192" s="314" t="s">
        <v>1045</v>
      </c>
      <c r="W192" s="315" t="s">
        <v>1046</v>
      </c>
      <c r="X192" s="318" t="s">
        <v>1047</v>
      </c>
      <c r="Y192" s="319" t="s">
        <v>281</v>
      </c>
      <c r="Z192" s="320">
        <v>56</v>
      </c>
    </row>
    <row r="193" spans="1:26" x14ac:dyDescent="0.2">
      <c r="A193" s="380" t="s">
        <v>995</v>
      </c>
      <c r="B193" s="317" t="s">
        <v>996</v>
      </c>
      <c r="C193" s="484" t="s">
        <v>995</v>
      </c>
      <c r="D193" s="485" t="s">
        <v>996</v>
      </c>
      <c r="E193" s="318" t="s">
        <v>997</v>
      </c>
      <c r="F193" s="319" t="s">
        <v>222</v>
      </c>
      <c r="G193" s="779">
        <v>49</v>
      </c>
      <c r="H193" s="483" t="str">
        <f t="shared" si="9"/>
        <v>Windham Southwest SU</v>
      </c>
      <c r="I193" s="456" t="s">
        <v>1285</v>
      </c>
      <c r="J193" s="456"/>
      <c r="K193" s="456"/>
      <c r="L193" s="456"/>
      <c r="M193" s="456"/>
      <c r="N193" s="456"/>
      <c r="T193" s="757">
        <f t="shared" si="7"/>
        <v>0</v>
      </c>
      <c r="U193" s="757">
        <f t="shared" si="8"/>
        <v>0</v>
      </c>
      <c r="V193" s="314" t="s">
        <v>995</v>
      </c>
      <c r="W193" s="315" t="s">
        <v>996</v>
      </c>
      <c r="X193" s="318" t="s">
        <v>997</v>
      </c>
      <c r="Y193" s="319" t="s">
        <v>222</v>
      </c>
      <c r="Z193" s="320">
        <v>49</v>
      </c>
    </row>
    <row r="194" spans="1:26" x14ac:dyDescent="0.2">
      <c r="A194" s="380" t="s">
        <v>782</v>
      </c>
      <c r="B194" s="317" t="s">
        <v>783</v>
      </c>
      <c r="C194" s="484" t="s">
        <v>782</v>
      </c>
      <c r="D194" s="485" t="s">
        <v>783</v>
      </c>
      <c r="E194" s="318" t="s">
        <v>784</v>
      </c>
      <c r="F194" s="319" t="s">
        <v>299</v>
      </c>
      <c r="G194" s="779">
        <v>35</v>
      </c>
      <c r="H194" s="483" t="str">
        <f t="shared" si="9"/>
        <v>Orleans Southwest SU</v>
      </c>
      <c r="I194" s="456" t="s">
        <v>1285</v>
      </c>
      <c r="J194" s="456"/>
      <c r="K194" s="456"/>
      <c r="L194" s="456"/>
      <c r="M194" s="456"/>
      <c r="N194" s="456"/>
      <c r="T194" s="757">
        <f t="shared" si="7"/>
        <v>0</v>
      </c>
      <c r="U194" s="757">
        <f t="shared" si="8"/>
        <v>0</v>
      </c>
      <c r="V194" s="314" t="s">
        <v>782</v>
      </c>
      <c r="W194" s="315" t="s">
        <v>783</v>
      </c>
      <c r="X194" s="318" t="s">
        <v>784</v>
      </c>
      <c r="Y194" s="319" t="s">
        <v>299</v>
      </c>
      <c r="Z194" s="320">
        <v>35</v>
      </c>
    </row>
    <row r="195" spans="1:26" x14ac:dyDescent="0.2">
      <c r="A195" s="758" t="s">
        <v>159</v>
      </c>
      <c r="B195" s="759" t="s">
        <v>160</v>
      </c>
      <c r="C195" s="484" t="s">
        <v>159</v>
      </c>
      <c r="D195" s="485" t="s">
        <v>160</v>
      </c>
      <c r="E195" s="318" t="s">
        <v>161</v>
      </c>
      <c r="F195" s="319" t="s">
        <v>149</v>
      </c>
      <c r="G195" s="780">
        <v>1</v>
      </c>
      <c r="H195" s="483" t="str">
        <f t="shared" si="9"/>
        <v>Addison Northeast SD</v>
      </c>
      <c r="I195" s="456" t="s">
        <v>1285</v>
      </c>
      <c r="J195" s="456"/>
      <c r="K195" s="456"/>
      <c r="L195" s="456"/>
      <c r="M195" s="456"/>
      <c r="N195" s="456"/>
      <c r="T195" s="757">
        <f t="shared" si="7"/>
        <v>0</v>
      </c>
      <c r="U195" s="757">
        <f t="shared" si="8"/>
        <v>0</v>
      </c>
      <c r="V195" s="708" t="s">
        <v>159</v>
      </c>
      <c r="W195" s="709" t="s">
        <v>160</v>
      </c>
      <c r="X195" s="318" t="s">
        <v>161</v>
      </c>
      <c r="Y195" s="319" t="s">
        <v>149</v>
      </c>
      <c r="Z195" s="755">
        <v>1</v>
      </c>
    </row>
    <row r="196" spans="1:26" x14ac:dyDescent="0.2">
      <c r="A196" s="380" t="s">
        <v>624</v>
      </c>
      <c r="B196" s="317" t="s">
        <v>625</v>
      </c>
      <c r="C196" s="484" t="s">
        <v>624</v>
      </c>
      <c r="D196" s="485" t="s">
        <v>625</v>
      </c>
      <c r="E196" s="318" t="s">
        <v>626</v>
      </c>
      <c r="F196" s="319" t="s">
        <v>281</v>
      </c>
      <c r="G196" s="779">
        <v>30</v>
      </c>
      <c r="H196" s="483" t="str">
        <f t="shared" si="9"/>
        <v>White River Valley SU</v>
      </c>
      <c r="I196" s="456" t="s">
        <v>1285</v>
      </c>
      <c r="J196" s="456"/>
      <c r="K196" s="456"/>
      <c r="L196" s="456"/>
      <c r="M196" s="456"/>
      <c r="N196" s="456"/>
      <c r="T196" s="757">
        <f t="shared" si="7"/>
        <v>0</v>
      </c>
      <c r="U196" s="757">
        <f t="shared" si="8"/>
        <v>0</v>
      </c>
      <c r="V196" s="314" t="s">
        <v>624</v>
      </c>
      <c r="W196" s="315" t="s">
        <v>625</v>
      </c>
      <c r="X196" s="318" t="s">
        <v>626</v>
      </c>
      <c r="Y196" s="319" t="s">
        <v>281</v>
      </c>
      <c r="Z196" s="320">
        <v>30</v>
      </c>
    </row>
    <row r="197" spans="1:26" x14ac:dyDescent="0.2">
      <c r="A197" s="380" t="s">
        <v>549</v>
      </c>
      <c r="B197" s="317" t="s">
        <v>550</v>
      </c>
      <c r="C197" s="484" t="s">
        <v>549</v>
      </c>
      <c r="D197" s="485" t="s">
        <v>550</v>
      </c>
      <c r="E197" s="318" t="s">
        <v>551</v>
      </c>
      <c r="F197" s="319" t="s">
        <v>527</v>
      </c>
      <c r="G197" s="779">
        <v>26</v>
      </c>
      <c r="H197" s="483" t="str">
        <f t="shared" si="9"/>
        <v>Lamoille South SU</v>
      </c>
      <c r="I197" s="456" t="s">
        <v>1285</v>
      </c>
      <c r="J197" s="456"/>
      <c r="K197" s="456"/>
      <c r="L197" s="456"/>
      <c r="M197" s="456"/>
      <c r="N197" s="456"/>
      <c r="T197" s="757">
        <f t="shared" ref="T197:T260" si="10">IF(V197=C197,0,1)</f>
        <v>0</v>
      </c>
      <c r="U197" s="757">
        <f t="shared" ref="U197:U260" si="11">IF(W197=D197,0,1)</f>
        <v>0</v>
      </c>
      <c r="V197" s="314" t="s">
        <v>549</v>
      </c>
      <c r="W197" s="315" t="s">
        <v>550</v>
      </c>
      <c r="X197" s="318" t="s">
        <v>551</v>
      </c>
      <c r="Y197" s="319" t="s">
        <v>527</v>
      </c>
      <c r="Z197" s="320">
        <v>26</v>
      </c>
    </row>
    <row r="198" spans="1:26" x14ac:dyDescent="0.2">
      <c r="A198" s="380" t="s">
        <v>627</v>
      </c>
      <c r="B198" s="317" t="s">
        <v>628</v>
      </c>
      <c r="C198" s="484" t="s">
        <v>627</v>
      </c>
      <c r="D198" s="485" t="s">
        <v>628</v>
      </c>
      <c r="E198" s="318" t="s">
        <v>629</v>
      </c>
      <c r="F198" s="319" t="s">
        <v>562</v>
      </c>
      <c r="G198" s="779">
        <v>30</v>
      </c>
      <c r="H198" s="483" t="str">
        <f t="shared" si="9"/>
        <v>White River Valley SU</v>
      </c>
      <c r="I198" s="456" t="s">
        <v>1285</v>
      </c>
      <c r="J198" s="456"/>
      <c r="K198" s="456"/>
      <c r="L198" s="456"/>
      <c r="M198" s="456"/>
      <c r="N198" s="456"/>
      <c r="T198" s="757">
        <f t="shared" si="10"/>
        <v>0</v>
      </c>
      <c r="U198" s="757">
        <f t="shared" si="11"/>
        <v>0</v>
      </c>
      <c r="V198" s="314" t="s">
        <v>627</v>
      </c>
      <c r="W198" s="315" t="s">
        <v>628</v>
      </c>
      <c r="X198" s="318" t="s">
        <v>629</v>
      </c>
      <c r="Y198" s="319" t="s">
        <v>562</v>
      </c>
      <c r="Z198" s="320">
        <v>30</v>
      </c>
    </row>
    <row r="199" spans="1:26" x14ac:dyDescent="0.2">
      <c r="A199" s="380" t="s">
        <v>924</v>
      </c>
      <c r="B199" s="317" t="s">
        <v>925</v>
      </c>
      <c r="C199" s="484" t="s">
        <v>924</v>
      </c>
      <c r="D199" s="485" t="s">
        <v>925</v>
      </c>
      <c r="E199" s="318" t="s">
        <v>926</v>
      </c>
      <c r="F199" s="319" t="s">
        <v>259</v>
      </c>
      <c r="G199" s="779">
        <v>46</v>
      </c>
      <c r="H199" s="483" t="str">
        <f t="shared" si="9"/>
        <v>Windham Central SU</v>
      </c>
      <c r="I199" s="456" t="s">
        <v>1285</v>
      </c>
      <c r="J199" s="456"/>
      <c r="K199" s="456"/>
      <c r="L199" s="456"/>
      <c r="M199" s="456"/>
      <c r="N199" s="456"/>
      <c r="T199" s="757">
        <f t="shared" si="10"/>
        <v>0</v>
      </c>
      <c r="U199" s="757">
        <f t="shared" si="11"/>
        <v>0</v>
      </c>
      <c r="V199" s="314" t="s">
        <v>924</v>
      </c>
      <c r="W199" s="315" t="s">
        <v>925</v>
      </c>
      <c r="X199" s="318" t="s">
        <v>926</v>
      </c>
      <c r="Y199" s="319" t="s">
        <v>259</v>
      </c>
      <c r="Z199" s="320">
        <v>46</v>
      </c>
    </row>
    <row r="200" spans="1:26" x14ac:dyDescent="0.2">
      <c r="A200" s="380" t="s">
        <v>821</v>
      </c>
      <c r="B200" s="317" t="s">
        <v>822</v>
      </c>
      <c r="C200" s="484" t="s">
        <v>821</v>
      </c>
      <c r="D200" s="485" t="s">
        <v>822</v>
      </c>
      <c r="E200" s="318" t="s">
        <v>823</v>
      </c>
      <c r="F200" s="319" t="s">
        <v>202</v>
      </c>
      <c r="G200" s="779">
        <v>36</v>
      </c>
      <c r="H200" s="483" t="str">
        <f t="shared" si="9"/>
        <v>Rutland Northeast SU</v>
      </c>
      <c r="I200" s="456" t="s">
        <v>1285</v>
      </c>
      <c r="J200" s="456"/>
      <c r="K200" s="456"/>
      <c r="L200" s="456"/>
      <c r="M200" s="456"/>
      <c r="N200" s="456"/>
      <c r="T200" s="757">
        <f t="shared" si="10"/>
        <v>0</v>
      </c>
      <c r="U200" s="757">
        <f t="shared" si="11"/>
        <v>0</v>
      </c>
      <c r="V200" s="314" t="s">
        <v>821</v>
      </c>
      <c r="W200" s="315" t="s">
        <v>822</v>
      </c>
      <c r="X200" s="318" t="s">
        <v>823</v>
      </c>
      <c r="Y200" s="319" t="s">
        <v>202</v>
      </c>
      <c r="Z200" s="320">
        <v>36</v>
      </c>
    </row>
    <row r="201" spans="1:26" x14ac:dyDescent="0.2">
      <c r="A201" s="380" t="s">
        <v>275</v>
      </c>
      <c r="B201" s="317" t="s">
        <v>276</v>
      </c>
      <c r="C201" s="484" t="s">
        <v>275</v>
      </c>
      <c r="D201" s="485" t="s">
        <v>276</v>
      </c>
      <c r="E201" s="318" t="s">
        <v>277</v>
      </c>
      <c r="F201" s="319" t="s">
        <v>222</v>
      </c>
      <c r="G201" s="779">
        <v>6</v>
      </c>
      <c r="H201" s="483" t="str">
        <f t="shared" si="9"/>
        <v>Bennington-Rutland SU</v>
      </c>
      <c r="I201" s="456" t="s">
        <v>1285</v>
      </c>
      <c r="J201" s="456"/>
      <c r="K201" s="456"/>
      <c r="L201" s="456"/>
      <c r="M201" s="456"/>
      <c r="N201" s="456"/>
      <c r="T201" s="757">
        <f t="shared" si="10"/>
        <v>0</v>
      </c>
      <c r="U201" s="757">
        <f t="shared" si="11"/>
        <v>0</v>
      </c>
      <c r="V201" s="314" t="s">
        <v>275</v>
      </c>
      <c r="W201" s="315" t="s">
        <v>276</v>
      </c>
      <c r="X201" s="318" t="s">
        <v>277</v>
      </c>
      <c r="Y201" s="319" t="s">
        <v>222</v>
      </c>
      <c r="Z201" s="320">
        <v>6</v>
      </c>
    </row>
    <row r="202" spans="1:26" x14ac:dyDescent="0.2">
      <c r="A202" s="380" t="s">
        <v>313</v>
      </c>
      <c r="B202" s="317" t="s">
        <v>314</v>
      </c>
      <c r="C202" s="484" t="s">
        <v>313</v>
      </c>
      <c r="D202" s="485" t="s">
        <v>314</v>
      </c>
      <c r="E202" s="318" t="s">
        <v>315</v>
      </c>
      <c r="F202" s="319" t="s">
        <v>299</v>
      </c>
      <c r="G202" s="781">
        <v>67</v>
      </c>
      <c r="H202" s="483" t="str">
        <f t="shared" si="9"/>
        <v>Kingdom East SD</v>
      </c>
      <c r="I202" s="456" t="s">
        <v>1285</v>
      </c>
      <c r="J202" s="456"/>
      <c r="K202" s="456"/>
      <c r="L202" s="456"/>
      <c r="M202" s="456"/>
      <c r="N202" s="456"/>
      <c r="T202" s="757">
        <f t="shared" si="10"/>
        <v>0</v>
      </c>
      <c r="U202" s="757">
        <f t="shared" si="11"/>
        <v>0</v>
      </c>
      <c r="V202" s="314" t="s">
        <v>313</v>
      </c>
      <c r="W202" s="315" t="s">
        <v>314</v>
      </c>
      <c r="X202" s="318" t="s">
        <v>315</v>
      </c>
      <c r="Y202" s="319" t="s">
        <v>299</v>
      </c>
      <c r="Z202" s="756">
        <v>67</v>
      </c>
    </row>
    <row r="203" spans="1:26" x14ac:dyDescent="0.2">
      <c r="A203" s="380" t="s">
        <v>480</v>
      </c>
      <c r="B203" s="317" t="s">
        <v>481</v>
      </c>
      <c r="C203" s="484" t="s">
        <v>480</v>
      </c>
      <c r="D203" s="485" t="s">
        <v>481</v>
      </c>
      <c r="E203" s="318" t="s">
        <v>482</v>
      </c>
      <c r="F203" s="319" t="s">
        <v>459</v>
      </c>
      <c r="G203" s="779">
        <v>21</v>
      </c>
      <c r="H203" s="483" t="str">
        <f t="shared" si="9"/>
        <v>Franklin Northwest SU</v>
      </c>
      <c r="I203" s="456" t="s">
        <v>1285</v>
      </c>
      <c r="J203" s="456"/>
      <c r="K203" s="456"/>
      <c r="L203" s="456"/>
      <c r="M203" s="456"/>
      <c r="N203" s="456"/>
      <c r="T203" s="757">
        <f t="shared" si="10"/>
        <v>0</v>
      </c>
      <c r="U203" s="757">
        <f t="shared" si="11"/>
        <v>0</v>
      </c>
      <c r="V203" s="314" t="s">
        <v>480</v>
      </c>
      <c r="W203" s="315" t="s">
        <v>481</v>
      </c>
      <c r="X203" s="318" t="s">
        <v>482</v>
      </c>
      <c r="Y203" s="319" t="s">
        <v>459</v>
      </c>
      <c r="Z203" s="734">
        <v>21</v>
      </c>
    </row>
    <row r="204" spans="1:26" x14ac:dyDescent="0.2">
      <c r="A204" s="380" t="s">
        <v>569</v>
      </c>
      <c r="B204" s="317" t="s">
        <v>570</v>
      </c>
      <c r="C204" s="484" t="s">
        <v>569</v>
      </c>
      <c r="D204" s="485" t="s">
        <v>570</v>
      </c>
      <c r="E204" s="318" t="s">
        <v>571</v>
      </c>
      <c r="F204" s="319" t="s">
        <v>562</v>
      </c>
      <c r="G204" s="779">
        <v>27</v>
      </c>
      <c r="H204" s="483" t="str">
        <f t="shared" si="9"/>
        <v>Orange East SU</v>
      </c>
      <c r="I204" s="456" t="s">
        <v>1285</v>
      </c>
      <c r="J204" s="456"/>
      <c r="K204" s="456"/>
      <c r="L204" s="456"/>
      <c r="M204" s="456"/>
      <c r="N204" s="456"/>
      <c r="T204" s="757">
        <f t="shared" si="10"/>
        <v>0</v>
      </c>
      <c r="U204" s="757">
        <f t="shared" si="11"/>
        <v>0</v>
      </c>
      <c r="V204" s="314" t="s">
        <v>569</v>
      </c>
      <c r="W204" s="315" t="s">
        <v>570</v>
      </c>
      <c r="X204" s="318" t="s">
        <v>571</v>
      </c>
      <c r="Y204" s="319" t="s">
        <v>562</v>
      </c>
      <c r="Z204" s="320">
        <v>27</v>
      </c>
    </row>
    <row r="205" spans="1:26" x14ac:dyDescent="0.2">
      <c r="A205" s="380" t="s">
        <v>727</v>
      </c>
      <c r="B205" s="317" t="s">
        <v>728</v>
      </c>
      <c r="C205" s="484" t="s">
        <v>727</v>
      </c>
      <c r="D205" s="485" t="s">
        <v>728</v>
      </c>
      <c r="E205" s="318" t="s">
        <v>729</v>
      </c>
      <c r="F205" s="319" t="s">
        <v>202</v>
      </c>
      <c r="G205" s="779">
        <v>33</v>
      </c>
      <c r="H205" s="483" t="str">
        <f t="shared" si="9"/>
        <v>Mill River SD</v>
      </c>
      <c r="I205" s="456" t="s">
        <v>1285</v>
      </c>
      <c r="J205" s="456"/>
      <c r="K205" s="456"/>
      <c r="L205" s="456"/>
      <c r="M205" s="456"/>
      <c r="N205" s="456"/>
      <c r="T205" s="757">
        <f t="shared" si="10"/>
        <v>0</v>
      </c>
      <c r="U205" s="757">
        <f t="shared" si="11"/>
        <v>0</v>
      </c>
      <c r="V205" s="314" t="s">
        <v>727</v>
      </c>
      <c r="W205" s="315" t="s">
        <v>728</v>
      </c>
      <c r="X205" s="318" t="s">
        <v>729</v>
      </c>
      <c r="Y205" s="319" t="s">
        <v>202</v>
      </c>
      <c r="Z205" s="734">
        <v>33</v>
      </c>
    </row>
    <row r="206" spans="1:26" x14ac:dyDescent="0.2">
      <c r="A206" s="380" t="s">
        <v>572</v>
      </c>
      <c r="B206" s="317" t="s">
        <v>573</v>
      </c>
      <c r="C206" s="487" t="s">
        <v>572</v>
      </c>
      <c r="D206" s="485" t="s">
        <v>573</v>
      </c>
      <c r="E206" s="381" t="s">
        <v>574</v>
      </c>
      <c r="F206" s="319" t="s">
        <v>562</v>
      </c>
      <c r="G206" s="779">
        <v>27</v>
      </c>
      <c r="H206" s="483" t="str">
        <f t="shared" ref="H206:H269" si="12">VLOOKUP($G206,$M$4:$N$60,2,FALSE)</f>
        <v>Orange East SU</v>
      </c>
      <c r="I206" s="456" t="s">
        <v>1285</v>
      </c>
      <c r="J206" s="456"/>
      <c r="K206" s="456"/>
      <c r="L206" s="456"/>
      <c r="M206" s="456"/>
      <c r="N206" s="456"/>
      <c r="T206" s="757">
        <f t="shared" si="10"/>
        <v>0</v>
      </c>
      <c r="U206" s="757">
        <f t="shared" si="11"/>
        <v>0</v>
      </c>
      <c r="V206" s="314" t="s">
        <v>572</v>
      </c>
      <c r="W206" s="315" t="s">
        <v>573</v>
      </c>
      <c r="X206" s="381" t="s">
        <v>574</v>
      </c>
      <c r="Y206" s="319" t="s">
        <v>562</v>
      </c>
      <c r="Z206" s="734">
        <v>27</v>
      </c>
    </row>
    <row r="207" spans="1:26" x14ac:dyDescent="0.2">
      <c r="A207" s="380" t="s">
        <v>927</v>
      </c>
      <c r="B207" s="317" t="s">
        <v>928</v>
      </c>
      <c r="C207" s="484" t="s">
        <v>927</v>
      </c>
      <c r="D207" s="485" t="s">
        <v>928</v>
      </c>
      <c r="E207" s="318" t="s">
        <v>929</v>
      </c>
      <c r="F207" s="319" t="s">
        <v>259</v>
      </c>
      <c r="G207" s="779">
        <v>46</v>
      </c>
      <c r="H207" s="483" t="str">
        <f t="shared" si="12"/>
        <v>Windham Central SU</v>
      </c>
      <c r="I207" s="456" t="s">
        <v>1285</v>
      </c>
      <c r="J207" s="456"/>
      <c r="K207" s="456"/>
      <c r="L207" s="456"/>
      <c r="M207" s="456"/>
      <c r="N207" s="456"/>
      <c r="T207" s="757">
        <f t="shared" si="10"/>
        <v>0</v>
      </c>
      <c r="U207" s="757">
        <f t="shared" si="11"/>
        <v>0</v>
      </c>
      <c r="V207" s="314" t="s">
        <v>927</v>
      </c>
      <c r="W207" s="315" t="s">
        <v>928</v>
      </c>
      <c r="X207" s="318" t="s">
        <v>929</v>
      </c>
      <c r="Y207" s="319" t="s">
        <v>259</v>
      </c>
      <c r="Z207" s="320">
        <v>46</v>
      </c>
    </row>
    <row r="208" spans="1:26" x14ac:dyDescent="0.2">
      <c r="A208" s="380" t="s">
        <v>664</v>
      </c>
      <c r="B208" s="317" t="s">
        <v>665</v>
      </c>
      <c r="C208" s="484" t="s">
        <v>664</v>
      </c>
      <c r="D208" s="485" t="s">
        <v>665</v>
      </c>
      <c r="E208" s="318" t="s">
        <v>666</v>
      </c>
      <c r="F208" s="319" t="s">
        <v>639</v>
      </c>
      <c r="G208" s="779">
        <v>31</v>
      </c>
      <c r="H208" s="483" t="str">
        <f t="shared" si="12"/>
        <v>North Country SU</v>
      </c>
      <c r="I208" s="456" t="s">
        <v>1285</v>
      </c>
      <c r="J208" s="456"/>
      <c r="K208" s="456"/>
      <c r="L208" s="456"/>
      <c r="M208" s="456"/>
      <c r="N208" s="456"/>
      <c r="T208" s="757">
        <f t="shared" si="10"/>
        <v>0</v>
      </c>
      <c r="U208" s="757">
        <f t="shared" si="11"/>
        <v>0</v>
      </c>
      <c r="V208" s="314" t="s">
        <v>664</v>
      </c>
      <c r="W208" s="315" t="s">
        <v>665</v>
      </c>
      <c r="X208" s="318" t="s">
        <v>666</v>
      </c>
      <c r="Y208" s="319" t="s">
        <v>639</v>
      </c>
      <c r="Z208" s="320">
        <v>31</v>
      </c>
    </row>
    <row r="209" spans="1:26" x14ac:dyDescent="0.2">
      <c r="A209" s="380" t="s">
        <v>630</v>
      </c>
      <c r="B209" s="317" t="s">
        <v>631</v>
      </c>
      <c r="C209" s="484" t="s">
        <v>630</v>
      </c>
      <c r="D209" s="485" t="s">
        <v>631</v>
      </c>
      <c r="E209" s="318" t="s">
        <v>632</v>
      </c>
      <c r="F209" s="319" t="s">
        <v>562</v>
      </c>
      <c r="G209" s="779">
        <v>30</v>
      </c>
      <c r="H209" s="483" t="str">
        <f t="shared" si="12"/>
        <v>White River Valley SU</v>
      </c>
      <c r="I209" s="456" t="s">
        <v>1285</v>
      </c>
      <c r="J209" s="456"/>
      <c r="K209" s="456"/>
      <c r="L209" s="456"/>
      <c r="M209" s="456"/>
      <c r="N209" s="456"/>
      <c r="T209" s="757">
        <f t="shared" si="10"/>
        <v>0</v>
      </c>
      <c r="U209" s="757">
        <f t="shared" si="11"/>
        <v>0</v>
      </c>
      <c r="V209" s="314" t="s">
        <v>630</v>
      </c>
      <c r="W209" s="315" t="s">
        <v>631</v>
      </c>
      <c r="X209" s="318" t="s">
        <v>632</v>
      </c>
      <c r="Y209" s="319" t="s">
        <v>562</v>
      </c>
      <c r="Z209" s="320">
        <v>30</v>
      </c>
    </row>
    <row r="210" spans="1:26" x14ac:dyDescent="0.2">
      <c r="A210" s="380" t="s">
        <v>351</v>
      </c>
      <c r="B210" s="317" t="s">
        <v>1291</v>
      </c>
      <c r="C210" s="484" t="s">
        <v>351</v>
      </c>
      <c r="D210" s="485" t="s">
        <v>1291</v>
      </c>
      <c r="E210" s="318" t="s">
        <v>353</v>
      </c>
      <c r="F210" s="319" t="s">
        <v>295</v>
      </c>
      <c r="G210" s="779">
        <v>12</v>
      </c>
      <c r="H210" s="483" t="str">
        <f t="shared" si="12"/>
        <v>Chittenden East SU</v>
      </c>
      <c r="I210" s="456" t="s">
        <v>1285</v>
      </c>
      <c r="J210" s="456"/>
      <c r="K210" s="456"/>
      <c r="L210" s="456"/>
      <c r="M210" s="456"/>
      <c r="N210" s="456"/>
      <c r="T210" s="757">
        <f t="shared" si="10"/>
        <v>0</v>
      </c>
      <c r="U210" s="757">
        <f t="shared" si="11"/>
        <v>0</v>
      </c>
      <c r="V210" s="314" t="s">
        <v>351</v>
      </c>
      <c r="W210" s="315" t="s">
        <v>1291</v>
      </c>
      <c r="X210" s="318" t="s">
        <v>353</v>
      </c>
      <c r="Y210" s="319" t="s">
        <v>295</v>
      </c>
      <c r="Z210" s="320">
        <v>12</v>
      </c>
    </row>
    <row r="211" spans="1:26" x14ac:dyDescent="0.2">
      <c r="A211" s="380" t="s">
        <v>170</v>
      </c>
      <c r="B211" s="317" t="s">
        <v>171</v>
      </c>
      <c r="C211" s="484" t="s">
        <v>170</v>
      </c>
      <c r="D211" s="485" t="s">
        <v>171</v>
      </c>
      <c r="E211" s="318" t="s">
        <v>172</v>
      </c>
      <c r="F211" s="319" t="s">
        <v>149</v>
      </c>
      <c r="G211" s="779">
        <v>2</v>
      </c>
      <c r="H211" s="483" t="str">
        <f t="shared" si="12"/>
        <v>Addison Northwest SD</v>
      </c>
      <c r="I211" s="486" t="s">
        <v>1286</v>
      </c>
      <c r="J211" s="456"/>
      <c r="K211" s="456"/>
      <c r="L211" s="456"/>
      <c r="M211" s="456"/>
      <c r="N211" s="456"/>
      <c r="T211" s="757">
        <f t="shared" si="10"/>
        <v>0</v>
      </c>
      <c r="U211" s="757">
        <f t="shared" si="11"/>
        <v>0</v>
      </c>
      <c r="V211" s="314" t="s">
        <v>170</v>
      </c>
      <c r="W211" s="315" t="s">
        <v>171</v>
      </c>
      <c r="X211" s="318" t="s">
        <v>172</v>
      </c>
      <c r="Y211" s="319" t="s">
        <v>149</v>
      </c>
      <c r="Z211" s="320">
        <v>2</v>
      </c>
    </row>
    <row r="212" spans="1:26" x14ac:dyDescent="0.2">
      <c r="A212" s="380" t="s">
        <v>975</v>
      </c>
      <c r="B212" s="317" t="s">
        <v>976</v>
      </c>
      <c r="C212" s="484" t="s">
        <v>975</v>
      </c>
      <c r="D212" s="485" t="s">
        <v>976</v>
      </c>
      <c r="E212" s="318" t="s">
        <v>977</v>
      </c>
      <c r="F212" s="319" t="s">
        <v>259</v>
      </c>
      <c r="G212" s="779">
        <v>48</v>
      </c>
      <c r="H212" s="483" t="str">
        <f t="shared" si="12"/>
        <v>Windham Southeast SU</v>
      </c>
      <c r="I212" s="456" t="s">
        <v>1285</v>
      </c>
      <c r="J212" s="456"/>
      <c r="K212" s="456"/>
      <c r="L212" s="456"/>
      <c r="M212" s="456"/>
      <c r="N212" s="456"/>
      <c r="T212" s="757">
        <f t="shared" si="10"/>
        <v>0</v>
      </c>
      <c r="U212" s="757">
        <f t="shared" si="11"/>
        <v>0</v>
      </c>
      <c r="V212" s="314" t="s">
        <v>975</v>
      </c>
      <c r="W212" s="315" t="s">
        <v>976</v>
      </c>
      <c r="X212" s="318" t="s">
        <v>977</v>
      </c>
      <c r="Y212" s="319" t="s">
        <v>259</v>
      </c>
      <c r="Z212" s="320">
        <v>48</v>
      </c>
    </row>
    <row r="213" spans="1:26" x14ac:dyDescent="0.2">
      <c r="A213" s="380" t="s">
        <v>1110</v>
      </c>
      <c r="B213" s="317" t="s">
        <v>1111</v>
      </c>
      <c r="C213" s="487" t="s">
        <v>1110</v>
      </c>
      <c r="D213" s="485" t="s">
        <v>1111</v>
      </c>
      <c r="E213" s="381" t="s">
        <v>1112</v>
      </c>
      <c r="F213" s="319" t="s">
        <v>562</v>
      </c>
      <c r="G213" s="779">
        <v>64</v>
      </c>
      <c r="H213" s="483" t="str">
        <f t="shared" si="12"/>
        <v>Rivendell Interstate SD</v>
      </c>
      <c r="I213" s="456" t="s">
        <v>1285</v>
      </c>
      <c r="J213" s="456"/>
      <c r="K213" s="456"/>
      <c r="L213" s="456"/>
      <c r="M213" s="456"/>
      <c r="N213" s="456"/>
      <c r="T213" s="757">
        <f t="shared" si="10"/>
        <v>0</v>
      </c>
      <c r="U213" s="757">
        <f t="shared" si="11"/>
        <v>0</v>
      </c>
      <c r="V213" s="314" t="s">
        <v>1110</v>
      </c>
      <c r="W213" s="315" t="s">
        <v>1111</v>
      </c>
      <c r="X213" s="381" t="s">
        <v>1112</v>
      </c>
      <c r="Y213" s="319" t="s">
        <v>562</v>
      </c>
      <c r="Z213" s="320">
        <v>64</v>
      </c>
    </row>
    <row r="214" spans="1:26" x14ac:dyDescent="0.2">
      <c r="A214" s="380" t="s">
        <v>420</v>
      </c>
      <c r="B214" s="317" t="s">
        <v>421</v>
      </c>
      <c r="C214" s="484" t="s">
        <v>420</v>
      </c>
      <c r="D214" s="485" t="s">
        <v>421</v>
      </c>
      <c r="E214" s="318" t="s">
        <v>422</v>
      </c>
      <c r="F214" s="319" t="s">
        <v>303</v>
      </c>
      <c r="G214" s="781">
        <v>19</v>
      </c>
      <c r="H214" s="483" t="str">
        <f t="shared" si="12"/>
        <v>Essex North SU</v>
      </c>
      <c r="I214" s="456" t="s">
        <v>1285</v>
      </c>
      <c r="J214" s="456"/>
      <c r="K214" s="456"/>
      <c r="L214" s="456"/>
      <c r="M214" s="456"/>
      <c r="N214" s="456"/>
      <c r="T214" s="757">
        <f t="shared" si="10"/>
        <v>0</v>
      </c>
      <c r="U214" s="757">
        <f t="shared" si="11"/>
        <v>0</v>
      </c>
      <c r="V214" s="314" t="s">
        <v>420</v>
      </c>
      <c r="W214" s="315" t="s">
        <v>421</v>
      </c>
      <c r="X214" s="318" t="s">
        <v>422</v>
      </c>
      <c r="Y214" s="319" t="s">
        <v>303</v>
      </c>
      <c r="Z214" s="510">
        <v>19</v>
      </c>
    </row>
    <row r="215" spans="1:26" x14ac:dyDescent="0.2">
      <c r="A215" s="380" t="s">
        <v>890</v>
      </c>
      <c r="B215" s="317" t="s">
        <v>891</v>
      </c>
      <c r="C215" s="484" t="s">
        <v>890</v>
      </c>
      <c r="D215" s="485" t="s">
        <v>891</v>
      </c>
      <c r="E215" s="318" t="s">
        <v>892</v>
      </c>
      <c r="F215" s="319" t="s">
        <v>598</v>
      </c>
      <c r="G215" s="779">
        <v>42</v>
      </c>
      <c r="H215" s="483" t="str">
        <f t="shared" si="12"/>
        <v>Harwood UUSD</v>
      </c>
      <c r="I215" s="456" t="s">
        <v>1285</v>
      </c>
      <c r="J215" s="456"/>
      <c r="K215" s="456"/>
      <c r="L215" s="456"/>
      <c r="M215" s="456"/>
      <c r="N215" s="456"/>
      <c r="T215" s="757">
        <f t="shared" si="10"/>
        <v>0</v>
      </c>
      <c r="U215" s="757">
        <f t="shared" si="11"/>
        <v>0</v>
      </c>
      <c r="V215" s="314" t="s">
        <v>890</v>
      </c>
      <c r="W215" s="315" t="s">
        <v>891</v>
      </c>
      <c r="X215" s="318" t="s">
        <v>892</v>
      </c>
      <c r="Y215" s="319" t="s">
        <v>598</v>
      </c>
      <c r="Z215" s="320">
        <v>42</v>
      </c>
    </row>
    <row r="216" spans="1:26" x14ac:dyDescent="0.2">
      <c r="A216" s="758" t="s">
        <v>330</v>
      </c>
      <c r="B216" s="759" t="s">
        <v>331</v>
      </c>
      <c r="C216" s="484" t="s">
        <v>330</v>
      </c>
      <c r="D216" s="485" t="s">
        <v>331</v>
      </c>
      <c r="E216" s="318" t="s">
        <v>332</v>
      </c>
      <c r="F216" s="319" t="s">
        <v>299</v>
      </c>
      <c r="G216" s="779">
        <v>9</v>
      </c>
      <c r="H216" s="483" t="str">
        <f t="shared" si="12"/>
        <v>Caledonia Central SU</v>
      </c>
      <c r="I216" s="456" t="s">
        <v>1285</v>
      </c>
      <c r="J216" s="456"/>
      <c r="K216" s="456"/>
      <c r="L216" s="456"/>
      <c r="M216" s="456"/>
      <c r="N216" s="456"/>
      <c r="T216" s="757">
        <f t="shared" si="10"/>
        <v>0</v>
      </c>
      <c r="U216" s="757">
        <f t="shared" si="11"/>
        <v>0</v>
      </c>
      <c r="V216" s="708" t="s">
        <v>330</v>
      </c>
      <c r="W216" s="709" t="s">
        <v>331</v>
      </c>
      <c r="X216" s="318" t="s">
        <v>332</v>
      </c>
      <c r="Y216" s="319" t="s">
        <v>299</v>
      </c>
      <c r="Z216" s="320">
        <v>9</v>
      </c>
    </row>
    <row r="217" spans="1:26" x14ac:dyDescent="0.2">
      <c r="A217" s="380" t="s">
        <v>730</v>
      </c>
      <c r="B217" s="317" t="s">
        <v>731</v>
      </c>
      <c r="C217" s="484" t="s">
        <v>730</v>
      </c>
      <c r="D217" s="485" t="s">
        <v>731</v>
      </c>
      <c r="E217" s="318" t="s">
        <v>732</v>
      </c>
      <c r="F217" s="319" t="s">
        <v>202</v>
      </c>
      <c r="G217" s="779">
        <v>33</v>
      </c>
      <c r="H217" s="483" t="str">
        <f t="shared" si="12"/>
        <v>Mill River SD</v>
      </c>
      <c r="I217" s="456" t="s">
        <v>1285</v>
      </c>
      <c r="J217" s="456"/>
      <c r="K217" s="456"/>
      <c r="L217" s="456"/>
      <c r="M217" s="456"/>
      <c r="N217" s="456"/>
      <c r="T217" s="757">
        <f t="shared" si="10"/>
        <v>0</v>
      </c>
      <c r="U217" s="757">
        <f t="shared" si="11"/>
        <v>0</v>
      </c>
      <c r="V217" s="314" t="s">
        <v>730</v>
      </c>
      <c r="W217" s="315" t="s">
        <v>731</v>
      </c>
      <c r="X217" s="318" t="s">
        <v>732</v>
      </c>
      <c r="Y217" s="319" t="s">
        <v>202</v>
      </c>
      <c r="Z217" s="320">
        <v>33</v>
      </c>
    </row>
    <row r="218" spans="1:26" x14ac:dyDescent="0.2">
      <c r="A218" s="380" t="s">
        <v>173</v>
      </c>
      <c r="B218" s="317" t="s">
        <v>174</v>
      </c>
      <c r="C218" s="484" t="s">
        <v>173</v>
      </c>
      <c r="D218" s="485" t="s">
        <v>174</v>
      </c>
      <c r="E218" s="318" t="s">
        <v>175</v>
      </c>
      <c r="F218" s="319" t="s">
        <v>149</v>
      </c>
      <c r="G218" s="779">
        <v>2</v>
      </c>
      <c r="H218" s="483" t="str">
        <f t="shared" si="12"/>
        <v>Addison Northwest SD</v>
      </c>
      <c r="I218" s="456" t="s">
        <v>1285</v>
      </c>
      <c r="J218" s="456"/>
      <c r="K218" s="456"/>
      <c r="L218" s="456"/>
      <c r="M218" s="456"/>
      <c r="N218" s="456"/>
      <c r="T218" s="757">
        <f t="shared" si="10"/>
        <v>0</v>
      </c>
      <c r="U218" s="757">
        <f t="shared" si="11"/>
        <v>0</v>
      </c>
      <c r="V218" s="314" t="s">
        <v>173</v>
      </c>
      <c r="W218" s="315" t="s">
        <v>174</v>
      </c>
      <c r="X218" s="318" t="s">
        <v>175</v>
      </c>
      <c r="Y218" s="319" t="s">
        <v>149</v>
      </c>
      <c r="Z218" s="320">
        <v>2</v>
      </c>
    </row>
    <row r="219" spans="1:26" x14ac:dyDescent="0.2">
      <c r="A219" s="380" t="s">
        <v>930</v>
      </c>
      <c r="B219" s="317" t="s">
        <v>931</v>
      </c>
      <c r="C219" s="484" t="s">
        <v>930</v>
      </c>
      <c r="D219" s="485" t="s">
        <v>931</v>
      </c>
      <c r="E219" s="318" t="s">
        <v>932</v>
      </c>
      <c r="F219" s="319" t="s">
        <v>259</v>
      </c>
      <c r="G219" s="779">
        <v>46</v>
      </c>
      <c r="H219" s="483" t="str">
        <f t="shared" si="12"/>
        <v>Windham Central SU</v>
      </c>
      <c r="I219" s="456" t="s">
        <v>1285</v>
      </c>
      <c r="J219" s="456"/>
      <c r="K219" s="456"/>
      <c r="L219" s="456"/>
      <c r="M219" s="456"/>
      <c r="N219" s="456"/>
      <c r="T219" s="757">
        <f t="shared" si="10"/>
        <v>0</v>
      </c>
      <c r="U219" s="757">
        <f t="shared" si="11"/>
        <v>0</v>
      </c>
      <c r="V219" s="314" t="s">
        <v>930</v>
      </c>
      <c r="W219" s="315" t="s">
        <v>931</v>
      </c>
      <c r="X219" s="318" t="s">
        <v>932</v>
      </c>
      <c r="Y219" s="319" t="s">
        <v>259</v>
      </c>
      <c r="Z219" s="320">
        <v>46</v>
      </c>
    </row>
    <row r="220" spans="1:26" x14ac:dyDescent="0.2">
      <c r="A220" s="380" t="s">
        <v>893</v>
      </c>
      <c r="B220" s="317" t="s">
        <v>894</v>
      </c>
      <c r="C220" s="484" t="s">
        <v>893</v>
      </c>
      <c r="D220" s="485" t="s">
        <v>894</v>
      </c>
      <c r="E220" s="318" t="s">
        <v>895</v>
      </c>
      <c r="F220" s="319" t="s">
        <v>598</v>
      </c>
      <c r="G220" s="779">
        <v>42</v>
      </c>
      <c r="H220" s="483" t="str">
        <f t="shared" si="12"/>
        <v>Harwood UUSD</v>
      </c>
      <c r="I220" s="456" t="s">
        <v>1285</v>
      </c>
      <c r="J220" s="456"/>
      <c r="K220" s="456"/>
      <c r="L220" s="456"/>
      <c r="M220" s="456"/>
      <c r="N220" s="456"/>
      <c r="T220" s="757">
        <f t="shared" si="10"/>
        <v>0</v>
      </c>
      <c r="U220" s="757">
        <f t="shared" si="11"/>
        <v>0</v>
      </c>
      <c r="V220" s="314" t="s">
        <v>893</v>
      </c>
      <c r="W220" s="315" t="s">
        <v>894</v>
      </c>
      <c r="X220" s="318" t="s">
        <v>895</v>
      </c>
      <c r="Y220" s="319" t="s">
        <v>598</v>
      </c>
      <c r="Z220" s="320">
        <v>42</v>
      </c>
    </row>
    <row r="221" spans="1:26" x14ac:dyDescent="0.2">
      <c r="A221" s="380" t="s">
        <v>597</v>
      </c>
      <c r="B221" s="317" t="s">
        <v>598</v>
      </c>
      <c r="C221" s="484" t="s">
        <v>597</v>
      </c>
      <c r="D221" s="485" t="s">
        <v>598</v>
      </c>
      <c r="E221" s="318" t="s">
        <v>599</v>
      </c>
      <c r="F221" s="319" t="s">
        <v>562</v>
      </c>
      <c r="G221" s="781">
        <v>68</v>
      </c>
      <c r="H221" s="483" t="str">
        <f t="shared" si="12"/>
        <v>Central Vermont SU</v>
      </c>
      <c r="I221" s="456" t="s">
        <v>1285</v>
      </c>
      <c r="J221" s="456"/>
      <c r="K221" s="456"/>
      <c r="L221" s="456"/>
      <c r="M221" s="456"/>
      <c r="N221" s="456"/>
      <c r="T221" s="757">
        <f t="shared" si="10"/>
        <v>0</v>
      </c>
      <c r="U221" s="757">
        <f t="shared" si="11"/>
        <v>0</v>
      </c>
      <c r="V221" s="314" t="s">
        <v>597</v>
      </c>
      <c r="W221" s="315" t="s">
        <v>598</v>
      </c>
      <c r="X221" s="318" t="s">
        <v>599</v>
      </c>
      <c r="Y221" s="319" t="s">
        <v>562</v>
      </c>
      <c r="Z221" s="510">
        <v>68</v>
      </c>
    </row>
    <row r="222" spans="1:26" x14ac:dyDescent="0.2">
      <c r="A222" s="380" t="s">
        <v>896</v>
      </c>
      <c r="B222" s="317" t="s">
        <v>897</v>
      </c>
      <c r="C222" s="487" t="s">
        <v>896</v>
      </c>
      <c r="D222" s="485" t="s">
        <v>897</v>
      </c>
      <c r="E222" s="381" t="s">
        <v>898</v>
      </c>
      <c r="F222" s="319" t="s">
        <v>598</v>
      </c>
      <c r="G222" s="779">
        <v>42</v>
      </c>
      <c r="H222" s="483" t="str">
        <f t="shared" si="12"/>
        <v>Harwood UUSD</v>
      </c>
      <c r="I222" s="456" t="s">
        <v>1285</v>
      </c>
      <c r="J222" s="456"/>
      <c r="K222" s="456"/>
      <c r="L222" s="456"/>
      <c r="M222" s="456"/>
      <c r="N222" s="456"/>
      <c r="T222" s="757">
        <f t="shared" si="10"/>
        <v>0</v>
      </c>
      <c r="U222" s="757">
        <f t="shared" si="11"/>
        <v>0</v>
      </c>
      <c r="V222" s="314" t="s">
        <v>896</v>
      </c>
      <c r="W222" s="315" t="s">
        <v>897</v>
      </c>
      <c r="X222" s="381" t="s">
        <v>898</v>
      </c>
      <c r="Y222" s="319" t="s">
        <v>598</v>
      </c>
      <c r="Z222" s="320">
        <v>42</v>
      </c>
    </row>
    <row r="223" spans="1:26" x14ac:dyDescent="0.2">
      <c r="A223" s="758" t="s">
        <v>423</v>
      </c>
      <c r="B223" s="759" t="s">
        <v>424</v>
      </c>
      <c r="C223" s="484" t="s">
        <v>423</v>
      </c>
      <c r="D223" s="485" t="s">
        <v>424</v>
      </c>
      <c r="E223" s="318" t="s">
        <v>425</v>
      </c>
      <c r="F223" s="319" t="s">
        <v>299</v>
      </c>
      <c r="G223" s="781">
        <v>9</v>
      </c>
      <c r="H223" s="483" t="str">
        <f t="shared" si="12"/>
        <v>Caledonia Central SU</v>
      </c>
      <c r="I223" s="456" t="s">
        <v>1285</v>
      </c>
      <c r="J223" s="456"/>
      <c r="K223" s="456"/>
      <c r="L223" s="456"/>
      <c r="M223" s="456"/>
      <c r="N223" s="456"/>
      <c r="T223" s="757">
        <f t="shared" si="10"/>
        <v>0</v>
      </c>
      <c r="U223" s="757">
        <f t="shared" si="11"/>
        <v>0</v>
      </c>
      <c r="V223" s="708" t="s">
        <v>423</v>
      </c>
      <c r="W223" s="709" t="s">
        <v>424</v>
      </c>
      <c r="X223" s="318" t="s">
        <v>425</v>
      </c>
      <c r="Y223" s="319" t="s">
        <v>299</v>
      </c>
      <c r="Z223" s="510">
        <v>9</v>
      </c>
    </row>
    <row r="224" spans="1:26" x14ac:dyDescent="0.2">
      <c r="A224" s="380" t="s">
        <v>540</v>
      </c>
      <c r="B224" s="317" t="s">
        <v>541</v>
      </c>
      <c r="C224" s="484" t="s">
        <v>540</v>
      </c>
      <c r="D224" s="485" t="s">
        <v>541</v>
      </c>
      <c r="E224" s="318" t="s">
        <v>542</v>
      </c>
      <c r="F224" s="319" t="s">
        <v>527</v>
      </c>
      <c r="G224" s="779">
        <v>25</v>
      </c>
      <c r="H224" s="483" t="str">
        <f t="shared" si="12"/>
        <v>Lamoille North SU</v>
      </c>
      <c r="I224" s="456" t="s">
        <v>1285</v>
      </c>
      <c r="J224" s="456"/>
      <c r="K224" s="456"/>
      <c r="L224" s="456"/>
      <c r="M224" s="456"/>
      <c r="N224" s="456"/>
      <c r="T224" s="757">
        <f t="shared" si="10"/>
        <v>0</v>
      </c>
      <c r="U224" s="757">
        <f t="shared" si="11"/>
        <v>0</v>
      </c>
      <c r="V224" s="314" t="s">
        <v>540</v>
      </c>
      <c r="W224" s="315" t="s">
        <v>541</v>
      </c>
      <c r="X224" s="318" t="s">
        <v>542</v>
      </c>
      <c r="Y224" s="319" t="s">
        <v>527</v>
      </c>
      <c r="Z224" s="320">
        <v>25</v>
      </c>
    </row>
    <row r="225" spans="1:26" x14ac:dyDescent="0.2">
      <c r="A225" s="380" t="s">
        <v>1031</v>
      </c>
      <c r="B225" s="317" t="s">
        <v>1032</v>
      </c>
      <c r="C225" s="484" t="s">
        <v>1031</v>
      </c>
      <c r="D225" s="485" t="s">
        <v>1032</v>
      </c>
      <c r="E225" s="318" t="s">
        <v>1033</v>
      </c>
      <c r="F225" s="319" t="s">
        <v>281</v>
      </c>
      <c r="G225" s="779">
        <v>52</v>
      </c>
      <c r="H225" s="483" t="str">
        <f t="shared" si="12"/>
        <v>Windsor Southeast SU</v>
      </c>
      <c r="I225" s="456" t="s">
        <v>1285</v>
      </c>
      <c r="J225" s="456"/>
      <c r="K225" s="456"/>
      <c r="L225" s="456"/>
      <c r="M225" s="456"/>
      <c r="N225" s="456"/>
      <c r="T225" s="757">
        <f t="shared" si="10"/>
        <v>0</v>
      </c>
      <c r="U225" s="757">
        <f t="shared" si="11"/>
        <v>0</v>
      </c>
      <c r="V225" s="314" t="s">
        <v>1031</v>
      </c>
      <c r="W225" s="315" t="s">
        <v>1032</v>
      </c>
      <c r="X225" s="318" t="s">
        <v>1033</v>
      </c>
      <c r="Y225" s="319" t="s">
        <v>281</v>
      </c>
      <c r="Z225" s="320">
        <v>52</v>
      </c>
    </row>
    <row r="226" spans="1:26" x14ac:dyDescent="0.2">
      <c r="A226" s="380" t="s">
        <v>860</v>
      </c>
      <c r="B226" s="317" t="s">
        <v>861</v>
      </c>
      <c r="C226" s="484" t="s">
        <v>860</v>
      </c>
      <c r="D226" s="485" t="s">
        <v>861</v>
      </c>
      <c r="E226" s="318" t="s">
        <v>862</v>
      </c>
      <c r="F226" s="319" t="s">
        <v>202</v>
      </c>
      <c r="G226" s="781">
        <v>66</v>
      </c>
      <c r="H226" s="483" t="str">
        <f t="shared" si="12"/>
        <v>Greater Rutland County SU</v>
      </c>
      <c r="I226" s="456" t="s">
        <v>1285</v>
      </c>
      <c r="J226" s="456"/>
      <c r="K226" s="456"/>
      <c r="L226" s="456"/>
      <c r="M226" s="456"/>
      <c r="N226" s="456"/>
      <c r="T226" s="757">
        <f t="shared" si="10"/>
        <v>0</v>
      </c>
      <c r="U226" s="757">
        <f t="shared" si="11"/>
        <v>0</v>
      </c>
      <c r="V226" s="314" t="s">
        <v>860</v>
      </c>
      <c r="W226" s="315" t="s">
        <v>861</v>
      </c>
      <c r="X226" s="318" t="s">
        <v>862</v>
      </c>
      <c r="Y226" s="319" t="s">
        <v>202</v>
      </c>
      <c r="Z226" s="510">
        <v>66</v>
      </c>
    </row>
    <row r="227" spans="1:26" x14ac:dyDescent="0.2">
      <c r="A227" s="380" t="s">
        <v>1054</v>
      </c>
      <c r="B227" s="317" t="s">
        <v>1055</v>
      </c>
      <c r="C227" s="487" t="s">
        <v>1054</v>
      </c>
      <c r="D227" s="485" t="s">
        <v>1055</v>
      </c>
      <c r="E227" s="381" t="s">
        <v>1056</v>
      </c>
      <c r="F227" s="319" t="s">
        <v>562</v>
      </c>
      <c r="G227" s="781">
        <v>27</v>
      </c>
      <c r="H227" s="483" t="str">
        <f t="shared" si="12"/>
        <v>Orange East SU</v>
      </c>
      <c r="I227" s="456" t="s">
        <v>1285</v>
      </c>
      <c r="J227" s="456"/>
      <c r="K227" s="456"/>
      <c r="L227" s="456"/>
      <c r="M227" s="456"/>
      <c r="N227" s="456"/>
      <c r="T227" s="757">
        <f t="shared" si="10"/>
        <v>0</v>
      </c>
      <c r="U227" s="757">
        <f t="shared" si="11"/>
        <v>0</v>
      </c>
      <c r="V227" s="314" t="s">
        <v>1054</v>
      </c>
      <c r="W227" s="315" t="s">
        <v>1055</v>
      </c>
      <c r="X227" s="381" t="s">
        <v>1056</v>
      </c>
      <c r="Y227" s="319" t="s">
        <v>562</v>
      </c>
      <c r="Z227" s="510">
        <v>27</v>
      </c>
    </row>
    <row r="228" spans="1:26" x14ac:dyDescent="0.2">
      <c r="A228" s="380" t="s">
        <v>1113</v>
      </c>
      <c r="B228" s="317" t="s">
        <v>1114</v>
      </c>
      <c r="C228" s="487" t="s">
        <v>1113</v>
      </c>
      <c r="D228" s="485" t="s">
        <v>1114</v>
      </c>
      <c r="E228" s="381" t="s">
        <v>1115</v>
      </c>
      <c r="F228" s="319" t="s">
        <v>562</v>
      </c>
      <c r="G228" s="779">
        <v>64</v>
      </c>
      <c r="H228" s="483" t="str">
        <f t="shared" si="12"/>
        <v>Rivendell Interstate SD</v>
      </c>
      <c r="I228" s="456" t="s">
        <v>1285</v>
      </c>
      <c r="J228" s="456"/>
      <c r="K228" s="456"/>
      <c r="L228" s="456"/>
      <c r="M228" s="456"/>
      <c r="N228" s="456"/>
      <c r="T228" s="757">
        <f t="shared" si="10"/>
        <v>0</v>
      </c>
      <c r="U228" s="757">
        <f t="shared" si="11"/>
        <v>0</v>
      </c>
      <c r="V228" s="314" t="s">
        <v>1113</v>
      </c>
      <c r="W228" s="315" t="s">
        <v>1114</v>
      </c>
      <c r="X228" s="381" t="s">
        <v>1115</v>
      </c>
      <c r="Y228" s="319" t="s">
        <v>562</v>
      </c>
      <c r="Z228" s="320">
        <v>64</v>
      </c>
    </row>
    <row r="229" spans="1:26" x14ac:dyDescent="0.2">
      <c r="A229" s="380" t="s">
        <v>667</v>
      </c>
      <c r="B229" s="317" t="s">
        <v>668</v>
      </c>
      <c r="C229" s="484" t="s">
        <v>667</v>
      </c>
      <c r="D229" s="485" t="s">
        <v>668</v>
      </c>
      <c r="E229" s="318" t="s">
        <v>669</v>
      </c>
      <c r="F229" s="319" t="s">
        <v>639</v>
      </c>
      <c r="G229" s="779">
        <v>31</v>
      </c>
      <c r="H229" s="483" t="str">
        <f t="shared" si="12"/>
        <v>North Country SU</v>
      </c>
      <c r="I229" s="456" t="s">
        <v>1285</v>
      </c>
      <c r="J229" s="456"/>
      <c r="K229" s="456"/>
      <c r="L229" s="456"/>
      <c r="M229" s="456"/>
      <c r="N229" s="456"/>
      <c r="T229" s="757">
        <f t="shared" si="10"/>
        <v>0</v>
      </c>
      <c r="U229" s="757">
        <f t="shared" si="11"/>
        <v>0</v>
      </c>
      <c r="V229" s="314" t="s">
        <v>667</v>
      </c>
      <c r="W229" s="315" t="s">
        <v>668</v>
      </c>
      <c r="X229" s="318" t="s">
        <v>669</v>
      </c>
      <c r="Y229" s="319" t="s">
        <v>639</v>
      </c>
      <c r="Z229" s="320">
        <v>31</v>
      </c>
    </row>
    <row r="230" spans="1:26" x14ac:dyDescent="0.2">
      <c r="A230" s="380" t="s">
        <v>374</v>
      </c>
      <c r="B230" s="317" t="s">
        <v>375</v>
      </c>
      <c r="C230" s="484" t="s">
        <v>374</v>
      </c>
      <c r="D230" s="485" t="s">
        <v>375</v>
      </c>
      <c r="E230" s="318" t="s">
        <v>376</v>
      </c>
      <c r="F230" s="319" t="s">
        <v>295</v>
      </c>
      <c r="G230" s="779">
        <v>65</v>
      </c>
      <c r="H230" s="483" t="str">
        <f t="shared" si="12"/>
        <v>Essex Westford SD</v>
      </c>
      <c r="I230" s="456" t="s">
        <v>1285</v>
      </c>
      <c r="J230" s="456"/>
      <c r="K230" s="456"/>
      <c r="L230" s="456"/>
      <c r="M230" s="456"/>
      <c r="N230" s="456"/>
      <c r="T230" s="757">
        <f t="shared" si="10"/>
        <v>0</v>
      </c>
      <c r="U230" s="757">
        <f t="shared" si="11"/>
        <v>0</v>
      </c>
      <c r="V230" s="314" t="s">
        <v>374</v>
      </c>
      <c r="W230" s="315" t="s">
        <v>375</v>
      </c>
      <c r="X230" s="318" t="s">
        <v>376</v>
      </c>
      <c r="Y230" s="319" t="s">
        <v>295</v>
      </c>
      <c r="Z230" s="320">
        <v>65</v>
      </c>
    </row>
    <row r="231" spans="1:26" x14ac:dyDescent="0.2">
      <c r="A231" s="380" t="s">
        <v>215</v>
      </c>
      <c r="B231" s="317" t="s">
        <v>216</v>
      </c>
      <c r="C231" s="484" t="s">
        <v>215</v>
      </c>
      <c r="D231" s="485" t="s">
        <v>216</v>
      </c>
      <c r="E231" s="318" t="s">
        <v>217</v>
      </c>
      <c r="F231" s="319" t="s">
        <v>202</v>
      </c>
      <c r="G231" s="779">
        <v>4</v>
      </c>
      <c r="H231" s="483" t="str">
        <f t="shared" si="12"/>
        <v>Addison-Rutland SU</v>
      </c>
      <c r="I231" s="456" t="s">
        <v>1285</v>
      </c>
      <c r="J231" s="456"/>
      <c r="K231" s="456"/>
      <c r="L231" s="456"/>
      <c r="M231" s="456"/>
      <c r="N231" s="456"/>
      <c r="T231" s="757">
        <f t="shared" si="10"/>
        <v>0</v>
      </c>
      <c r="U231" s="757">
        <f t="shared" si="11"/>
        <v>0</v>
      </c>
      <c r="V231" s="314" t="s">
        <v>215</v>
      </c>
      <c r="W231" s="315" t="s">
        <v>216</v>
      </c>
      <c r="X231" s="318" t="s">
        <v>217</v>
      </c>
      <c r="Y231" s="319" t="s">
        <v>202</v>
      </c>
      <c r="Z231" s="320">
        <v>4</v>
      </c>
    </row>
    <row r="232" spans="1:26" x14ac:dyDescent="0.2">
      <c r="A232" s="380" t="s">
        <v>952</v>
      </c>
      <c r="B232" s="317" t="s">
        <v>953</v>
      </c>
      <c r="C232" s="484" t="s">
        <v>952</v>
      </c>
      <c r="D232" s="485" t="s">
        <v>953</v>
      </c>
      <c r="E232" s="318" t="s">
        <v>954</v>
      </c>
      <c r="F232" s="319" t="s">
        <v>259</v>
      </c>
      <c r="G232" s="779">
        <v>47</v>
      </c>
      <c r="H232" s="483" t="str">
        <f t="shared" si="12"/>
        <v>Windham Northeast SU</v>
      </c>
      <c r="I232" s="456" t="s">
        <v>1285</v>
      </c>
      <c r="J232" s="456"/>
      <c r="K232" s="456"/>
      <c r="L232" s="456"/>
      <c r="M232" s="456"/>
      <c r="N232" s="456"/>
      <c r="T232" s="757">
        <f t="shared" si="10"/>
        <v>0</v>
      </c>
      <c r="U232" s="757">
        <f t="shared" si="11"/>
        <v>0</v>
      </c>
      <c r="V232" s="314" t="s">
        <v>952</v>
      </c>
      <c r="W232" s="315" t="s">
        <v>953</v>
      </c>
      <c r="X232" s="318" t="s">
        <v>954</v>
      </c>
      <c r="Y232" s="319" t="s">
        <v>259</v>
      </c>
      <c r="Z232" s="320">
        <v>47</v>
      </c>
    </row>
    <row r="233" spans="1:26" x14ac:dyDescent="0.2">
      <c r="A233" s="380" t="s">
        <v>759</v>
      </c>
      <c r="B233" s="317" t="s">
        <v>760</v>
      </c>
      <c r="C233" s="484" t="s">
        <v>759</v>
      </c>
      <c r="D233" s="485" t="s">
        <v>760</v>
      </c>
      <c r="E233" s="318" t="s">
        <v>761</v>
      </c>
      <c r="F233" s="319" t="s">
        <v>639</v>
      </c>
      <c r="G233" s="779">
        <v>34</v>
      </c>
      <c r="H233" s="483" t="str">
        <f t="shared" si="12"/>
        <v>Orleans Central SU</v>
      </c>
      <c r="I233" s="456" t="s">
        <v>1285</v>
      </c>
      <c r="J233" s="456"/>
      <c r="K233" s="456"/>
      <c r="L233" s="456"/>
      <c r="M233" s="456"/>
      <c r="N233" s="456"/>
      <c r="T233" s="757">
        <f t="shared" si="10"/>
        <v>0</v>
      </c>
      <c r="U233" s="757">
        <f t="shared" si="11"/>
        <v>0</v>
      </c>
      <c r="V233" s="314" t="s">
        <v>759</v>
      </c>
      <c r="W233" s="315" t="s">
        <v>760</v>
      </c>
      <c r="X233" s="318" t="s">
        <v>761</v>
      </c>
      <c r="Y233" s="319" t="s">
        <v>639</v>
      </c>
      <c r="Z233" s="320">
        <v>34</v>
      </c>
    </row>
    <row r="234" spans="1:26" x14ac:dyDescent="0.2">
      <c r="A234" s="380" t="s">
        <v>278</v>
      </c>
      <c r="B234" s="317" t="s">
        <v>279</v>
      </c>
      <c r="C234" s="484" t="s">
        <v>278</v>
      </c>
      <c r="D234" s="485" t="s">
        <v>279</v>
      </c>
      <c r="E234" s="318" t="s">
        <v>280</v>
      </c>
      <c r="F234" s="319" t="s">
        <v>281</v>
      </c>
      <c r="G234" s="779">
        <v>6</v>
      </c>
      <c r="H234" s="483" t="str">
        <f t="shared" si="12"/>
        <v>Bennington-Rutland SU</v>
      </c>
      <c r="I234" s="456" t="s">
        <v>1285</v>
      </c>
      <c r="J234" s="456"/>
      <c r="K234" s="456"/>
      <c r="L234" s="456"/>
      <c r="M234" s="456"/>
      <c r="N234" s="456"/>
      <c r="T234" s="757">
        <f t="shared" si="10"/>
        <v>0</v>
      </c>
      <c r="U234" s="757">
        <f t="shared" si="11"/>
        <v>0</v>
      </c>
      <c r="V234" s="314" t="s">
        <v>278</v>
      </c>
      <c r="W234" s="315" t="s">
        <v>279</v>
      </c>
      <c r="X234" s="318" t="s">
        <v>280</v>
      </c>
      <c r="Y234" s="319" t="s">
        <v>281</v>
      </c>
      <c r="Z234" s="320">
        <v>6</v>
      </c>
    </row>
    <row r="235" spans="1:26" x14ac:dyDescent="0.2">
      <c r="A235" s="380" t="s">
        <v>848</v>
      </c>
      <c r="B235" s="317" t="s">
        <v>849</v>
      </c>
      <c r="C235" s="484" t="s">
        <v>848</v>
      </c>
      <c r="D235" s="485" t="s">
        <v>849</v>
      </c>
      <c r="E235" s="318" t="s">
        <v>850</v>
      </c>
      <c r="F235" s="319" t="s">
        <v>202</v>
      </c>
      <c r="G235" s="781">
        <v>66</v>
      </c>
      <c r="H235" s="483" t="str">
        <f t="shared" si="12"/>
        <v>Greater Rutland County SU</v>
      </c>
      <c r="I235" s="456" t="s">
        <v>1285</v>
      </c>
      <c r="J235" s="456"/>
      <c r="K235" s="456"/>
      <c r="L235" s="456"/>
      <c r="M235" s="456"/>
      <c r="N235" s="456"/>
      <c r="T235" s="757">
        <f t="shared" si="10"/>
        <v>0</v>
      </c>
      <c r="U235" s="757">
        <f t="shared" si="11"/>
        <v>0</v>
      </c>
      <c r="V235" s="314" t="s">
        <v>848</v>
      </c>
      <c r="W235" s="315" t="s">
        <v>849</v>
      </c>
      <c r="X235" s="318" t="s">
        <v>850</v>
      </c>
      <c r="Y235" s="319" t="s">
        <v>202</v>
      </c>
      <c r="Z235" s="510">
        <v>66</v>
      </c>
    </row>
    <row r="236" spans="1:26" x14ac:dyDescent="0.2">
      <c r="A236" s="380" t="s">
        <v>1034</v>
      </c>
      <c r="B236" s="317" t="s">
        <v>1035</v>
      </c>
      <c r="C236" s="484" t="s">
        <v>1034</v>
      </c>
      <c r="D236" s="485" t="s">
        <v>1035</v>
      </c>
      <c r="E236" s="318" t="s">
        <v>1036</v>
      </c>
      <c r="F236" s="319" t="s">
        <v>281</v>
      </c>
      <c r="G236" s="779">
        <v>52</v>
      </c>
      <c r="H236" s="483" t="str">
        <f t="shared" si="12"/>
        <v>Windsor Southeast SU</v>
      </c>
      <c r="I236" s="456" t="s">
        <v>1285</v>
      </c>
      <c r="J236" s="456"/>
      <c r="K236" s="456"/>
      <c r="L236" s="456"/>
      <c r="M236" s="456"/>
      <c r="N236" s="456"/>
      <c r="T236" s="757">
        <f t="shared" si="10"/>
        <v>0</v>
      </c>
      <c r="U236" s="757">
        <f t="shared" si="11"/>
        <v>0</v>
      </c>
      <c r="V236" s="314" t="s">
        <v>1034</v>
      </c>
      <c r="W236" s="315" t="s">
        <v>1035</v>
      </c>
      <c r="X236" s="318" t="s">
        <v>1036</v>
      </c>
      <c r="Y236" s="319" t="s">
        <v>281</v>
      </c>
      <c r="Z236" s="320">
        <v>52</v>
      </c>
    </row>
    <row r="237" spans="1:26" x14ac:dyDescent="0.2">
      <c r="A237" s="380" t="s">
        <v>196</v>
      </c>
      <c r="B237" s="317" t="s">
        <v>197</v>
      </c>
      <c r="C237" s="484" t="s">
        <v>196</v>
      </c>
      <c r="D237" s="485" t="s">
        <v>197</v>
      </c>
      <c r="E237" s="318" t="s">
        <v>198</v>
      </c>
      <c r="F237" s="319" t="s">
        <v>149</v>
      </c>
      <c r="G237" s="779">
        <v>3</v>
      </c>
      <c r="H237" s="483" t="str">
        <f t="shared" si="12"/>
        <v>Addison Central SD</v>
      </c>
      <c r="I237" s="456" t="s">
        <v>1285</v>
      </c>
      <c r="J237" s="456"/>
      <c r="K237" s="456"/>
      <c r="L237" s="456"/>
      <c r="M237" s="456"/>
      <c r="N237" s="456"/>
      <c r="T237" s="757">
        <f t="shared" si="10"/>
        <v>0</v>
      </c>
      <c r="U237" s="757">
        <f t="shared" si="11"/>
        <v>0</v>
      </c>
      <c r="V237" s="314" t="s">
        <v>196</v>
      </c>
      <c r="W237" s="315" t="s">
        <v>197</v>
      </c>
      <c r="X237" s="318" t="s">
        <v>198</v>
      </c>
      <c r="Y237" s="319" t="s">
        <v>149</v>
      </c>
      <c r="Z237" s="320">
        <v>3</v>
      </c>
    </row>
    <row r="238" spans="1:26" x14ac:dyDescent="0.2">
      <c r="A238" s="380" t="s">
        <v>316</v>
      </c>
      <c r="B238" s="317" t="s">
        <v>317</v>
      </c>
      <c r="C238" s="487" t="s">
        <v>316</v>
      </c>
      <c r="D238" s="485" t="s">
        <v>317</v>
      </c>
      <c r="E238" s="381" t="s">
        <v>318</v>
      </c>
      <c r="F238" s="319" t="s">
        <v>299</v>
      </c>
      <c r="G238" s="781">
        <v>67</v>
      </c>
      <c r="H238" s="483" t="str">
        <f t="shared" si="12"/>
        <v>Kingdom East SD</v>
      </c>
      <c r="I238" s="456" t="s">
        <v>1285</v>
      </c>
      <c r="J238" s="456"/>
      <c r="K238" s="456"/>
      <c r="L238" s="456"/>
      <c r="M238" s="456"/>
      <c r="N238" s="456"/>
      <c r="T238" s="757">
        <f t="shared" si="10"/>
        <v>0</v>
      </c>
      <c r="U238" s="757">
        <f t="shared" si="11"/>
        <v>0</v>
      </c>
      <c r="V238" s="314" t="s">
        <v>316</v>
      </c>
      <c r="W238" s="315" t="s">
        <v>317</v>
      </c>
      <c r="X238" s="381" t="s">
        <v>318</v>
      </c>
      <c r="Y238" s="319" t="s">
        <v>299</v>
      </c>
      <c r="Z238" s="510">
        <v>67</v>
      </c>
    </row>
    <row r="239" spans="1:26" x14ac:dyDescent="0.2">
      <c r="A239" s="380" t="s">
        <v>824</v>
      </c>
      <c r="B239" s="317" t="s">
        <v>825</v>
      </c>
      <c r="C239" s="484" t="s">
        <v>824</v>
      </c>
      <c r="D239" s="485" t="s">
        <v>825</v>
      </c>
      <c r="E239" s="318" t="s">
        <v>826</v>
      </c>
      <c r="F239" s="319" t="s">
        <v>149</v>
      </c>
      <c r="G239" s="779">
        <v>36</v>
      </c>
      <c r="H239" s="483" t="str">
        <f t="shared" si="12"/>
        <v>Rutland Northeast SU</v>
      </c>
      <c r="I239" s="456" t="s">
        <v>1285</v>
      </c>
      <c r="J239" s="456"/>
      <c r="K239" s="456"/>
      <c r="L239" s="456"/>
      <c r="M239" s="456"/>
      <c r="N239" s="456"/>
      <c r="T239" s="757">
        <f t="shared" si="10"/>
        <v>0</v>
      </c>
      <c r="U239" s="757">
        <f t="shared" si="11"/>
        <v>0</v>
      </c>
      <c r="V239" s="314" t="s">
        <v>824</v>
      </c>
      <c r="W239" s="315" t="s">
        <v>825</v>
      </c>
      <c r="X239" s="318" t="s">
        <v>826</v>
      </c>
      <c r="Y239" s="319" t="s">
        <v>149</v>
      </c>
      <c r="Z239" s="320">
        <v>36</v>
      </c>
    </row>
    <row r="240" spans="1:26" x14ac:dyDescent="0.2">
      <c r="A240" s="380" t="s">
        <v>998</v>
      </c>
      <c r="B240" s="317" t="s">
        <v>999</v>
      </c>
      <c r="C240" s="484" t="s">
        <v>998</v>
      </c>
      <c r="D240" s="485" t="s">
        <v>999</v>
      </c>
      <c r="E240" s="318" t="s">
        <v>1000</v>
      </c>
      <c r="F240" s="319" t="s">
        <v>259</v>
      </c>
      <c r="G240" s="779">
        <v>49</v>
      </c>
      <c r="H240" s="483" t="str">
        <f t="shared" si="12"/>
        <v>Windham Southwest SU</v>
      </c>
      <c r="I240" s="456" t="s">
        <v>1285</v>
      </c>
      <c r="J240" s="456"/>
      <c r="K240" s="456"/>
      <c r="L240" s="456"/>
      <c r="M240" s="456"/>
      <c r="N240" s="456"/>
      <c r="T240" s="757">
        <f t="shared" si="10"/>
        <v>0</v>
      </c>
      <c r="U240" s="757">
        <f t="shared" si="11"/>
        <v>0</v>
      </c>
      <c r="V240" s="314" t="s">
        <v>998</v>
      </c>
      <c r="W240" s="315" t="s">
        <v>999</v>
      </c>
      <c r="X240" s="318" t="s">
        <v>1000</v>
      </c>
      <c r="Y240" s="319" t="s">
        <v>259</v>
      </c>
      <c r="Z240" s="320">
        <v>49</v>
      </c>
    </row>
    <row r="241" spans="1:26" x14ac:dyDescent="0.2">
      <c r="A241" s="380" t="s">
        <v>600</v>
      </c>
      <c r="B241" s="317" t="s">
        <v>601</v>
      </c>
      <c r="C241" s="484" t="s">
        <v>600</v>
      </c>
      <c r="D241" s="485" t="s">
        <v>601</v>
      </c>
      <c r="E241" s="318" t="s">
        <v>602</v>
      </c>
      <c r="F241" s="319" t="s">
        <v>562</v>
      </c>
      <c r="G241" s="781">
        <v>68</v>
      </c>
      <c r="H241" s="483" t="str">
        <f t="shared" si="12"/>
        <v>Central Vermont SU</v>
      </c>
      <c r="I241" s="456" t="s">
        <v>1285</v>
      </c>
      <c r="J241" s="456"/>
      <c r="K241" s="456"/>
      <c r="L241" s="456"/>
      <c r="M241" s="456"/>
      <c r="N241" s="456"/>
      <c r="T241" s="757">
        <f t="shared" si="10"/>
        <v>0</v>
      </c>
      <c r="U241" s="757">
        <f t="shared" si="11"/>
        <v>0</v>
      </c>
      <c r="V241" s="314" t="s">
        <v>600</v>
      </c>
      <c r="W241" s="315" t="s">
        <v>601</v>
      </c>
      <c r="X241" s="318" t="s">
        <v>602</v>
      </c>
      <c r="Y241" s="319" t="s">
        <v>562</v>
      </c>
      <c r="Z241" s="510">
        <v>68</v>
      </c>
    </row>
    <row r="242" spans="1:26" x14ac:dyDescent="0.2">
      <c r="A242" s="380" t="s">
        <v>389</v>
      </c>
      <c r="B242" s="317" t="s">
        <v>390</v>
      </c>
      <c r="C242" s="484" t="s">
        <v>389</v>
      </c>
      <c r="D242" s="485" t="s">
        <v>390</v>
      </c>
      <c r="E242" s="318" t="s">
        <v>391</v>
      </c>
      <c r="F242" s="319" t="s">
        <v>295</v>
      </c>
      <c r="G242" s="779">
        <v>14</v>
      </c>
      <c r="H242" s="483" t="str">
        <f t="shared" si="12"/>
        <v>Champlain Valley SD</v>
      </c>
      <c r="I242" s="456" t="s">
        <v>1285</v>
      </c>
      <c r="J242" s="456"/>
      <c r="K242" s="456"/>
      <c r="L242" s="456"/>
      <c r="M242" s="456"/>
      <c r="N242" s="456"/>
      <c r="T242" s="757">
        <f t="shared" si="10"/>
        <v>0</v>
      </c>
      <c r="U242" s="757">
        <f t="shared" si="11"/>
        <v>0</v>
      </c>
      <c r="V242" s="314" t="s">
        <v>389</v>
      </c>
      <c r="W242" s="315" t="s">
        <v>390</v>
      </c>
      <c r="X242" s="318" t="s">
        <v>391</v>
      </c>
      <c r="Y242" s="319" t="s">
        <v>295</v>
      </c>
      <c r="Z242" s="320">
        <v>14</v>
      </c>
    </row>
    <row r="243" spans="1:26" x14ac:dyDescent="0.2">
      <c r="A243" s="380" t="s">
        <v>1001</v>
      </c>
      <c r="B243" s="317" t="s">
        <v>1002</v>
      </c>
      <c r="C243" s="484" t="s">
        <v>1001</v>
      </c>
      <c r="D243" s="485" t="s">
        <v>1002</v>
      </c>
      <c r="E243" s="318" t="s">
        <v>1003</v>
      </c>
      <c r="F243" s="319" t="s">
        <v>259</v>
      </c>
      <c r="G243" s="779">
        <v>49</v>
      </c>
      <c r="H243" s="483" t="str">
        <f t="shared" si="12"/>
        <v>Windham Southwest SU</v>
      </c>
      <c r="I243" s="456" t="s">
        <v>1285</v>
      </c>
      <c r="J243" s="456"/>
      <c r="K243" s="456"/>
      <c r="L243" s="456"/>
      <c r="M243" s="456"/>
      <c r="N243" s="456"/>
      <c r="T243" s="757">
        <f t="shared" si="10"/>
        <v>0</v>
      </c>
      <c r="U243" s="757">
        <f t="shared" si="11"/>
        <v>0</v>
      </c>
      <c r="V243" s="314" t="s">
        <v>1001</v>
      </c>
      <c r="W243" s="315" t="s">
        <v>1002</v>
      </c>
      <c r="X243" s="318" t="s">
        <v>1003</v>
      </c>
      <c r="Y243" s="319" t="s">
        <v>259</v>
      </c>
      <c r="Z243" s="320">
        <v>49</v>
      </c>
    </row>
    <row r="244" spans="1:26" x14ac:dyDescent="0.2">
      <c r="A244" s="380" t="s">
        <v>933</v>
      </c>
      <c r="B244" s="317" t="s">
        <v>259</v>
      </c>
      <c r="C244" s="484" t="s">
        <v>933</v>
      </c>
      <c r="D244" s="485" t="s">
        <v>259</v>
      </c>
      <c r="E244" s="318" t="s">
        <v>934</v>
      </c>
      <c r="F244" s="319" t="s">
        <v>259</v>
      </c>
      <c r="G244" s="779">
        <v>46</v>
      </c>
      <c r="H244" s="483" t="str">
        <f t="shared" si="12"/>
        <v>Windham Central SU</v>
      </c>
      <c r="I244" s="456" t="s">
        <v>1285</v>
      </c>
      <c r="J244" s="456"/>
      <c r="K244" s="456"/>
      <c r="L244" s="456"/>
      <c r="M244" s="456"/>
      <c r="N244" s="456"/>
      <c r="T244" s="757">
        <f t="shared" si="10"/>
        <v>0</v>
      </c>
      <c r="U244" s="757">
        <f t="shared" si="11"/>
        <v>0</v>
      </c>
      <c r="V244" s="314" t="s">
        <v>933</v>
      </c>
      <c r="W244" s="315" t="s">
        <v>259</v>
      </c>
      <c r="X244" s="318" t="s">
        <v>934</v>
      </c>
      <c r="Y244" s="319" t="s">
        <v>259</v>
      </c>
      <c r="Z244" s="320">
        <v>46</v>
      </c>
    </row>
    <row r="245" spans="1:26" x14ac:dyDescent="0.2">
      <c r="A245" s="380" t="s">
        <v>1037</v>
      </c>
      <c r="B245" s="317" t="s">
        <v>281</v>
      </c>
      <c r="C245" s="484" t="s">
        <v>1037</v>
      </c>
      <c r="D245" s="485" t="s">
        <v>281</v>
      </c>
      <c r="E245" s="318" t="s">
        <v>1038</v>
      </c>
      <c r="F245" s="319" t="s">
        <v>281</v>
      </c>
      <c r="G245" s="779">
        <v>52</v>
      </c>
      <c r="H245" s="483" t="str">
        <f t="shared" si="12"/>
        <v>Windsor Southeast SU</v>
      </c>
      <c r="I245" s="456" t="s">
        <v>1285</v>
      </c>
      <c r="J245" s="456"/>
      <c r="K245" s="456"/>
      <c r="L245" s="456"/>
      <c r="M245" s="456"/>
      <c r="N245" s="456"/>
      <c r="T245" s="757">
        <f t="shared" si="10"/>
        <v>0</v>
      </c>
      <c r="U245" s="757">
        <f t="shared" si="11"/>
        <v>0</v>
      </c>
      <c r="V245" s="314" t="s">
        <v>1037</v>
      </c>
      <c r="W245" s="315" t="s">
        <v>281</v>
      </c>
      <c r="X245" s="318" t="s">
        <v>1038</v>
      </c>
      <c r="Y245" s="319" t="s">
        <v>281</v>
      </c>
      <c r="Z245" s="320">
        <v>52</v>
      </c>
    </row>
    <row r="246" spans="1:26" x14ac:dyDescent="0.2">
      <c r="A246" s="380" t="s">
        <v>282</v>
      </c>
      <c r="B246" s="317" t="s">
        <v>283</v>
      </c>
      <c r="C246" s="484" t="s">
        <v>282</v>
      </c>
      <c r="D246" s="485" t="s">
        <v>283</v>
      </c>
      <c r="E246" s="318" t="s">
        <v>284</v>
      </c>
      <c r="F246" s="319" t="s">
        <v>222</v>
      </c>
      <c r="G246" s="779">
        <v>6</v>
      </c>
      <c r="H246" s="483" t="str">
        <f t="shared" si="12"/>
        <v>Bennington-Rutland SU</v>
      </c>
      <c r="I246" s="456" t="s">
        <v>1285</v>
      </c>
      <c r="J246" s="456"/>
      <c r="K246" s="456"/>
      <c r="L246" s="456"/>
      <c r="M246" s="456"/>
      <c r="N246" s="456"/>
      <c r="T246" s="757">
        <f t="shared" si="10"/>
        <v>0</v>
      </c>
      <c r="U246" s="757">
        <f t="shared" si="11"/>
        <v>0</v>
      </c>
      <c r="V246" s="314" t="s">
        <v>282</v>
      </c>
      <c r="W246" s="315" t="s">
        <v>283</v>
      </c>
      <c r="X246" s="318" t="s">
        <v>284</v>
      </c>
      <c r="Y246" s="319" t="s">
        <v>222</v>
      </c>
      <c r="Z246" s="320">
        <v>6</v>
      </c>
    </row>
    <row r="247" spans="1:26" x14ac:dyDescent="0.2">
      <c r="A247" s="380" t="s">
        <v>399</v>
      </c>
      <c r="B247" s="317" t="s">
        <v>1170</v>
      </c>
      <c r="C247" s="484" t="s">
        <v>399</v>
      </c>
      <c r="D247" s="485" t="s">
        <v>1170</v>
      </c>
      <c r="E247" s="318" t="s">
        <v>401</v>
      </c>
      <c r="F247" s="319" t="s">
        <v>295</v>
      </c>
      <c r="G247" s="779">
        <v>17</v>
      </c>
      <c r="H247" s="483" t="str">
        <f t="shared" si="12"/>
        <v>Winooski SD</v>
      </c>
      <c r="I247" s="486" t="s">
        <v>1286</v>
      </c>
      <c r="J247" s="456"/>
      <c r="K247" s="456"/>
      <c r="L247" s="456"/>
      <c r="M247" s="456"/>
      <c r="N247" s="456"/>
      <c r="T247" s="757">
        <f t="shared" si="10"/>
        <v>0</v>
      </c>
      <c r="U247" s="757">
        <f t="shared" si="11"/>
        <v>0</v>
      </c>
      <c r="V247" s="314" t="s">
        <v>399</v>
      </c>
      <c r="W247" s="315" t="s">
        <v>1170</v>
      </c>
      <c r="X247" s="318" t="s">
        <v>401</v>
      </c>
      <c r="Y247" s="319" t="s">
        <v>295</v>
      </c>
      <c r="Z247" s="320">
        <v>17</v>
      </c>
    </row>
    <row r="248" spans="1:26" x14ac:dyDescent="0.2">
      <c r="A248" s="380" t="s">
        <v>785</v>
      </c>
      <c r="B248" s="317" t="s">
        <v>786</v>
      </c>
      <c r="C248" s="484" t="s">
        <v>785</v>
      </c>
      <c r="D248" s="485" t="s">
        <v>786</v>
      </c>
      <c r="E248" s="318" t="s">
        <v>787</v>
      </c>
      <c r="F248" s="319" t="s">
        <v>527</v>
      </c>
      <c r="G248" s="779">
        <v>35</v>
      </c>
      <c r="H248" s="483" t="str">
        <f t="shared" si="12"/>
        <v>Orleans Southwest SU</v>
      </c>
      <c r="I248" s="456" t="s">
        <v>1285</v>
      </c>
      <c r="J248" s="456"/>
      <c r="K248" s="456"/>
      <c r="L248" s="456"/>
      <c r="M248" s="456"/>
      <c r="N248" s="456"/>
      <c r="T248" s="757">
        <f t="shared" si="10"/>
        <v>0</v>
      </c>
      <c r="U248" s="757">
        <f t="shared" si="11"/>
        <v>0</v>
      </c>
      <c r="V248" s="314" t="s">
        <v>785</v>
      </c>
      <c r="W248" s="315" t="s">
        <v>786</v>
      </c>
      <c r="X248" s="318" t="s">
        <v>787</v>
      </c>
      <c r="Y248" s="319" t="s">
        <v>527</v>
      </c>
      <c r="Z248" s="320">
        <v>35</v>
      </c>
    </row>
    <row r="249" spans="1:26" x14ac:dyDescent="0.2">
      <c r="A249" s="380" t="s">
        <v>788</v>
      </c>
      <c r="B249" s="317" t="s">
        <v>789</v>
      </c>
      <c r="C249" s="484" t="s">
        <v>788</v>
      </c>
      <c r="D249" s="485" t="s">
        <v>789</v>
      </c>
      <c r="E249" s="318" t="s">
        <v>790</v>
      </c>
      <c r="F249" s="319" t="s">
        <v>598</v>
      </c>
      <c r="G249" s="779">
        <v>35</v>
      </c>
      <c r="H249" s="483" t="str">
        <f t="shared" si="12"/>
        <v>Orleans Southwest SU</v>
      </c>
      <c r="I249" s="456" t="s">
        <v>1285</v>
      </c>
      <c r="J249" s="456"/>
      <c r="K249" s="456"/>
      <c r="L249" s="456"/>
      <c r="M249" s="456"/>
      <c r="N249" s="456"/>
      <c r="T249" s="757">
        <f t="shared" si="10"/>
        <v>0</v>
      </c>
      <c r="U249" s="757">
        <f t="shared" si="11"/>
        <v>0</v>
      </c>
      <c r="V249" s="314" t="s">
        <v>788</v>
      </c>
      <c r="W249" s="315" t="s">
        <v>789</v>
      </c>
      <c r="X249" s="318" t="s">
        <v>790</v>
      </c>
      <c r="Y249" s="319" t="s">
        <v>598</v>
      </c>
      <c r="Z249" s="320">
        <v>35</v>
      </c>
    </row>
    <row r="250" spans="1:26" x14ac:dyDescent="0.2">
      <c r="A250" s="380" t="s">
        <v>232</v>
      </c>
      <c r="B250" s="317" t="s">
        <v>233</v>
      </c>
      <c r="C250" s="484" t="s">
        <v>232</v>
      </c>
      <c r="D250" s="485" t="s">
        <v>233</v>
      </c>
      <c r="E250" s="318" t="s">
        <v>234</v>
      </c>
      <c r="F250" s="319" t="s">
        <v>222</v>
      </c>
      <c r="G250" s="779">
        <v>5</v>
      </c>
      <c r="H250" s="483" t="str">
        <f t="shared" si="12"/>
        <v>Southwest Vermont SU</v>
      </c>
      <c r="I250" s="456" t="s">
        <v>1285</v>
      </c>
      <c r="J250" s="456"/>
      <c r="K250" s="456"/>
      <c r="L250" s="456"/>
      <c r="M250" s="456"/>
      <c r="N250" s="456"/>
      <c r="T250" s="757">
        <f t="shared" si="10"/>
        <v>0</v>
      </c>
      <c r="U250" s="757">
        <f t="shared" si="11"/>
        <v>0</v>
      </c>
      <c r="V250" s="314" t="s">
        <v>232</v>
      </c>
      <c r="W250" s="315" t="s">
        <v>233</v>
      </c>
      <c r="X250" s="318" t="s">
        <v>234</v>
      </c>
      <c r="Y250" s="319" t="s">
        <v>222</v>
      </c>
      <c r="Z250" s="320">
        <v>5</v>
      </c>
    </row>
    <row r="251" spans="1:26" x14ac:dyDescent="0.2">
      <c r="A251" s="380" t="s">
        <v>1025</v>
      </c>
      <c r="B251" s="317" t="s">
        <v>1026</v>
      </c>
      <c r="C251" s="484" t="s">
        <v>1025</v>
      </c>
      <c r="D251" s="485" t="s">
        <v>1026</v>
      </c>
      <c r="E251" s="318" t="s">
        <v>1027</v>
      </c>
      <c r="F251" s="319" t="s">
        <v>281</v>
      </c>
      <c r="G251" s="779">
        <v>51</v>
      </c>
      <c r="H251" s="483" t="str">
        <f t="shared" si="12"/>
        <v>Windsor Central SU</v>
      </c>
      <c r="I251" s="456" t="s">
        <v>1285</v>
      </c>
      <c r="J251" s="456"/>
      <c r="K251" s="456"/>
      <c r="L251" s="456"/>
      <c r="M251" s="456"/>
      <c r="N251" s="456"/>
      <c r="T251" s="757">
        <f t="shared" si="10"/>
        <v>0</v>
      </c>
      <c r="U251" s="757">
        <f t="shared" si="11"/>
        <v>0</v>
      </c>
      <c r="V251" s="314" t="s">
        <v>1025</v>
      </c>
      <c r="W251" s="315" t="s">
        <v>1026</v>
      </c>
      <c r="X251" s="318" t="s">
        <v>1027</v>
      </c>
      <c r="Y251" s="319" t="s">
        <v>281</v>
      </c>
      <c r="Z251" s="320">
        <v>51</v>
      </c>
    </row>
    <row r="252" spans="1:26" x14ac:dyDescent="0.2">
      <c r="A252" s="380" t="s">
        <v>709</v>
      </c>
      <c r="B252" s="317" t="s">
        <v>710</v>
      </c>
      <c r="C252" s="484" t="s">
        <v>709</v>
      </c>
      <c r="D252" s="485" t="s">
        <v>710</v>
      </c>
      <c r="E252" s="318" t="s">
        <v>711</v>
      </c>
      <c r="F252" s="319" t="s">
        <v>598</v>
      </c>
      <c r="G252" s="779">
        <v>32</v>
      </c>
      <c r="H252" s="483" t="str">
        <f t="shared" si="12"/>
        <v>Washington Central SU</v>
      </c>
      <c r="I252" s="456" t="s">
        <v>1285</v>
      </c>
      <c r="J252" s="456"/>
      <c r="K252" s="456"/>
      <c r="L252" s="456"/>
      <c r="M252" s="456"/>
      <c r="N252" s="456"/>
      <c r="T252" s="757">
        <f t="shared" si="10"/>
        <v>0</v>
      </c>
      <c r="U252" s="757">
        <f t="shared" si="11"/>
        <v>0</v>
      </c>
      <c r="V252" s="314" t="s">
        <v>709</v>
      </c>
      <c r="W252" s="315" t="s">
        <v>710</v>
      </c>
      <c r="X252" s="318" t="s">
        <v>711</v>
      </c>
      <c r="Y252" s="319" t="s">
        <v>598</v>
      </c>
      <c r="Z252" s="320">
        <v>32</v>
      </c>
    </row>
    <row r="253" spans="1:26" x14ac:dyDescent="0.2">
      <c r="A253" s="380" t="s">
        <v>354</v>
      </c>
      <c r="B253" s="317" t="s">
        <v>1435</v>
      </c>
      <c r="C253" s="484" t="s">
        <v>354</v>
      </c>
      <c r="D253" s="485" t="s">
        <v>1435</v>
      </c>
      <c r="E253" s="318" t="s">
        <v>355</v>
      </c>
      <c r="F253" s="319" t="s">
        <v>295</v>
      </c>
      <c r="G253" s="779">
        <v>12</v>
      </c>
      <c r="H253" s="483" t="str">
        <f t="shared" si="12"/>
        <v>Chittenden East SU</v>
      </c>
      <c r="I253" s="488"/>
      <c r="J253" s="456"/>
      <c r="K253" s="456"/>
      <c r="L253" s="456"/>
      <c r="M253" s="456"/>
      <c r="N253" s="456"/>
      <c r="T253" s="757">
        <f t="shared" si="10"/>
        <v>0</v>
      </c>
      <c r="U253" s="757">
        <f t="shared" si="11"/>
        <v>0</v>
      </c>
      <c r="V253" s="314" t="s">
        <v>354</v>
      </c>
      <c r="W253" s="315" t="s">
        <v>1435</v>
      </c>
      <c r="X253" s="318" t="s">
        <v>355</v>
      </c>
      <c r="Y253" s="319" t="s">
        <v>295</v>
      </c>
      <c r="Z253" s="320">
        <v>12</v>
      </c>
    </row>
    <row r="254" spans="1:26" x14ac:dyDescent="0.2">
      <c r="A254" s="380" t="s">
        <v>441</v>
      </c>
      <c r="B254" s="317" t="s">
        <v>442</v>
      </c>
      <c r="C254" s="484" t="s">
        <v>441</v>
      </c>
      <c r="D254" s="485" t="s">
        <v>442</v>
      </c>
      <c r="E254" s="318" t="s">
        <v>443</v>
      </c>
      <c r="F254" s="319" t="s">
        <v>303</v>
      </c>
      <c r="G254" s="779">
        <v>19</v>
      </c>
      <c r="H254" s="483" t="str">
        <f t="shared" si="12"/>
        <v>Essex North SU</v>
      </c>
      <c r="I254" s="488" t="s">
        <v>1284</v>
      </c>
      <c r="J254" s="456"/>
      <c r="K254" s="456"/>
      <c r="L254" s="456"/>
      <c r="M254" s="456"/>
      <c r="N254" s="456"/>
      <c r="T254" s="757">
        <f t="shared" si="10"/>
        <v>0</v>
      </c>
      <c r="U254" s="757">
        <f t="shared" si="11"/>
        <v>0</v>
      </c>
      <c r="V254" s="314" t="s">
        <v>441</v>
      </c>
      <c r="W254" s="315" t="s">
        <v>442</v>
      </c>
      <c r="X254" s="318" t="s">
        <v>443</v>
      </c>
      <c r="Y254" s="319" t="s">
        <v>303</v>
      </c>
      <c r="Z254" s="320">
        <v>19</v>
      </c>
    </row>
    <row r="255" spans="1:26" x14ac:dyDescent="0.2">
      <c r="A255" s="380" t="s">
        <v>444</v>
      </c>
      <c r="B255" s="317" t="s">
        <v>1436</v>
      </c>
      <c r="C255" s="484" t="s">
        <v>444</v>
      </c>
      <c r="D255" s="485" t="s">
        <v>1436</v>
      </c>
      <c r="E255" s="318" t="s">
        <v>446</v>
      </c>
      <c r="F255" s="319" t="s">
        <v>303</v>
      </c>
      <c r="G255" s="779">
        <v>19</v>
      </c>
      <c r="H255" s="483" t="str">
        <f t="shared" si="12"/>
        <v>Essex North SU</v>
      </c>
      <c r="I255" s="488"/>
      <c r="J255" s="456"/>
      <c r="K255" s="456"/>
      <c r="L255" s="456"/>
      <c r="M255" s="456"/>
      <c r="N255" s="456"/>
      <c r="T255" s="757">
        <f t="shared" si="10"/>
        <v>0</v>
      </c>
      <c r="U255" s="757">
        <f t="shared" si="11"/>
        <v>0</v>
      </c>
      <c r="V255" s="314" t="s">
        <v>444</v>
      </c>
      <c r="W255" s="315" t="s">
        <v>1436</v>
      </c>
      <c r="X255" s="318" t="s">
        <v>446</v>
      </c>
      <c r="Y255" s="319" t="s">
        <v>303</v>
      </c>
      <c r="Z255" s="320">
        <v>19</v>
      </c>
    </row>
    <row r="256" spans="1:26" x14ac:dyDescent="0.2">
      <c r="A256" s="380" t="s">
        <v>670</v>
      </c>
      <c r="B256" s="317" t="s">
        <v>671</v>
      </c>
      <c r="C256" s="484" t="s">
        <v>670</v>
      </c>
      <c r="D256" s="485" t="s">
        <v>671</v>
      </c>
      <c r="E256" s="318" t="s">
        <v>672</v>
      </c>
      <c r="F256" s="319" t="s">
        <v>303</v>
      </c>
      <c r="G256" s="779">
        <v>31</v>
      </c>
      <c r="H256" s="483" t="str">
        <f t="shared" si="12"/>
        <v>North Country SU</v>
      </c>
      <c r="I256" s="488" t="s">
        <v>1284</v>
      </c>
      <c r="J256" s="456"/>
      <c r="K256" s="456"/>
      <c r="L256" s="456"/>
      <c r="M256" s="456"/>
      <c r="N256" s="456"/>
      <c r="T256" s="757">
        <f t="shared" si="10"/>
        <v>0</v>
      </c>
      <c r="U256" s="757">
        <f t="shared" si="11"/>
        <v>0</v>
      </c>
      <c r="V256" s="314" t="s">
        <v>670</v>
      </c>
      <c r="W256" s="315" t="s">
        <v>671</v>
      </c>
      <c r="X256" s="318" t="s">
        <v>672</v>
      </c>
      <c r="Y256" s="319" t="s">
        <v>303</v>
      </c>
      <c r="Z256" s="320">
        <v>31</v>
      </c>
    </row>
    <row r="257" spans="1:26" x14ac:dyDescent="0.2">
      <c r="A257" s="380" t="s">
        <v>235</v>
      </c>
      <c r="B257" s="317" t="s">
        <v>236</v>
      </c>
      <c r="C257" s="484" t="s">
        <v>235</v>
      </c>
      <c r="D257" s="485" t="s">
        <v>236</v>
      </c>
      <c r="E257" s="318" t="s">
        <v>237</v>
      </c>
      <c r="F257" s="319" t="s">
        <v>222</v>
      </c>
      <c r="G257" s="779">
        <v>5</v>
      </c>
      <c r="H257" s="483" t="str">
        <f t="shared" si="12"/>
        <v>Southwest Vermont SU</v>
      </c>
      <c r="I257" s="488" t="s">
        <v>1284</v>
      </c>
      <c r="J257" s="456"/>
      <c r="K257" s="456"/>
      <c r="L257" s="456"/>
      <c r="M257" s="456"/>
      <c r="N257" s="456"/>
      <c r="T257" s="757">
        <f t="shared" si="10"/>
        <v>0</v>
      </c>
      <c r="U257" s="757">
        <f t="shared" si="11"/>
        <v>0</v>
      </c>
      <c r="V257" s="314" t="s">
        <v>235</v>
      </c>
      <c r="W257" s="315" t="s">
        <v>236</v>
      </c>
      <c r="X257" s="318" t="s">
        <v>237</v>
      </c>
      <c r="Y257" s="319" t="s">
        <v>222</v>
      </c>
      <c r="Z257" s="320">
        <v>5</v>
      </c>
    </row>
    <row r="258" spans="1:26" x14ac:dyDescent="0.2">
      <c r="A258" s="380" t="s">
        <v>447</v>
      </c>
      <c r="B258" s="317" t="s">
        <v>448</v>
      </c>
      <c r="C258" s="484" t="s">
        <v>447</v>
      </c>
      <c r="D258" s="485" t="s">
        <v>448</v>
      </c>
      <c r="E258" s="318" t="s">
        <v>449</v>
      </c>
      <c r="F258" s="319" t="s">
        <v>303</v>
      </c>
      <c r="G258" s="779">
        <v>19</v>
      </c>
      <c r="H258" s="483" t="str">
        <f t="shared" si="12"/>
        <v>Essex North SU</v>
      </c>
      <c r="I258" s="488" t="s">
        <v>1284</v>
      </c>
      <c r="J258" s="456"/>
      <c r="K258" s="456"/>
      <c r="L258" s="456"/>
      <c r="M258" s="456"/>
      <c r="N258" s="456"/>
      <c r="T258" s="757">
        <f t="shared" si="10"/>
        <v>0</v>
      </c>
      <c r="U258" s="757">
        <f t="shared" si="11"/>
        <v>0</v>
      </c>
      <c r="V258" s="314" t="s">
        <v>447</v>
      </c>
      <c r="W258" s="315" t="s">
        <v>448</v>
      </c>
      <c r="X258" s="318" t="s">
        <v>449</v>
      </c>
      <c r="Y258" s="319" t="s">
        <v>303</v>
      </c>
      <c r="Z258" s="320">
        <v>19</v>
      </c>
    </row>
    <row r="259" spans="1:26" x14ac:dyDescent="0.2">
      <c r="A259" s="380" t="s">
        <v>1004</v>
      </c>
      <c r="B259" s="317" t="s">
        <v>1005</v>
      </c>
      <c r="C259" s="484" t="s">
        <v>1004</v>
      </c>
      <c r="D259" s="485" t="s">
        <v>1005</v>
      </c>
      <c r="E259" s="318" t="s">
        <v>1006</v>
      </c>
      <c r="F259" s="319" t="s">
        <v>259</v>
      </c>
      <c r="G259" s="779">
        <v>49</v>
      </c>
      <c r="H259" s="483" t="str">
        <f t="shared" si="12"/>
        <v>Windham Southwest SU</v>
      </c>
      <c r="I259" s="488" t="s">
        <v>1284</v>
      </c>
      <c r="J259" s="456"/>
      <c r="K259" s="456"/>
      <c r="L259" s="456"/>
      <c r="M259" s="456"/>
      <c r="N259" s="456"/>
      <c r="T259" s="757">
        <f t="shared" si="10"/>
        <v>0</v>
      </c>
      <c r="U259" s="757">
        <f t="shared" si="11"/>
        <v>0</v>
      </c>
      <c r="V259" s="314" t="s">
        <v>1004</v>
      </c>
      <c r="W259" s="315" t="s">
        <v>1005</v>
      </c>
      <c r="X259" s="318" t="s">
        <v>1006</v>
      </c>
      <c r="Y259" s="319" t="s">
        <v>259</v>
      </c>
      <c r="Z259" s="320">
        <v>49</v>
      </c>
    </row>
    <row r="260" spans="1:26" x14ac:dyDescent="0.2">
      <c r="A260" s="380" t="s">
        <v>450</v>
      </c>
      <c r="B260" s="317" t="s">
        <v>1437</v>
      </c>
      <c r="C260" s="484" t="s">
        <v>450</v>
      </c>
      <c r="D260" s="485" t="s">
        <v>1437</v>
      </c>
      <c r="E260" s="318" t="s">
        <v>452</v>
      </c>
      <c r="F260" s="319" t="s">
        <v>303</v>
      </c>
      <c r="G260" s="779">
        <v>19</v>
      </c>
      <c r="H260" s="483" t="str">
        <f t="shared" si="12"/>
        <v>Essex North SU</v>
      </c>
      <c r="I260" s="488"/>
      <c r="J260" s="456"/>
      <c r="K260" s="456"/>
      <c r="L260" s="456"/>
      <c r="M260" s="456"/>
      <c r="N260" s="456"/>
      <c r="T260" s="757">
        <f t="shared" si="10"/>
        <v>0</v>
      </c>
      <c r="U260" s="757">
        <f t="shared" si="11"/>
        <v>0</v>
      </c>
      <c r="V260" s="314" t="s">
        <v>450</v>
      </c>
      <c r="W260" s="315" t="s">
        <v>1437</v>
      </c>
      <c r="X260" s="318" t="s">
        <v>452</v>
      </c>
      <c r="Y260" s="319" t="s">
        <v>303</v>
      </c>
      <c r="Z260" s="320">
        <v>19</v>
      </c>
    </row>
    <row r="261" spans="1:26" x14ac:dyDescent="0.2">
      <c r="A261" s="380" t="s">
        <v>453</v>
      </c>
      <c r="B261" s="317" t="s">
        <v>1438</v>
      </c>
      <c r="C261" s="484" t="s">
        <v>453</v>
      </c>
      <c r="D261" s="485" t="s">
        <v>1438</v>
      </c>
      <c r="E261" s="318" t="s">
        <v>455</v>
      </c>
      <c r="F261" s="319" t="s">
        <v>303</v>
      </c>
      <c r="G261" s="779">
        <v>19</v>
      </c>
      <c r="H261" s="483" t="str">
        <f t="shared" si="12"/>
        <v>Essex North SU</v>
      </c>
      <c r="I261" s="488"/>
      <c r="J261" s="456"/>
      <c r="K261" s="456"/>
      <c r="L261" s="456"/>
      <c r="M261" s="456"/>
      <c r="N261" s="456"/>
      <c r="T261" s="757">
        <f t="shared" ref="T261:T315" si="13">IF(V261=C261,0,1)</f>
        <v>0</v>
      </c>
      <c r="U261" s="757">
        <f t="shared" ref="U261:U315" si="14">IF(W261=D261,0,1)</f>
        <v>0</v>
      </c>
      <c r="V261" s="314" t="s">
        <v>453</v>
      </c>
      <c r="W261" s="315" t="s">
        <v>1438</v>
      </c>
      <c r="X261" s="318" t="s">
        <v>455</v>
      </c>
      <c r="Y261" s="319" t="s">
        <v>303</v>
      </c>
      <c r="Z261" s="320">
        <v>19</v>
      </c>
    </row>
    <row r="262" spans="1:26" x14ac:dyDescent="0.2">
      <c r="A262" s="761" t="s">
        <v>978</v>
      </c>
      <c r="B262" s="347" t="s">
        <v>984</v>
      </c>
      <c r="C262" s="761" t="s">
        <v>978</v>
      </c>
      <c r="D262" s="347" t="s">
        <v>984</v>
      </c>
      <c r="E262" s="348" t="s">
        <v>985</v>
      </c>
      <c r="F262" s="349" t="s">
        <v>259</v>
      </c>
      <c r="G262" s="782">
        <v>48</v>
      </c>
      <c r="H262" s="483" t="str">
        <f t="shared" si="12"/>
        <v>Windham Southeast SU</v>
      </c>
      <c r="I262" s="456" t="s">
        <v>1127</v>
      </c>
      <c r="J262" s="456" t="s">
        <v>1127</v>
      </c>
      <c r="M262" s="456"/>
      <c r="N262" s="456"/>
      <c r="T262" s="757">
        <f t="shared" si="13"/>
        <v>0</v>
      </c>
      <c r="U262" s="757">
        <f t="shared" si="14"/>
        <v>0</v>
      </c>
      <c r="V262" s="344" t="s">
        <v>978</v>
      </c>
      <c r="W262" s="345" t="s">
        <v>984</v>
      </c>
      <c r="X262" s="348" t="s">
        <v>985</v>
      </c>
      <c r="Y262" s="349" t="s">
        <v>259</v>
      </c>
      <c r="Z262" s="350">
        <v>48</v>
      </c>
    </row>
    <row r="263" spans="1:26" x14ac:dyDescent="0.2">
      <c r="A263" s="761" t="s">
        <v>483</v>
      </c>
      <c r="B263" s="347" t="s">
        <v>488</v>
      </c>
      <c r="C263" s="761" t="s">
        <v>483</v>
      </c>
      <c r="D263" s="347" t="s">
        <v>488</v>
      </c>
      <c r="E263" s="348" t="s">
        <v>489</v>
      </c>
      <c r="F263" s="349" t="s">
        <v>459</v>
      </c>
      <c r="G263" s="782">
        <v>21</v>
      </c>
      <c r="H263" s="483" t="str">
        <f t="shared" si="12"/>
        <v>Franklin Northwest SU</v>
      </c>
      <c r="I263" s="456"/>
      <c r="J263" s="456"/>
      <c r="K263" s="456"/>
      <c r="L263" s="456"/>
      <c r="M263" s="456"/>
      <c r="N263" s="456"/>
      <c r="T263" s="757">
        <f t="shared" si="13"/>
        <v>0</v>
      </c>
      <c r="U263" s="757">
        <f t="shared" si="14"/>
        <v>0</v>
      </c>
      <c r="V263" s="344" t="s">
        <v>483</v>
      </c>
      <c r="W263" s="345" t="s">
        <v>488</v>
      </c>
      <c r="X263" s="348" t="s">
        <v>489</v>
      </c>
      <c r="Y263" s="349" t="s">
        <v>459</v>
      </c>
      <c r="Z263" s="350">
        <v>21</v>
      </c>
    </row>
    <row r="264" spans="1:26" x14ac:dyDescent="0.2">
      <c r="A264" s="761" t="s">
        <v>238</v>
      </c>
      <c r="B264" s="347" t="s">
        <v>245</v>
      </c>
      <c r="C264" s="761" t="s">
        <v>238</v>
      </c>
      <c r="D264" s="347" t="s">
        <v>245</v>
      </c>
      <c r="E264" s="348" t="s">
        <v>246</v>
      </c>
      <c r="F264" s="349" t="s">
        <v>222</v>
      </c>
      <c r="G264" s="782">
        <v>5</v>
      </c>
      <c r="H264" s="483" t="str">
        <f t="shared" si="12"/>
        <v>Southwest Vermont SU</v>
      </c>
      <c r="I264" s="456"/>
      <c r="J264" s="456"/>
      <c r="K264" s="456"/>
      <c r="L264" s="456"/>
      <c r="M264" s="456"/>
      <c r="N264" s="456"/>
      <c r="T264" s="757">
        <f t="shared" si="13"/>
        <v>0</v>
      </c>
      <c r="U264" s="757">
        <f t="shared" si="14"/>
        <v>0</v>
      </c>
      <c r="V264" s="344" t="s">
        <v>238</v>
      </c>
      <c r="W264" s="345" t="s">
        <v>245</v>
      </c>
      <c r="X264" s="348" t="s">
        <v>246</v>
      </c>
      <c r="Y264" s="349" t="s">
        <v>222</v>
      </c>
      <c r="Z264" s="350">
        <v>5</v>
      </c>
    </row>
    <row r="265" spans="1:26" x14ac:dyDescent="0.2">
      <c r="A265" s="762" t="s">
        <v>1057</v>
      </c>
      <c r="B265" s="386" t="s">
        <v>1062</v>
      </c>
      <c r="C265" s="762" t="s">
        <v>1057</v>
      </c>
      <c r="D265" s="386" t="s">
        <v>1062</v>
      </c>
      <c r="E265" s="387" t="s">
        <v>1063</v>
      </c>
      <c r="F265" s="388" t="s">
        <v>562</v>
      </c>
      <c r="G265" s="781">
        <v>27</v>
      </c>
      <c r="H265" s="483" t="str">
        <f t="shared" si="12"/>
        <v>Orange East SU</v>
      </c>
      <c r="I265" s="456"/>
      <c r="J265" s="456"/>
      <c r="K265" s="456"/>
      <c r="L265" s="456"/>
      <c r="M265" s="456"/>
      <c r="N265" s="456"/>
      <c r="T265" s="757">
        <f t="shared" si="13"/>
        <v>0</v>
      </c>
      <c r="U265" s="757">
        <f t="shared" si="14"/>
        <v>0</v>
      </c>
      <c r="V265" s="383" t="s">
        <v>1057</v>
      </c>
      <c r="W265" s="384" t="s">
        <v>1062</v>
      </c>
      <c r="X265" s="387" t="s">
        <v>1063</v>
      </c>
      <c r="Y265" s="388" t="s">
        <v>562</v>
      </c>
      <c r="Z265" s="510">
        <v>27</v>
      </c>
    </row>
    <row r="266" spans="1:26" x14ac:dyDescent="0.2">
      <c r="A266" s="763" t="s">
        <v>673</v>
      </c>
      <c r="B266" s="365" t="s">
        <v>680</v>
      </c>
      <c r="C266" s="763" t="s">
        <v>673</v>
      </c>
      <c r="D266" s="365" t="s">
        <v>680</v>
      </c>
      <c r="E266" s="366" t="s">
        <v>681</v>
      </c>
      <c r="F266" s="367" t="s">
        <v>639</v>
      </c>
      <c r="G266" s="783">
        <v>31</v>
      </c>
      <c r="H266" s="483" t="str">
        <f t="shared" si="12"/>
        <v>North Country SU</v>
      </c>
      <c r="I266" s="456"/>
      <c r="J266" s="456"/>
      <c r="K266" s="456"/>
      <c r="L266" s="456"/>
      <c r="M266" s="456"/>
      <c r="N266" s="456"/>
      <c r="T266" s="757">
        <f t="shared" si="13"/>
        <v>0</v>
      </c>
      <c r="U266" s="757">
        <f t="shared" si="14"/>
        <v>0</v>
      </c>
      <c r="V266" s="362" t="s">
        <v>673</v>
      </c>
      <c r="W266" s="363" t="s">
        <v>680</v>
      </c>
      <c r="X266" s="366" t="s">
        <v>681</v>
      </c>
      <c r="Y266" s="367" t="s">
        <v>639</v>
      </c>
      <c r="Z266" s="368">
        <v>31</v>
      </c>
    </row>
    <row r="267" spans="1:26" x14ac:dyDescent="0.2">
      <c r="A267" s="761" t="s">
        <v>682</v>
      </c>
      <c r="B267" s="347" t="s">
        <v>695</v>
      </c>
      <c r="C267" s="761" t="s">
        <v>682</v>
      </c>
      <c r="D267" s="347" t="s">
        <v>695</v>
      </c>
      <c r="E267" s="348" t="s">
        <v>696</v>
      </c>
      <c r="F267" s="349" t="s">
        <v>639</v>
      </c>
      <c r="G267" s="782">
        <v>31</v>
      </c>
      <c r="H267" s="483" t="str">
        <f t="shared" si="12"/>
        <v>North Country SU</v>
      </c>
      <c r="I267" s="456"/>
      <c r="J267" s="456"/>
      <c r="K267" s="456"/>
      <c r="L267" s="456"/>
      <c r="M267" s="456"/>
      <c r="N267" s="456"/>
      <c r="T267" s="757">
        <f t="shared" si="13"/>
        <v>0</v>
      </c>
      <c r="U267" s="757">
        <f t="shared" si="14"/>
        <v>0</v>
      </c>
      <c r="V267" s="344" t="s">
        <v>682</v>
      </c>
      <c r="W267" s="345" t="s">
        <v>695</v>
      </c>
      <c r="X267" s="348" t="s">
        <v>696</v>
      </c>
      <c r="Y267" s="349" t="s">
        <v>639</v>
      </c>
      <c r="Z267" s="350">
        <v>31</v>
      </c>
    </row>
    <row r="268" spans="1:26" x14ac:dyDescent="0.2">
      <c r="A268" s="761" t="s">
        <v>762</v>
      </c>
      <c r="B268" s="347" t="s">
        <v>771</v>
      </c>
      <c r="C268" s="761" t="s">
        <v>762</v>
      </c>
      <c r="D268" s="347" t="s">
        <v>771</v>
      </c>
      <c r="E268" s="348" t="s">
        <v>772</v>
      </c>
      <c r="F268" s="349" t="s">
        <v>639</v>
      </c>
      <c r="G268" s="782">
        <v>34</v>
      </c>
      <c r="H268" s="483" t="str">
        <f t="shared" si="12"/>
        <v>Orleans Central SU</v>
      </c>
      <c r="I268" s="456"/>
      <c r="J268" s="456"/>
      <c r="K268" s="456"/>
      <c r="L268" s="456"/>
      <c r="M268" s="456"/>
      <c r="N268" s="456"/>
      <c r="T268" s="757">
        <f t="shared" si="13"/>
        <v>0</v>
      </c>
      <c r="U268" s="757">
        <f t="shared" si="14"/>
        <v>0</v>
      </c>
      <c r="V268" s="344" t="s">
        <v>762</v>
      </c>
      <c r="W268" s="345" t="s">
        <v>771</v>
      </c>
      <c r="X268" s="348" t="s">
        <v>772</v>
      </c>
      <c r="Y268" s="349" t="s">
        <v>639</v>
      </c>
      <c r="Z268" s="350">
        <v>34</v>
      </c>
    </row>
    <row r="269" spans="1:26" x14ac:dyDescent="0.2">
      <c r="A269" s="761" t="s">
        <v>791</v>
      </c>
      <c r="B269" s="347" t="s">
        <v>796</v>
      </c>
      <c r="C269" s="761" t="s">
        <v>791</v>
      </c>
      <c r="D269" s="347" t="s">
        <v>796</v>
      </c>
      <c r="E269" s="348" t="s">
        <v>797</v>
      </c>
      <c r="F269" s="349" t="s">
        <v>299</v>
      </c>
      <c r="G269" s="782">
        <v>35</v>
      </c>
      <c r="H269" s="483" t="str">
        <f t="shared" si="12"/>
        <v>Orleans Southwest SU</v>
      </c>
      <c r="I269" s="456"/>
      <c r="J269" s="456"/>
      <c r="K269" s="456"/>
      <c r="L269" s="456"/>
      <c r="M269" s="456"/>
      <c r="N269" s="456"/>
      <c r="T269" s="757">
        <f t="shared" si="13"/>
        <v>0</v>
      </c>
      <c r="U269" s="757">
        <f t="shared" si="14"/>
        <v>0</v>
      </c>
      <c r="V269" s="344" t="s">
        <v>791</v>
      </c>
      <c r="W269" s="345" t="s">
        <v>796</v>
      </c>
      <c r="X269" s="348" t="s">
        <v>797</v>
      </c>
      <c r="Y269" s="349" t="s">
        <v>299</v>
      </c>
      <c r="Z269" s="350">
        <v>35</v>
      </c>
    </row>
    <row r="270" spans="1:26" x14ac:dyDescent="0.2">
      <c r="A270" s="761" t="s">
        <v>955</v>
      </c>
      <c r="B270" s="347" t="s">
        <v>961</v>
      </c>
      <c r="C270" s="761" t="s">
        <v>955</v>
      </c>
      <c r="D270" s="347" t="s">
        <v>961</v>
      </c>
      <c r="E270" s="348" t="s">
        <v>962</v>
      </c>
      <c r="F270" s="349" t="s">
        <v>259</v>
      </c>
      <c r="G270" s="782">
        <v>47</v>
      </c>
      <c r="H270" s="483" t="str">
        <f t="shared" ref="H270:H316" si="15">VLOOKUP($G270,$M$4:$N$60,2,FALSE)</f>
        <v>Windham Northeast SU</v>
      </c>
      <c r="I270" s="456"/>
      <c r="J270" s="456"/>
      <c r="K270" s="456"/>
      <c r="L270" s="456"/>
      <c r="M270" s="456"/>
      <c r="N270" s="456"/>
      <c r="T270" s="757">
        <f t="shared" si="13"/>
        <v>0</v>
      </c>
      <c r="U270" s="757">
        <f t="shared" si="14"/>
        <v>0</v>
      </c>
      <c r="V270" s="344" t="s">
        <v>955</v>
      </c>
      <c r="W270" s="345" t="s">
        <v>961</v>
      </c>
      <c r="X270" s="348" t="s">
        <v>962</v>
      </c>
      <c r="Y270" s="349" t="s">
        <v>259</v>
      </c>
      <c r="Z270" s="350">
        <v>47</v>
      </c>
    </row>
    <row r="271" spans="1:26" x14ac:dyDescent="0.2">
      <c r="A271" s="761" t="s">
        <v>575</v>
      </c>
      <c r="B271" s="347" t="s">
        <v>579</v>
      </c>
      <c r="C271" s="761" t="s">
        <v>575</v>
      </c>
      <c r="D271" s="347" t="s">
        <v>579</v>
      </c>
      <c r="E271" s="348" t="s">
        <v>580</v>
      </c>
      <c r="F271" s="349" t="s">
        <v>562</v>
      </c>
      <c r="G271" s="782">
        <v>27</v>
      </c>
      <c r="H271" s="483" t="str">
        <f t="shared" si="15"/>
        <v>Orange East SU</v>
      </c>
      <c r="I271" s="456"/>
      <c r="J271" s="456"/>
      <c r="K271" s="456"/>
      <c r="L271" s="456"/>
      <c r="M271" s="456"/>
      <c r="N271" s="456"/>
      <c r="T271" s="757">
        <f t="shared" si="13"/>
        <v>0</v>
      </c>
      <c r="U271" s="757">
        <f t="shared" si="14"/>
        <v>0</v>
      </c>
      <c r="V271" s="344" t="s">
        <v>575</v>
      </c>
      <c r="W271" s="345" t="s">
        <v>579</v>
      </c>
      <c r="X271" s="348" t="s">
        <v>580</v>
      </c>
      <c r="Y271" s="349" t="s">
        <v>562</v>
      </c>
      <c r="Z271" s="350">
        <v>27</v>
      </c>
    </row>
    <row r="272" spans="1:26" x14ac:dyDescent="0.2">
      <c r="A272" s="761" t="s">
        <v>712</v>
      </c>
      <c r="B272" s="347" t="s">
        <v>719</v>
      </c>
      <c r="C272" s="761" t="s">
        <v>712</v>
      </c>
      <c r="D272" s="347" t="s">
        <v>719</v>
      </c>
      <c r="E272" s="348" t="s">
        <v>720</v>
      </c>
      <c r="F272" s="349" t="s">
        <v>598</v>
      </c>
      <c r="G272" s="782">
        <v>32</v>
      </c>
      <c r="H272" s="483" t="str">
        <f t="shared" si="15"/>
        <v>Washington Central SU</v>
      </c>
      <c r="I272" s="456"/>
      <c r="J272" s="456"/>
      <c r="K272" s="456"/>
      <c r="L272" s="456"/>
      <c r="M272" s="456"/>
      <c r="N272" s="456"/>
      <c r="T272" s="757">
        <f t="shared" si="13"/>
        <v>0</v>
      </c>
      <c r="U272" s="757">
        <f t="shared" si="14"/>
        <v>0</v>
      </c>
      <c r="V272" s="344" t="s">
        <v>712</v>
      </c>
      <c r="W272" s="345" t="s">
        <v>719</v>
      </c>
      <c r="X272" s="348" t="s">
        <v>720</v>
      </c>
      <c r="Y272" s="349" t="s">
        <v>598</v>
      </c>
      <c r="Z272" s="350">
        <v>32</v>
      </c>
    </row>
    <row r="273" spans="1:26" x14ac:dyDescent="0.2">
      <c r="A273" s="762" t="s">
        <v>875</v>
      </c>
      <c r="B273" s="386" t="s">
        <v>879</v>
      </c>
      <c r="C273" s="762" t="s">
        <v>875</v>
      </c>
      <c r="D273" s="386" t="s">
        <v>879</v>
      </c>
      <c r="E273" s="387" t="s">
        <v>880</v>
      </c>
      <c r="F273" s="388" t="s">
        <v>598</v>
      </c>
      <c r="G273" s="784">
        <v>41</v>
      </c>
      <c r="H273" s="483" t="str">
        <f t="shared" si="15"/>
        <v>Washington Northeast SU</v>
      </c>
      <c r="I273" s="456"/>
      <c r="J273" s="456"/>
      <c r="K273" s="456"/>
      <c r="L273" s="456"/>
      <c r="M273" s="456"/>
      <c r="N273" s="456"/>
      <c r="T273" s="757">
        <f t="shared" si="13"/>
        <v>0</v>
      </c>
      <c r="U273" s="757">
        <f t="shared" si="14"/>
        <v>0</v>
      </c>
      <c r="V273" s="383" t="s">
        <v>875</v>
      </c>
      <c r="W273" s="384" t="s">
        <v>879</v>
      </c>
      <c r="X273" s="387" t="s">
        <v>880</v>
      </c>
      <c r="Y273" s="388" t="s">
        <v>598</v>
      </c>
      <c r="Z273" s="389">
        <v>41</v>
      </c>
    </row>
    <row r="274" spans="1:26" x14ac:dyDescent="0.2">
      <c r="A274" s="761" t="s">
        <v>935</v>
      </c>
      <c r="B274" s="347" t="s">
        <v>941</v>
      </c>
      <c r="C274" s="761" t="s">
        <v>935</v>
      </c>
      <c r="D274" s="347" t="s">
        <v>941</v>
      </c>
      <c r="E274" s="348" t="s">
        <v>942</v>
      </c>
      <c r="F274" s="349" t="s">
        <v>259</v>
      </c>
      <c r="G274" s="782">
        <v>46</v>
      </c>
      <c r="H274" s="483" t="str">
        <f t="shared" si="15"/>
        <v>Windham Central SU</v>
      </c>
      <c r="I274" s="456"/>
      <c r="J274" s="456"/>
      <c r="K274" s="456"/>
      <c r="L274" s="456"/>
      <c r="M274" s="456"/>
      <c r="N274" s="456"/>
      <c r="T274" s="757">
        <f t="shared" si="13"/>
        <v>0</v>
      </c>
      <c r="U274" s="757">
        <f t="shared" si="14"/>
        <v>0</v>
      </c>
      <c r="V274" s="344" t="s">
        <v>935</v>
      </c>
      <c r="W274" s="345" t="s">
        <v>941</v>
      </c>
      <c r="X274" s="348" t="s">
        <v>942</v>
      </c>
      <c r="Y274" s="349" t="s">
        <v>259</v>
      </c>
      <c r="Z274" s="350">
        <v>46</v>
      </c>
    </row>
    <row r="275" spans="1:26" x14ac:dyDescent="0.2">
      <c r="A275" s="762" t="s">
        <v>581</v>
      </c>
      <c r="B275" s="386" t="s">
        <v>1383</v>
      </c>
      <c r="C275" s="762" t="s">
        <v>581</v>
      </c>
      <c r="D275" s="386" t="s">
        <v>1383</v>
      </c>
      <c r="E275" s="387" t="s">
        <v>585</v>
      </c>
      <c r="F275" s="388" t="s">
        <v>562</v>
      </c>
      <c r="G275" s="784">
        <v>27</v>
      </c>
      <c r="H275" s="483" t="str">
        <f t="shared" si="15"/>
        <v>Orange East SU</v>
      </c>
      <c r="I275" s="456"/>
      <c r="J275" s="456"/>
      <c r="K275" s="456"/>
      <c r="L275" s="456"/>
      <c r="M275" s="456"/>
      <c r="N275" s="456"/>
      <c r="T275" s="757">
        <f t="shared" si="13"/>
        <v>0</v>
      </c>
      <c r="U275" s="757">
        <f t="shared" si="14"/>
        <v>0</v>
      </c>
      <c r="V275" s="383" t="s">
        <v>581</v>
      </c>
      <c r="W275" s="384" t="s">
        <v>1383</v>
      </c>
      <c r="X275" s="387" t="s">
        <v>585</v>
      </c>
      <c r="Y275" s="388" t="s">
        <v>562</v>
      </c>
      <c r="Z275" s="389">
        <v>27</v>
      </c>
    </row>
    <row r="276" spans="1:26" x14ac:dyDescent="0.2">
      <c r="A276" s="761" t="s">
        <v>1079</v>
      </c>
      <c r="B276" s="347" t="s">
        <v>1083</v>
      </c>
      <c r="C276" s="761" t="s">
        <v>1079</v>
      </c>
      <c r="D276" s="347" t="s">
        <v>1083</v>
      </c>
      <c r="E276" s="348" t="s">
        <v>1084</v>
      </c>
      <c r="F276" s="349" t="s">
        <v>598</v>
      </c>
      <c r="G276" s="782">
        <v>61</v>
      </c>
      <c r="H276" s="483" t="str">
        <f t="shared" si="15"/>
        <v>Barre SU</v>
      </c>
      <c r="I276" s="456"/>
      <c r="J276" s="456"/>
      <c r="K276" s="456"/>
      <c r="L276" s="456"/>
      <c r="M276" s="456"/>
      <c r="N276" s="456"/>
      <c r="T276" s="757">
        <f t="shared" si="13"/>
        <v>0</v>
      </c>
      <c r="U276" s="757">
        <f t="shared" si="14"/>
        <v>0</v>
      </c>
      <c r="V276" s="344" t="s">
        <v>1079</v>
      </c>
      <c r="W276" s="345" t="s">
        <v>1083</v>
      </c>
      <c r="X276" s="348" t="s">
        <v>1084</v>
      </c>
      <c r="Y276" s="349" t="s">
        <v>598</v>
      </c>
      <c r="Z276" s="350">
        <v>61</v>
      </c>
    </row>
    <row r="277" spans="1:26" x14ac:dyDescent="0.2">
      <c r="A277" s="763" t="s">
        <v>798</v>
      </c>
      <c r="B277" s="365" t="s">
        <v>802</v>
      </c>
      <c r="C277" s="763" t="s">
        <v>798</v>
      </c>
      <c r="D277" s="365" t="s">
        <v>802</v>
      </c>
      <c r="E277" s="366" t="s">
        <v>803</v>
      </c>
      <c r="F277" s="367" t="s">
        <v>639</v>
      </c>
      <c r="G277" s="783">
        <v>35</v>
      </c>
      <c r="H277" s="483" t="str">
        <f t="shared" si="15"/>
        <v>Orleans Southwest SU</v>
      </c>
      <c r="I277" s="456"/>
      <c r="J277" s="456"/>
      <c r="K277" s="456"/>
      <c r="L277" s="456"/>
      <c r="M277" s="456"/>
      <c r="N277" s="456"/>
      <c r="T277" s="757">
        <f t="shared" si="13"/>
        <v>0</v>
      </c>
      <c r="U277" s="757">
        <f t="shared" si="14"/>
        <v>0</v>
      </c>
      <c r="V277" s="362" t="s">
        <v>798</v>
      </c>
      <c r="W277" s="363" t="s">
        <v>802</v>
      </c>
      <c r="X277" s="366" t="s">
        <v>803</v>
      </c>
      <c r="Y277" s="367" t="s">
        <v>639</v>
      </c>
      <c r="Z277" s="368">
        <v>35</v>
      </c>
    </row>
    <row r="278" spans="1:26" x14ac:dyDescent="0.2">
      <c r="A278" s="762" t="s">
        <v>827</v>
      </c>
      <c r="B278" s="386" t="s">
        <v>831</v>
      </c>
      <c r="C278" s="762" t="s">
        <v>827</v>
      </c>
      <c r="D278" s="386" t="s">
        <v>831</v>
      </c>
      <c r="E278" s="387" t="s">
        <v>832</v>
      </c>
      <c r="F278" s="388" t="s">
        <v>202</v>
      </c>
      <c r="G278" s="784">
        <v>36</v>
      </c>
      <c r="H278" s="483" t="str">
        <f t="shared" si="15"/>
        <v>Rutland Northeast SU</v>
      </c>
      <c r="I278" s="501">
        <f t="shared" ref="I278:I290" si="16">VLOOKUP(A278,$N$286:$S$303,6,FALSE)</f>
        <v>42552</v>
      </c>
      <c r="J278" s="456"/>
      <c r="K278" s="456"/>
      <c r="L278" s="456"/>
      <c r="M278" s="456"/>
      <c r="N278" s="456"/>
      <c r="T278" s="757">
        <f t="shared" si="13"/>
        <v>0</v>
      </c>
      <c r="U278" s="757">
        <f t="shared" si="14"/>
        <v>0</v>
      </c>
      <c r="V278" s="383" t="s">
        <v>827</v>
      </c>
      <c r="W278" s="384" t="s">
        <v>831</v>
      </c>
      <c r="X278" s="387" t="s">
        <v>832</v>
      </c>
      <c r="Y278" s="388" t="s">
        <v>202</v>
      </c>
      <c r="Z278" s="389">
        <v>36</v>
      </c>
    </row>
    <row r="279" spans="1:26" x14ac:dyDescent="0.2">
      <c r="A279" s="762" t="s">
        <v>552</v>
      </c>
      <c r="B279" s="386" t="s">
        <v>556</v>
      </c>
      <c r="C279" s="762" t="s">
        <v>552</v>
      </c>
      <c r="D279" s="386" t="s">
        <v>556</v>
      </c>
      <c r="E279" s="387" t="s">
        <v>557</v>
      </c>
      <c r="F279" s="388" t="s">
        <v>527</v>
      </c>
      <c r="G279" s="784">
        <v>26</v>
      </c>
      <c r="H279" s="483" t="str">
        <f t="shared" si="15"/>
        <v>Lamoille South SU</v>
      </c>
      <c r="I279" s="501">
        <f t="shared" si="16"/>
        <v>42552</v>
      </c>
      <c r="J279" s="456"/>
      <c r="K279" s="456"/>
      <c r="L279" s="456"/>
      <c r="M279" s="456"/>
      <c r="N279" s="456"/>
      <c r="T279" s="757">
        <f t="shared" si="13"/>
        <v>0</v>
      </c>
      <c r="U279" s="757">
        <f t="shared" si="14"/>
        <v>0</v>
      </c>
      <c r="V279" s="383" t="s">
        <v>552</v>
      </c>
      <c r="W279" s="384" t="s">
        <v>556</v>
      </c>
      <c r="X279" s="387" t="s">
        <v>557</v>
      </c>
      <c r="Y279" s="388" t="s">
        <v>527</v>
      </c>
      <c r="Z279" s="389">
        <v>26</v>
      </c>
    </row>
    <row r="280" spans="1:26" x14ac:dyDescent="0.2">
      <c r="A280" s="762" t="s">
        <v>1304</v>
      </c>
      <c r="B280" s="386" t="s">
        <v>1352</v>
      </c>
      <c r="C280" s="762" t="s">
        <v>1304</v>
      </c>
      <c r="D280" s="386" t="s">
        <v>1352</v>
      </c>
      <c r="E280" s="722" t="s">
        <v>1389</v>
      </c>
      <c r="F280" s="388" t="s">
        <v>295</v>
      </c>
      <c r="G280" s="784">
        <v>65</v>
      </c>
      <c r="H280" s="483" t="str">
        <f t="shared" si="15"/>
        <v>Essex Westford SD</v>
      </c>
      <c r="I280" s="501">
        <f t="shared" si="16"/>
        <v>42917</v>
      </c>
      <c r="J280" s="456"/>
      <c r="K280" s="456"/>
      <c r="L280" s="456"/>
      <c r="M280" s="456"/>
      <c r="N280" s="456"/>
      <c r="T280" s="757">
        <f t="shared" si="13"/>
        <v>0</v>
      </c>
      <c r="U280" s="757">
        <f t="shared" si="14"/>
        <v>0</v>
      </c>
      <c r="V280" s="383" t="s">
        <v>1304</v>
      </c>
      <c r="W280" s="384" t="s">
        <v>1352</v>
      </c>
      <c r="X280" s="722" t="s">
        <v>1389</v>
      </c>
      <c r="Y280" s="388" t="s">
        <v>295</v>
      </c>
      <c r="Z280" s="389">
        <v>65</v>
      </c>
    </row>
    <row r="281" spans="1:26" x14ac:dyDescent="0.2">
      <c r="A281" s="762" t="s">
        <v>733</v>
      </c>
      <c r="B281" s="386" t="s">
        <v>1251</v>
      </c>
      <c r="C281" s="762" t="s">
        <v>733</v>
      </c>
      <c r="D281" s="386" t="s">
        <v>1251</v>
      </c>
      <c r="E281" s="387" t="s">
        <v>739</v>
      </c>
      <c r="F281" s="388" t="s">
        <v>202</v>
      </c>
      <c r="G281" s="784">
        <v>33</v>
      </c>
      <c r="H281" s="483" t="str">
        <f t="shared" si="15"/>
        <v>Mill River SD</v>
      </c>
      <c r="I281" s="501">
        <f t="shared" si="16"/>
        <v>42552</v>
      </c>
      <c r="J281" s="456"/>
      <c r="K281" s="456"/>
      <c r="L281" s="456"/>
      <c r="M281" s="456"/>
      <c r="N281" s="456"/>
      <c r="T281" s="757">
        <f t="shared" si="13"/>
        <v>0</v>
      </c>
      <c r="U281" s="757">
        <f t="shared" si="14"/>
        <v>0</v>
      </c>
      <c r="V281" s="383" t="s">
        <v>733</v>
      </c>
      <c r="W281" s="384" t="s">
        <v>1251</v>
      </c>
      <c r="X281" s="387" t="s">
        <v>739</v>
      </c>
      <c r="Y281" s="388" t="s">
        <v>202</v>
      </c>
      <c r="Z281" s="389">
        <v>33</v>
      </c>
    </row>
    <row r="282" spans="1:26" x14ac:dyDescent="0.2">
      <c r="A282" s="762" t="s">
        <v>833</v>
      </c>
      <c r="B282" s="386" t="s">
        <v>1252</v>
      </c>
      <c r="C282" s="762" t="s">
        <v>833</v>
      </c>
      <c r="D282" s="386" t="s">
        <v>1252</v>
      </c>
      <c r="E282" s="387" t="s">
        <v>841</v>
      </c>
      <c r="F282" s="388" t="s">
        <v>202</v>
      </c>
      <c r="G282" s="784">
        <v>36</v>
      </c>
      <c r="H282" s="483" t="str">
        <f t="shared" si="15"/>
        <v>Rutland Northeast SU</v>
      </c>
      <c r="I282" s="501">
        <f t="shared" si="16"/>
        <v>42552</v>
      </c>
      <c r="J282" s="456"/>
      <c r="K282" s="456"/>
      <c r="L282" s="456"/>
      <c r="M282" s="456"/>
      <c r="N282" s="456"/>
      <c r="T282" s="757">
        <f t="shared" si="13"/>
        <v>0</v>
      </c>
      <c r="U282" s="757">
        <f t="shared" si="14"/>
        <v>0</v>
      </c>
      <c r="V282" s="383" t="s">
        <v>833</v>
      </c>
      <c r="W282" s="384" t="s">
        <v>1252</v>
      </c>
      <c r="X282" s="387" t="s">
        <v>841</v>
      </c>
      <c r="Y282" s="388" t="s">
        <v>202</v>
      </c>
      <c r="Z282" s="389">
        <v>36</v>
      </c>
    </row>
    <row r="283" spans="1:26" x14ac:dyDescent="0.2">
      <c r="A283" s="762" t="s">
        <v>1305</v>
      </c>
      <c r="B283" s="386" t="s">
        <v>1348</v>
      </c>
      <c r="C283" s="762" t="s">
        <v>1305</v>
      </c>
      <c r="D283" s="386" t="s">
        <v>1348</v>
      </c>
      <c r="E283" s="722" t="s">
        <v>1366</v>
      </c>
      <c r="F283" s="388" t="s">
        <v>149</v>
      </c>
      <c r="G283" s="784">
        <v>2</v>
      </c>
      <c r="H283" s="483" t="str">
        <f t="shared" si="15"/>
        <v>Addison Northwest SD</v>
      </c>
      <c r="I283" s="501">
        <f t="shared" si="16"/>
        <v>42917</v>
      </c>
      <c r="J283" s="456"/>
      <c r="K283" s="456"/>
      <c r="L283" s="456"/>
      <c r="M283" s="456"/>
      <c r="N283" s="456"/>
      <c r="T283" s="757">
        <f t="shared" si="13"/>
        <v>0</v>
      </c>
      <c r="U283" s="757">
        <f t="shared" si="14"/>
        <v>0</v>
      </c>
      <c r="V283" s="383" t="s">
        <v>1305</v>
      </c>
      <c r="W283" s="384" t="s">
        <v>1348</v>
      </c>
      <c r="X283" s="722" t="s">
        <v>1366</v>
      </c>
      <c r="Y283" s="388" t="s">
        <v>149</v>
      </c>
      <c r="Z283" s="389">
        <v>2</v>
      </c>
    </row>
    <row r="284" spans="1:26" x14ac:dyDescent="0.2">
      <c r="A284" s="762" t="s">
        <v>1306</v>
      </c>
      <c r="B284" s="386" t="s">
        <v>1313</v>
      </c>
      <c r="C284" s="762" t="s">
        <v>1306</v>
      </c>
      <c r="D284" s="386" t="s">
        <v>1313</v>
      </c>
      <c r="E284" s="722" t="s">
        <v>1368</v>
      </c>
      <c r="F284" s="388" t="s">
        <v>149</v>
      </c>
      <c r="G284" s="784">
        <v>3</v>
      </c>
      <c r="H284" s="483" t="str">
        <f t="shared" si="15"/>
        <v>Addison Central SD</v>
      </c>
      <c r="I284" s="501">
        <f t="shared" si="16"/>
        <v>42917</v>
      </c>
      <c r="J284" s="456"/>
      <c r="K284" s="456"/>
      <c r="L284" s="456"/>
      <c r="M284" s="456"/>
      <c r="N284" s="456"/>
      <c r="T284" s="757">
        <f t="shared" si="13"/>
        <v>0</v>
      </c>
      <c r="U284" s="757">
        <f t="shared" si="14"/>
        <v>0</v>
      </c>
      <c r="V284" s="383" t="s">
        <v>1306</v>
      </c>
      <c r="W284" s="384" t="s">
        <v>1313</v>
      </c>
      <c r="X284" s="722" t="s">
        <v>1368</v>
      </c>
      <c r="Y284" s="388" t="s">
        <v>149</v>
      </c>
      <c r="Z284" s="389">
        <v>3</v>
      </c>
    </row>
    <row r="285" spans="1:26" x14ac:dyDescent="0.2">
      <c r="A285" s="762" t="s">
        <v>1307</v>
      </c>
      <c r="B285" s="386" t="s">
        <v>1312</v>
      </c>
      <c r="C285" s="762" t="s">
        <v>1307</v>
      </c>
      <c r="D285" s="386" t="s">
        <v>1312</v>
      </c>
      <c r="E285" s="722" t="s">
        <v>1370</v>
      </c>
      <c r="F285" s="388" t="s">
        <v>295</v>
      </c>
      <c r="G285" s="784">
        <v>14</v>
      </c>
      <c r="H285" s="483" t="str">
        <f t="shared" si="15"/>
        <v>Champlain Valley SD</v>
      </c>
      <c r="I285" s="501">
        <f t="shared" si="16"/>
        <v>42917</v>
      </c>
      <c r="J285" s="456"/>
      <c r="K285" s="456"/>
      <c r="L285" s="456"/>
      <c r="M285" s="456"/>
      <c r="N285" s="456"/>
      <c r="T285" s="757">
        <f t="shared" si="13"/>
        <v>0</v>
      </c>
      <c r="U285" s="757">
        <f t="shared" si="14"/>
        <v>0</v>
      </c>
      <c r="V285" s="383" t="s">
        <v>1307</v>
      </c>
      <c r="W285" s="384" t="s">
        <v>1312</v>
      </c>
      <c r="X285" s="722" t="s">
        <v>1370</v>
      </c>
      <c r="Y285" s="388" t="s">
        <v>295</v>
      </c>
      <c r="Z285" s="389">
        <v>14</v>
      </c>
    </row>
    <row r="286" spans="1:26" x14ac:dyDescent="0.2">
      <c r="A286" s="762" t="s">
        <v>1308</v>
      </c>
      <c r="B286" s="386" t="s">
        <v>1349</v>
      </c>
      <c r="C286" s="762" t="s">
        <v>1308</v>
      </c>
      <c r="D286" s="386" t="s">
        <v>1349</v>
      </c>
      <c r="E286" s="722" t="s">
        <v>1372</v>
      </c>
      <c r="F286" s="388" t="s">
        <v>459</v>
      </c>
      <c r="G286" s="784">
        <v>23</v>
      </c>
      <c r="H286" s="483" t="str">
        <f t="shared" si="15"/>
        <v>Maple Run USD</v>
      </c>
      <c r="I286" s="501">
        <f t="shared" si="16"/>
        <v>42917</v>
      </c>
      <c r="J286" s="456"/>
      <c r="K286" s="456"/>
      <c r="L286" s="456"/>
      <c r="M286" s="456"/>
      <c r="N286" s="497" t="s">
        <v>286</v>
      </c>
      <c r="O286" s="498" t="s">
        <v>287</v>
      </c>
      <c r="P286" s="499" t="s">
        <v>288</v>
      </c>
      <c r="Q286" s="500">
        <v>6</v>
      </c>
      <c r="R286" s="483" t="s">
        <v>1149</v>
      </c>
      <c r="S286" s="776">
        <v>35977</v>
      </c>
      <c r="T286" s="757">
        <f t="shared" si="13"/>
        <v>0</v>
      </c>
      <c r="U286" s="757">
        <f t="shared" si="14"/>
        <v>0</v>
      </c>
      <c r="V286" s="383" t="s">
        <v>1308</v>
      </c>
      <c r="W286" s="384" t="s">
        <v>1349</v>
      </c>
      <c r="X286" s="722" t="s">
        <v>1372</v>
      </c>
      <c r="Y286" s="388" t="s">
        <v>459</v>
      </c>
      <c r="Z286" s="389">
        <v>23</v>
      </c>
    </row>
    <row r="287" spans="1:26" x14ac:dyDescent="0.2">
      <c r="A287" s="764" t="s">
        <v>1347</v>
      </c>
      <c r="B287" s="531" t="s">
        <v>1350</v>
      </c>
      <c r="C287" s="764" t="s">
        <v>1347</v>
      </c>
      <c r="D287" s="531" t="s">
        <v>1350</v>
      </c>
      <c r="E287" s="532" t="s">
        <v>1374</v>
      </c>
      <c r="F287" s="533" t="s">
        <v>527</v>
      </c>
      <c r="G287" s="785">
        <v>25</v>
      </c>
      <c r="H287" s="483" t="str">
        <f t="shared" si="15"/>
        <v>Lamoille North SU</v>
      </c>
      <c r="I287" s="501">
        <f t="shared" si="16"/>
        <v>42917</v>
      </c>
      <c r="J287" s="456"/>
      <c r="K287" s="456"/>
      <c r="N287" s="493" t="s">
        <v>827</v>
      </c>
      <c r="O287" s="494" t="s">
        <v>831</v>
      </c>
      <c r="P287" s="495" t="s">
        <v>832</v>
      </c>
      <c r="Q287" s="496">
        <v>36</v>
      </c>
      <c r="R287" s="483" t="s">
        <v>1207</v>
      </c>
      <c r="S287" s="776">
        <v>42552</v>
      </c>
      <c r="T287" s="757">
        <f t="shared" si="13"/>
        <v>0</v>
      </c>
      <c r="U287" s="757">
        <f t="shared" si="14"/>
        <v>0</v>
      </c>
      <c r="V287" s="548" t="s">
        <v>1347</v>
      </c>
      <c r="W287" s="505" t="s">
        <v>1350</v>
      </c>
      <c r="X287" s="532" t="s">
        <v>1374</v>
      </c>
      <c r="Y287" s="533" t="s">
        <v>527</v>
      </c>
      <c r="Z287" s="507">
        <v>25</v>
      </c>
    </row>
    <row r="288" spans="1:26" x14ac:dyDescent="0.2">
      <c r="A288" s="764" t="s">
        <v>1346</v>
      </c>
      <c r="B288" s="531" t="s">
        <v>1350</v>
      </c>
      <c r="C288" s="764" t="s">
        <v>1346</v>
      </c>
      <c r="D288" s="531" t="s">
        <v>1350</v>
      </c>
      <c r="E288" s="532" t="s">
        <v>1382</v>
      </c>
      <c r="F288" s="533" t="s">
        <v>527</v>
      </c>
      <c r="G288" s="785">
        <v>25</v>
      </c>
      <c r="H288" s="483" t="str">
        <f t="shared" si="15"/>
        <v>Lamoille North SU</v>
      </c>
      <c r="I288" s="501">
        <f t="shared" si="16"/>
        <v>42917</v>
      </c>
      <c r="J288" s="456"/>
      <c r="K288" s="456"/>
      <c r="N288" s="493" t="s">
        <v>552</v>
      </c>
      <c r="O288" s="494" t="s">
        <v>556</v>
      </c>
      <c r="P288" s="495" t="s">
        <v>557</v>
      </c>
      <c r="Q288" s="496">
        <v>26</v>
      </c>
      <c r="R288" s="483" t="s">
        <v>1186</v>
      </c>
      <c r="S288" s="776">
        <v>42552</v>
      </c>
      <c r="T288" s="757">
        <f t="shared" si="13"/>
        <v>0</v>
      </c>
      <c r="U288" s="757">
        <f t="shared" si="14"/>
        <v>0</v>
      </c>
      <c r="V288" s="548" t="s">
        <v>1346</v>
      </c>
      <c r="W288" s="505" t="s">
        <v>1350</v>
      </c>
      <c r="X288" s="532" t="s">
        <v>1382</v>
      </c>
      <c r="Y288" s="533" t="s">
        <v>527</v>
      </c>
      <c r="Z288" s="507">
        <v>25</v>
      </c>
    </row>
    <row r="289" spans="1:26" x14ac:dyDescent="0.2">
      <c r="A289" s="762" t="s">
        <v>1309</v>
      </c>
      <c r="B289" s="386" t="s">
        <v>1351</v>
      </c>
      <c r="C289" s="762" t="s">
        <v>1309</v>
      </c>
      <c r="D289" s="386" t="s">
        <v>1351</v>
      </c>
      <c r="E289" s="722" t="s">
        <v>1385</v>
      </c>
      <c r="F289" s="388" t="s">
        <v>562</v>
      </c>
      <c r="G289" s="784">
        <v>28</v>
      </c>
      <c r="H289" s="483" t="str">
        <f t="shared" si="15"/>
        <v>Orange Southwest USD</v>
      </c>
      <c r="I289" s="501">
        <f t="shared" si="16"/>
        <v>42917</v>
      </c>
      <c r="J289" s="456"/>
      <c r="K289" s="456"/>
      <c r="N289" s="572" t="s">
        <v>1304</v>
      </c>
      <c r="O289" s="573" t="s">
        <v>1352</v>
      </c>
      <c r="P289" s="574" t="s">
        <v>1389</v>
      </c>
      <c r="Q289" s="575">
        <v>65</v>
      </c>
      <c r="R289" s="483" t="s">
        <v>1417</v>
      </c>
      <c r="S289" s="776">
        <v>42917</v>
      </c>
      <c r="T289" s="757">
        <f t="shared" si="13"/>
        <v>0</v>
      </c>
      <c r="U289" s="757">
        <f t="shared" si="14"/>
        <v>0</v>
      </c>
      <c r="V289" s="383" t="s">
        <v>1309</v>
      </c>
      <c r="W289" s="384" t="s">
        <v>1351</v>
      </c>
      <c r="X289" s="722" t="s">
        <v>1385</v>
      </c>
      <c r="Y289" s="388" t="s">
        <v>562</v>
      </c>
      <c r="Z289" s="389">
        <v>28</v>
      </c>
    </row>
    <row r="290" spans="1:26" x14ac:dyDescent="0.2">
      <c r="A290" s="762" t="s">
        <v>1310</v>
      </c>
      <c r="B290" s="386" t="s">
        <v>1311</v>
      </c>
      <c r="C290" s="762" t="s">
        <v>1310</v>
      </c>
      <c r="D290" s="386" t="s">
        <v>1311</v>
      </c>
      <c r="E290" s="387" t="s">
        <v>1387</v>
      </c>
      <c r="F290" s="388" t="s">
        <v>598</v>
      </c>
      <c r="G290" s="784">
        <v>42</v>
      </c>
      <c r="H290" s="483" t="str">
        <f t="shared" si="15"/>
        <v>Harwood UUSD</v>
      </c>
      <c r="I290" s="501">
        <f t="shared" si="16"/>
        <v>42917</v>
      </c>
      <c r="J290" s="456"/>
      <c r="K290" s="456"/>
      <c r="N290" s="493" t="s">
        <v>733</v>
      </c>
      <c r="O290" s="494" t="s">
        <v>1251</v>
      </c>
      <c r="P290" s="495" t="s">
        <v>739</v>
      </c>
      <c r="Q290" s="496">
        <v>33</v>
      </c>
      <c r="R290" s="483" t="s">
        <v>1200</v>
      </c>
      <c r="S290" s="776">
        <v>42552</v>
      </c>
      <c r="T290" s="757">
        <f t="shared" si="13"/>
        <v>0</v>
      </c>
      <c r="U290" s="757">
        <f t="shared" si="14"/>
        <v>0</v>
      </c>
      <c r="V290" s="383" t="s">
        <v>1310</v>
      </c>
      <c r="W290" s="384" t="s">
        <v>1311</v>
      </c>
      <c r="X290" s="387" t="s">
        <v>1387</v>
      </c>
      <c r="Y290" s="388" t="s">
        <v>598</v>
      </c>
      <c r="Z290" s="389">
        <v>42</v>
      </c>
    </row>
    <row r="291" spans="1:26" x14ac:dyDescent="0.2">
      <c r="A291" s="762" t="s">
        <v>1439</v>
      </c>
      <c r="B291" s="405" t="s">
        <v>1440</v>
      </c>
      <c r="C291" s="762" t="s">
        <v>1439</v>
      </c>
      <c r="D291" s="405" t="s">
        <v>1440</v>
      </c>
      <c r="E291" s="387" t="s">
        <v>1546</v>
      </c>
      <c r="F291" s="388" t="s">
        <v>149</v>
      </c>
      <c r="G291" s="784">
        <v>1</v>
      </c>
      <c r="H291" s="483" t="str">
        <f t="shared" si="15"/>
        <v>Addison Northeast SD</v>
      </c>
      <c r="I291" s="501">
        <v>43282</v>
      </c>
      <c r="J291" s="456"/>
      <c r="K291" s="456"/>
      <c r="N291" s="493" t="s">
        <v>833</v>
      </c>
      <c r="O291" s="494" t="s">
        <v>1252</v>
      </c>
      <c r="P291" s="495" t="s">
        <v>841</v>
      </c>
      <c r="Q291" s="496">
        <v>36</v>
      </c>
      <c r="R291" s="483" t="s">
        <v>1207</v>
      </c>
      <c r="S291" s="776">
        <v>42552</v>
      </c>
      <c r="T291" s="757">
        <f t="shared" si="13"/>
        <v>0</v>
      </c>
      <c r="U291" s="757">
        <f t="shared" si="14"/>
        <v>0</v>
      </c>
      <c r="V291" s="383" t="s">
        <v>1439</v>
      </c>
      <c r="W291" s="384" t="s">
        <v>1440</v>
      </c>
      <c r="X291" s="387" t="s">
        <v>1546</v>
      </c>
      <c r="Y291" s="388" t="s">
        <v>149</v>
      </c>
      <c r="Z291" s="389">
        <v>1</v>
      </c>
    </row>
    <row r="292" spans="1:26" x14ac:dyDescent="0.2">
      <c r="A292" s="764" t="s">
        <v>1444</v>
      </c>
      <c r="B292" s="531" t="s">
        <v>1443</v>
      </c>
      <c r="C292" s="764" t="s">
        <v>1444</v>
      </c>
      <c r="D292" s="531" t="s">
        <v>1443</v>
      </c>
      <c r="E292" s="532" t="s">
        <v>1553</v>
      </c>
      <c r="F292" s="533" t="s">
        <v>202</v>
      </c>
      <c r="G292" s="785">
        <v>4</v>
      </c>
      <c r="H292" s="483" t="str">
        <f t="shared" si="15"/>
        <v>Addison-Rutland SU</v>
      </c>
      <c r="I292" s="501">
        <v>43282</v>
      </c>
      <c r="J292" s="456"/>
      <c r="K292" s="456"/>
      <c r="N292" s="572" t="s">
        <v>1305</v>
      </c>
      <c r="O292" s="573" t="s">
        <v>1410</v>
      </c>
      <c r="P292" s="574" t="s">
        <v>1366</v>
      </c>
      <c r="Q292" s="575">
        <v>2</v>
      </c>
      <c r="R292" s="483" t="s">
        <v>1410</v>
      </c>
      <c r="S292" s="776">
        <v>42917</v>
      </c>
      <c r="T292" s="757">
        <f t="shared" si="13"/>
        <v>0</v>
      </c>
      <c r="U292" s="757">
        <f t="shared" si="14"/>
        <v>0</v>
      </c>
      <c r="V292" s="548" t="s">
        <v>1444</v>
      </c>
      <c r="W292" s="505" t="s">
        <v>1443</v>
      </c>
      <c r="X292" s="532" t="s">
        <v>1553</v>
      </c>
      <c r="Y292" s="533" t="s">
        <v>202</v>
      </c>
      <c r="Z292" s="507">
        <v>4</v>
      </c>
    </row>
    <row r="293" spans="1:26" x14ac:dyDescent="0.2">
      <c r="A293" s="764" t="s">
        <v>1442</v>
      </c>
      <c r="B293" s="531" t="s">
        <v>1443</v>
      </c>
      <c r="C293" s="764" t="s">
        <v>1442</v>
      </c>
      <c r="D293" s="531" t="s">
        <v>1443</v>
      </c>
      <c r="E293" s="532" t="s">
        <v>1560</v>
      </c>
      <c r="F293" s="533" t="s">
        <v>202</v>
      </c>
      <c r="G293" s="785">
        <v>4</v>
      </c>
      <c r="H293" s="483" t="str">
        <f t="shared" si="15"/>
        <v>Addison-Rutland SU</v>
      </c>
      <c r="I293" s="501">
        <v>43282</v>
      </c>
      <c r="J293" s="456"/>
      <c r="K293" s="456"/>
      <c r="N293" s="572" t="s">
        <v>1306</v>
      </c>
      <c r="O293" s="573" t="s">
        <v>1411</v>
      </c>
      <c r="P293" s="574" t="s">
        <v>1368</v>
      </c>
      <c r="Q293" s="575">
        <v>3</v>
      </c>
      <c r="R293" s="483" t="s">
        <v>1411</v>
      </c>
      <c r="S293" s="776">
        <v>42917</v>
      </c>
      <c r="T293" s="757">
        <f t="shared" si="13"/>
        <v>0</v>
      </c>
      <c r="U293" s="757">
        <f t="shared" si="14"/>
        <v>0</v>
      </c>
      <c r="V293" s="548" t="s">
        <v>1442</v>
      </c>
      <c r="W293" s="505" t="s">
        <v>1443</v>
      </c>
      <c r="X293" s="532" t="s">
        <v>1560</v>
      </c>
      <c r="Y293" s="533" t="s">
        <v>202</v>
      </c>
      <c r="Z293" s="507">
        <v>4</v>
      </c>
    </row>
    <row r="294" spans="1:26" x14ac:dyDescent="0.2">
      <c r="A294" s="762" t="s">
        <v>1445</v>
      </c>
      <c r="B294" s="405" t="s">
        <v>1446</v>
      </c>
      <c r="C294" s="762" t="s">
        <v>1445</v>
      </c>
      <c r="D294" s="405" t="s">
        <v>1446</v>
      </c>
      <c r="E294" s="387" t="s">
        <v>1571</v>
      </c>
      <c r="F294" s="388" t="s">
        <v>222</v>
      </c>
      <c r="G294" s="784">
        <v>6</v>
      </c>
      <c r="H294" s="483" t="str">
        <f t="shared" si="15"/>
        <v>Bennington-Rutland SU</v>
      </c>
      <c r="I294" s="501">
        <v>43282</v>
      </c>
      <c r="J294" s="501">
        <v>41456</v>
      </c>
      <c r="K294" s="493" t="s">
        <v>289</v>
      </c>
      <c r="L294" s="494" t="s">
        <v>290</v>
      </c>
      <c r="N294" s="572" t="s">
        <v>1307</v>
      </c>
      <c r="O294" s="573" t="s">
        <v>1412</v>
      </c>
      <c r="P294" s="574" t="s">
        <v>1370</v>
      </c>
      <c r="Q294" s="575">
        <v>14</v>
      </c>
      <c r="R294" s="483" t="s">
        <v>1412</v>
      </c>
      <c r="S294" s="776">
        <v>42917</v>
      </c>
      <c r="T294" s="757">
        <f t="shared" si="13"/>
        <v>0</v>
      </c>
      <c r="U294" s="757">
        <f t="shared" si="14"/>
        <v>0</v>
      </c>
      <c r="V294" s="383" t="s">
        <v>1445</v>
      </c>
      <c r="W294" s="384" t="s">
        <v>1446</v>
      </c>
      <c r="X294" s="387" t="s">
        <v>1571</v>
      </c>
      <c r="Y294" s="388" t="s">
        <v>222</v>
      </c>
      <c r="Z294" s="389">
        <v>6</v>
      </c>
    </row>
    <row r="295" spans="1:26" x14ac:dyDescent="0.2">
      <c r="A295" s="762" t="s">
        <v>1476</v>
      </c>
      <c r="B295" s="405" t="s">
        <v>1477</v>
      </c>
      <c r="C295" s="762" t="s">
        <v>1476</v>
      </c>
      <c r="D295" s="405" t="s">
        <v>1477</v>
      </c>
      <c r="E295" s="387" t="s">
        <v>1659</v>
      </c>
      <c r="F295" s="388" t="s">
        <v>299</v>
      </c>
      <c r="G295" s="781">
        <v>67</v>
      </c>
      <c r="H295" s="483" t="str">
        <f t="shared" si="15"/>
        <v>Kingdom East SD</v>
      </c>
      <c r="I295" s="501">
        <v>43282</v>
      </c>
      <c r="J295" s="456"/>
      <c r="K295" s="456"/>
      <c r="N295" s="572" t="s">
        <v>1308</v>
      </c>
      <c r="O295" s="573" t="s">
        <v>1349</v>
      </c>
      <c r="P295" s="574" t="s">
        <v>1372</v>
      </c>
      <c r="Q295" s="575">
        <v>23</v>
      </c>
      <c r="R295" s="483" t="s">
        <v>1413</v>
      </c>
      <c r="S295" s="776">
        <v>42917</v>
      </c>
      <c r="T295" s="757">
        <f t="shared" si="13"/>
        <v>0</v>
      </c>
      <c r="U295" s="757">
        <f t="shared" si="14"/>
        <v>0</v>
      </c>
      <c r="V295" s="383" t="s">
        <v>1476</v>
      </c>
      <c r="W295" s="384" t="s">
        <v>1477</v>
      </c>
      <c r="X295" s="387" t="s">
        <v>1659</v>
      </c>
      <c r="Y295" s="388" t="s">
        <v>299</v>
      </c>
      <c r="Z295" s="510">
        <v>67</v>
      </c>
    </row>
    <row r="296" spans="1:26" x14ac:dyDescent="0.2">
      <c r="A296" s="762" t="s">
        <v>1451</v>
      </c>
      <c r="B296" s="405" t="s">
        <v>1452</v>
      </c>
      <c r="C296" s="762" t="s">
        <v>1451</v>
      </c>
      <c r="D296" s="405" t="s">
        <v>1452</v>
      </c>
      <c r="E296" s="387" t="s">
        <v>1591</v>
      </c>
      <c r="F296" s="388" t="s">
        <v>303</v>
      </c>
      <c r="G296" s="784">
        <v>19</v>
      </c>
      <c r="H296" s="483" t="str">
        <f t="shared" si="15"/>
        <v>Essex North SU</v>
      </c>
      <c r="I296" s="501">
        <v>43282</v>
      </c>
      <c r="J296" s="456"/>
      <c r="K296" s="456"/>
      <c r="N296" s="576" t="s">
        <v>1347</v>
      </c>
      <c r="O296" s="577" t="s">
        <v>1418</v>
      </c>
      <c r="P296" s="578" t="s">
        <v>1374</v>
      </c>
      <c r="Q296" s="579">
        <v>25</v>
      </c>
      <c r="R296" s="483" t="s">
        <v>1184</v>
      </c>
      <c r="S296" s="776">
        <v>42917</v>
      </c>
      <c r="T296" s="757">
        <f t="shared" si="13"/>
        <v>0</v>
      </c>
      <c r="U296" s="757">
        <f t="shared" si="14"/>
        <v>0</v>
      </c>
      <c r="V296" s="383" t="s">
        <v>1451</v>
      </c>
      <c r="W296" s="384" t="s">
        <v>1452</v>
      </c>
      <c r="X296" s="387" t="s">
        <v>1591</v>
      </c>
      <c r="Y296" s="388" t="s">
        <v>303</v>
      </c>
      <c r="Z296" s="389">
        <v>19</v>
      </c>
    </row>
    <row r="297" spans="1:26" x14ac:dyDescent="0.2">
      <c r="A297" s="762" t="s">
        <v>1478</v>
      </c>
      <c r="B297" s="405" t="s">
        <v>1479</v>
      </c>
      <c r="C297" s="762" t="s">
        <v>1478</v>
      </c>
      <c r="D297" s="405" t="s">
        <v>1479</v>
      </c>
      <c r="E297" s="387" t="s">
        <v>1662</v>
      </c>
      <c r="F297" s="388" t="s">
        <v>562</v>
      </c>
      <c r="G297" s="781">
        <v>68</v>
      </c>
      <c r="H297" s="483" t="str">
        <f t="shared" si="15"/>
        <v>Central Vermont SU</v>
      </c>
      <c r="I297" s="501">
        <v>43282</v>
      </c>
      <c r="J297" s="456"/>
      <c r="K297" s="456"/>
      <c r="N297" s="576" t="s">
        <v>1346</v>
      </c>
      <c r="O297" s="577" t="s">
        <v>1418</v>
      </c>
      <c r="P297" s="578" t="s">
        <v>1382</v>
      </c>
      <c r="Q297" s="579">
        <v>25</v>
      </c>
      <c r="R297" s="483" t="s">
        <v>1184</v>
      </c>
      <c r="S297" s="776">
        <v>42917</v>
      </c>
      <c r="T297" s="757">
        <f t="shared" si="13"/>
        <v>0</v>
      </c>
      <c r="U297" s="757">
        <f t="shared" si="14"/>
        <v>0</v>
      </c>
      <c r="V297" s="383" t="s">
        <v>1478</v>
      </c>
      <c r="W297" s="384" t="s">
        <v>1479</v>
      </c>
      <c r="X297" s="387" t="s">
        <v>1662</v>
      </c>
      <c r="Y297" s="388" t="s">
        <v>562</v>
      </c>
      <c r="Z297" s="510">
        <v>68</v>
      </c>
    </row>
    <row r="298" spans="1:26" x14ac:dyDescent="0.2">
      <c r="A298" s="762" t="s">
        <v>1480</v>
      </c>
      <c r="B298" s="405" t="s">
        <v>1481</v>
      </c>
      <c r="C298" s="762" t="s">
        <v>1480</v>
      </c>
      <c r="D298" s="405" t="s">
        <v>1481</v>
      </c>
      <c r="E298" s="387" t="s">
        <v>1665</v>
      </c>
      <c r="F298" s="388" t="s">
        <v>598</v>
      </c>
      <c r="G298" s="781">
        <v>68</v>
      </c>
      <c r="H298" s="483" t="str">
        <f t="shared" si="15"/>
        <v>Central Vermont SU</v>
      </c>
      <c r="I298" s="501">
        <v>43282</v>
      </c>
      <c r="J298" s="456"/>
      <c r="K298" s="456"/>
      <c r="N298" s="572" t="s">
        <v>1309</v>
      </c>
      <c r="O298" s="573" t="s">
        <v>1390</v>
      </c>
      <c r="P298" s="574" t="s">
        <v>1385</v>
      </c>
      <c r="Q298" s="575">
        <v>28</v>
      </c>
      <c r="R298" s="483" t="s">
        <v>1414</v>
      </c>
      <c r="S298" s="776">
        <v>42917</v>
      </c>
      <c r="T298" s="757">
        <f t="shared" si="13"/>
        <v>0</v>
      </c>
      <c r="U298" s="757">
        <f t="shared" si="14"/>
        <v>0</v>
      </c>
      <c r="V298" s="383" t="s">
        <v>1480</v>
      </c>
      <c r="W298" s="384" t="s">
        <v>1481</v>
      </c>
      <c r="X298" s="387" t="s">
        <v>1665</v>
      </c>
      <c r="Y298" s="388" t="s">
        <v>598</v>
      </c>
      <c r="Z298" s="510">
        <v>68</v>
      </c>
    </row>
    <row r="299" spans="1:26" x14ac:dyDescent="0.2">
      <c r="A299" s="762" t="s">
        <v>1472</v>
      </c>
      <c r="B299" s="405" t="s">
        <v>1473</v>
      </c>
      <c r="C299" s="762" t="s">
        <v>1472</v>
      </c>
      <c r="D299" s="405" t="s">
        <v>1473</v>
      </c>
      <c r="E299" s="387" t="s">
        <v>1644</v>
      </c>
      <c r="F299" s="388" t="s">
        <v>202</v>
      </c>
      <c r="G299" s="781">
        <v>66</v>
      </c>
      <c r="H299" s="483" t="str">
        <f t="shared" si="15"/>
        <v>Greater Rutland County SU</v>
      </c>
      <c r="I299" s="501">
        <v>43282</v>
      </c>
      <c r="J299" s="456"/>
      <c r="K299" s="456"/>
      <c r="N299" s="572" t="s">
        <v>1310</v>
      </c>
      <c r="O299" s="573" t="s">
        <v>1311</v>
      </c>
      <c r="P299" s="574" t="s">
        <v>1387</v>
      </c>
      <c r="Q299" s="575">
        <v>42</v>
      </c>
      <c r="R299" s="483" t="s">
        <v>1415</v>
      </c>
      <c r="S299" s="776">
        <v>42917</v>
      </c>
      <c r="T299" s="757">
        <f t="shared" si="13"/>
        <v>0</v>
      </c>
      <c r="U299" s="757">
        <f t="shared" si="14"/>
        <v>0</v>
      </c>
      <c r="V299" s="383" t="s">
        <v>1472</v>
      </c>
      <c r="W299" s="384" t="s">
        <v>1473</v>
      </c>
      <c r="X299" s="387" t="s">
        <v>1644</v>
      </c>
      <c r="Y299" s="388" t="s">
        <v>202</v>
      </c>
      <c r="Z299" s="510">
        <v>66</v>
      </c>
    </row>
    <row r="300" spans="1:26" x14ac:dyDescent="0.2">
      <c r="A300" s="762" t="s">
        <v>1474</v>
      </c>
      <c r="B300" s="405" t="s">
        <v>1475</v>
      </c>
      <c r="C300" s="762" t="s">
        <v>1474</v>
      </c>
      <c r="D300" s="405" t="s">
        <v>1475</v>
      </c>
      <c r="E300" s="387" t="s">
        <v>1649</v>
      </c>
      <c r="F300" s="388" t="s">
        <v>202</v>
      </c>
      <c r="G300" s="781">
        <v>66</v>
      </c>
      <c r="H300" s="483" t="str">
        <f t="shared" si="15"/>
        <v>Greater Rutland County SU</v>
      </c>
      <c r="I300" s="501">
        <v>43282</v>
      </c>
      <c r="J300" s="456"/>
      <c r="K300" s="456"/>
      <c r="N300" s="489" t="s">
        <v>1116</v>
      </c>
      <c r="O300" s="490" t="s">
        <v>1121</v>
      </c>
      <c r="P300" s="491" t="s">
        <v>1122</v>
      </c>
      <c r="Q300" s="492">
        <v>64</v>
      </c>
      <c r="R300" s="483" t="s">
        <v>1249</v>
      </c>
      <c r="S300" s="776">
        <v>36342</v>
      </c>
      <c r="T300" s="757">
        <f t="shared" si="13"/>
        <v>0</v>
      </c>
      <c r="U300" s="757">
        <f t="shared" si="14"/>
        <v>0</v>
      </c>
      <c r="V300" s="383" t="s">
        <v>1474</v>
      </c>
      <c r="W300" s="384" t="s">
        <v>1475</v>
      </c>
      <c r="X300" s="387" t="s">
        <v>1649</v>
      </c>
      <c r="Y300" s="388" t="s">
        <v>202</v>
      </c>
      <c r="Z300" s="510">
        <v>66</v>
      </c>
    </row>
    <row r="301" spans="1:26" x14ac:dyDescent="0.2">
      <c r="A301" s="762" t="s">
        <v>1482</v>
      </c>
      <c r="B301" s="405" t="s">
        <v>1483</v>
      </c>
      <c r="C301" s="762" t="s">
        <v>1482</v>
      </c>
      <c r="D301" s="405" t="s">
        <v>1483</v>
      </c>
      <c r="E301" s="387" t="s">
        <v>1668</v>
      </c>
      <c r="F301" s="388" t="s">
        <v>598</v>
      </c>
      <c r="G301" s="781">
        <v>69</v>
      </c>
      <c r="H301" s="483" t="str">
        <f t="shared" si="15"/>
        <v>Montpelier-Roxbury SD</v>
      </c>
      <c r="I301" s="501">
        <v>43282</v>
      </c>
      <c r="J301" s="456"/>
      <c r="K301" s="456"/>
      <c r="N301" s="493" t="s">
        <v>289</v>
      </c>
      <c r="O301" s="494" t="s">
        <v>290</v>
      </c>
      <c r="P301" s="495" t="s">
        <v>291</v>
      </c>
      <c r="Q301" s="496">
        <v>6</v>
      </c>
      <c r="R301" s="483" t="s">
        <v>1149</v>
      </c>
      <c r="T301" s="757">
        <f t="shared" si="13"/>
        <v>0</v>
      </c>
      <c r="U301" s="757">
        <f t="shared" si="14"/>
        <v>0</v>
      </c>
      <c r="V301" s="383" t="s">
        <v>1482</v>
      </c>
      <c r="W301" s="384" t="s">
        <v>1483</v>
      </c>
      <c r="X301" s="387" t="s">
        <v>1668</v>
      </c>
      <c r="Y301" s="388" t="s">
        <v>598</v>
      </c>
      <c r="Z301" s="510">
        <v>69</v>
      </c>
    </row>
    <row r="302" spans="1:26" x14ac:dyDescent="0.2">
      <c r="A302" s="762" t="s">
        <v>1461</v>
      </c>
      <c r="B302" s="405" t="s">
        <v>1462</v>
      </c>
      <c r="C302" s="762" t="s">
        <v>1461</v>
      </c>
      <c r="D302" s="405" t="s">
        <v>1462</v>
      </c>
      <c r="E302" s="387" t="s">
        <v>1611</v>
      </c>
      <c r="F302" s="388" t="s">
        <v>259</v>
      </c>
      <c r="G302" s="784">
        <v>49</v>
      </c>
      <c r="H302" s="483" t="str">
        <f t="shared" si="15"/>
        <v>Windham Southwest SU</v>
      </c>
      <c r="I302" s="501">
        <v>43282</v>
      </c>
      <c r="J302" s="456"/>
      <c r="K302" s="456"/>
      <c r="N302" s="576" t="s">
        <v>356</v>
      </c>
      <c r="O302" s="577" t="s">
        <v>362</v>
      </c>
      <c r="P302" s="578" t="s">
        <v>363</v>
      </c>
      <c r="Q302" s="580">
        <v>12</v>
      </c>
      <c r="R302" s="483" t="s">
        <v>1161</v>
      </c>
      <c r="S302" s="776">
        <v>42186</v>
      </c>
      <c r="T302" s="757">
        <f t="shared" si="13"/>
        <v>0</v>
      </c>
      <c r="U302" s="757">
        <f t="shared" si="14"/>
        <v>0</v>
      </c>
      <c r="V302" s="383" t="s">
        <v>1461</v>
      </c>
      <c r="W302" s="384" t="s">
        <v>1462</v>
      </c>
      <c r="X302" s="387" t="s">
        <v>1611</v>
      </c>
      <c r="Y302" s="388" t="s">
        <v>259</v>
      </c>
      <c r="Z302" s="389">
        <v>49</v>
      </c>
    </row>
    <row r="303" spans="1:26" x14ac:dyDescent="0.2">
      <c r="A303" s="762" t="s">
        <v>1463</v>
      </c>
      <c r="B303" s="405" t="s">
        <v>1464</v>
      </c>
      <c r="C303" s="762" t="s">
        <v>1463</v>
      </c>
      <c r="D303" s="405" t="s">
        <v>1464</v>
      </c>
      <c r="E303" s="387" t="s">
        <v>1615</v>
      </c>
      <c r="F303" s="388" t="s">
        <v>259</v>
      </c>
      <c r="G303" s="784">
        <v>49</v>
      </c>
      <c r="H303" s="483" t="str">
        <f t="shared" si="15"/>
        <v>Windham Southwest SU</v>
      </c>
      <c r="I303" s="501">
        <v>43282</v>
      </c>
      <c r="J303" s="456"/>
      <c r="K303" s="456"/>
      <c r="N303" s="576" t="s">
        <v>364</v>
      </c>
      <c r="O303" s="577" t="s">
        <v>362</v>
      </c>
      <c r="P303" s="578" t="s">
        <v>371</v>
      </c>
      <c r="Q303" s="580">
        <v>12</v>
      </c>
      <c r="R303" s="483" t="s">
        <v>1161</v>
      </c>
      <c r="S303" s="776">
        <v>42186</v>
      </c>
      <c r="T303" s="757">
        <f t="shared" si="13"/>
        <v>0</v>
      </c>
      <c r="U303" s="757">
        <f t="shared" si="14"/>
        <v>0</v>
      </c>
      <c r="V303" s="383" t="s">
        <v>1463</v>
      </c>
      <c r="W303" s="384" t="s">
        <v>1464</v>
      </c>
      <c r="X303" s="387" t="s">
        <v>1615</v>
      </c>
      <c r="Y303" s="388" t="s">
        <v>259</v>
      </c>
      <c r="Z303" s="389">
        <v>49</v>
      </c>
    </row>
    <row r="304" spans="1:26" x14ac:dyDescent="0.2">
      <c r="A304" s="764" t="s">
        <v>1467</v>
      </c>
      <c r="B304" s="531" t="s">
        <v>1466</v>
      </c>
      <c r="C304" s="764" t="s">
        <v>1467</v>
      </c>
      <c r="D304" s="531" t="s">
        <v>1466</v>
      </c>
      <c r="E304" s="532" t="s">
        <v>1623</v>
      </c>
      <c r="F304" s="533" t="s">
        <v>281</v>
      </c>
      <c r="G304" s="785">
        <v>51</v>
      </c>
      <c r="H304" s="483" t="str">
        <f t="shared" si="15"/>
        <v>Windsor Central SU</v>
      </c>
      <c r="I304" s="501">
        <v>43282</v>
      </c>
      <c r="J304" s="456"/>
      <c r="K304" s="456"/>
      <c r="T304" s="757">
        <f t="shared" si="13"/>
        <v>0</v>
      </c>
      <c r="U304" s="757">
        <f t="shared" si="14"/>
        <v>0</v>
      </c>
      <c r="V304" s="548" t="s">
        <v>1467</v>
      </c>
      <c r="W304" s="505" t="s">
        <v>1466</v>
      </c>
      <c r="X304" s="532" t="s">
        <v>1623</v>
      </c>
      <c r="Y304" s="533" t="s">
        <v>281</v>
      </c>
      <c r="Z304" s="507">
        <v>51</v>
      </c>
    </row>
    <row r="305" spans="1:26" x14ac:dyDescent="0.2">
      <c r="A305" s="764" t="s">
        <v>1465</v>
      </c>
      <c r="B305" s="531" t="s">
        <v>1466</v>
      </c>
      <c r="C305" s="764" t="s">
        <v>1465</v>
      </c>
      <c r="D305" s="531" t="s">
        <v>1466</v>
      </c>
      <c r="E305" s="532" t="s">
        <v>1631</v>
      </c>
      <c r="F305" s="533" t="s">
        <v>281</v>
      </c>
      <c r="G305" s="785">
        <v>51</v>
      </c>
      <c r="H305" s="483" t="str">
        <f t="shared" si="15"/>
        <v>Windsor Central SU</v>
      </c>
      <c r="I305" s="501">
        <v>43282</v>
      </c>
      <c r="T305" s="757">
        <f t="shared" si="13"/>
        <v>0</v>
      </c>
      <c r="U305" s="757">
        <f t="shared" si="14"/>
        <v>0</v>
      </c>
      <c r="V305" s="548" t="s">
        <v>1465</v>
      </c>
      <c r="W305" s="505" t="s">
        <v>1466</v>
      </c>
      <c r="X305" s="532" t="s">
        <v>1631</v>
      </c>
      <c r="Y305" s="533" t="s">
        <v>281</v>
      </c>
      <c r="Z305" s="507">
        <v>51</v>
      </c>
    </row>
    <row r="306" spans="1:26" x14ac:dyDescent="0.2">
      <c r="A306" s="762" t="s">
        <v>1468</v>
      </c>
      <c r="B306" s="405" t="s">
        <v>1469</v>
      </c>
      <c r="C306" s="762" t="s">
        <v>1468</v>
      </c>
      <c r="D306" s="405" t="s">
        <v>1469</v>
      </c>
      <c r="E306" s="387" t="s">
        <v>1637</v>
      </c>
      <c r="F306" s="388" t="s">
        <v>281</v>
      </c>
      <c r="G306" s="784">
        <v>63</v>
      </c>
      <c r="H306" s="483" t="str">
        <f t="shared" si="15"/>
        <v>Two Rivers SU</v>
      </c>
      <c r="I306" s="501">
        <v>43282</v>
      </c>
      <c r="T306" s="757">
        <f t="shared" si="13"/>
        <v>0</v>
      </c>
      <c r="U306" s="757">
        <f t="shared" si="14"/>
        <v>0</v>
      </c>
      <c r="V306" s="383" t="s">
        <v>1468</v>
      </c>
      <c r="W306" s="384" t="s">
        <v>1469</v>
      </c>
      <c r="X306" s="387" t="s">
        <v>1637</v>
      </c>
      <c r="Y306" s="388" t="s">
        <v>281</v>
      </c>
      <c r="Z306" s="389">
        <v>63</v>
      </c>
    </row>
    <row r="307" spans="1:26" x14ac:dyDescent="0.2">
      <c r="A307" s="762" t="s">
        <v>1449</v>
      </c>
      <c r="B307" s="405" t="s">
        <v>1450</v>
      </c>
      <c r="C307" s="762" t="s">
        <v>1449</v>
      </c>
      <c r="D307" s="405" t="s">
        <v>1450</v>
      </c>
      <c r="E307" s="387" t="s">
        <v>1579</v>
      </c>
      <c r="F307" s="388" t="s">
        <v>299</v>
      </c>
      <c r="G307" s="784">
        <v>9</v>
      </c>
      <c r="H307" s="483" t="str">
        <f t="shared" si="15"/>
        <v>Caledonia Central SU</v>
      </c>
      <c r="I307" s="501">
        <v>43282</v>
      </c>
      <c r="T307" s="757">
        <f t="shared" si="13"/>
        <v>0</v>
      </c>
      <c r="U307" s="757">
        <f t="shared" si="14"/>
        <v>0</v>
      </c>
      <c r="V307" s="383" t="s">
        <v>1449</v>
      </c>
      <c r="W307" s="384" t="s">
        <v>1450</v>
      </c>
      <c r="X307" s="387" t="s">
        <v>1579</v>
      </c>
      <c r="Y307" s="388" t="s">
        <v>299</v>
      </c>
      <c r="Z307" s="389">
        <v>9</v>
      </c>
    </row>
    <row r="308" spans="1:26" x14ac:dyDescent="0.2">
      <c r="A308" s="762" t="s">
        <v>1453</v>
      </c>
      <c r="B308" s="405" t="s">
        <v>1454</v>
      </c>
      <c r="C308" s="762" t="s">
        <v>1453</v>
      </c>
      <c r="D308" s="405" t="s">
        <v>1454</v>
      </c>
      <c r="E308" s="387" t="s">
        <v>1595</v>
      </c>
      <c r="F308" s="388" t="s">
        <v>281</v>
      </c>
      <c r="G308" s="784">
        <v>30</v>
      </c>
      <c r="H308" s="483" t="str">
        <f t="shared" si="15"/>
        <v>White River Valley SU</v>
      </c>
      <c r="I308" s="501">
        <v>43282</v>
      </c>
      <c r="T308" s="757">
        <f t="shared" si="13"/>
        <v>0</v>
      </c>
      <c r="U308" s="757">
        <f t="shared" si="14"/>
        <v>0</v>
      </c>
      <c r="V308" s="383" t="s">
        <v>1453</v>
      </c>
      <c r="W308" s="384" t="s">
        <v>1454</v>
      </c>
      <c r="X308" s="387" t="s">
        <v>1595</v>
      </c>
      <c r="Y308" s="388" t="s">
        <v>281</v>
      </c>
      <c r="Z308" s="389">
        <v>30</v>
      </c>
    </row>
    <row r="309" spans="1:26" x14ac:dyDescent="0.2">
      <c r="A309" s="762" t="s">
        <v>1455</v>
      </c>
      <c r="B309" s="405" t="s">
        <v>1456</v>
      </c>
      <c r="C309" s="762" t="s">
        <v>1455</v>
      </c>
      <c r="D309" s="405" t="s">
        <v>1456</v>
      </c>
      <c r="E309" s="387" t="s">
        <v>1599</v>
      </c>
      <c r="F309" s="388" t="s">
        <v>149</v>
      </c>
      <c r="G309" s="784">
        <v>30</v>
      </c>
      <c r="H309" s="483" t="str">
        <f t="shared" si="15"/>
        <v>White River Valley SU</v>
      </c>
      <c r="I309" s="501">
        <v>43282</v>
      </c>
      <c r="T309" s="757">
        <f t="shared" si="13"/>
        <v>0</v>
      </c>
      <c r="U309" s="757">
        <f t="shared" si="14"/>
        <v>0</v>
      </c>
      <c r="V309" s="383" t="s">
        <v>1455</v>
      </c>
      <c r="W309" s="384" t="s">
        <v>1456</v>
      </c>
      <c r="X309" s="387" t="s">
        <v>1599</v>
      </c>
      <c r="Y309" s="388" t="s">
        <v>149</v>
      </c>
      <c r="Z309" s="389">
        <v>30</v>
      </c>
    </row>
    <row r="310" spans="1:26" x14ac:dyDescent="0.2">
      <c r="A310" s="762" t="s">
        <v>1457</v>
      </c>
      <c r="B310" s="405" t="s">
        <v>1458</v>
      </c>
      <c r="C310" s="762" t="s">
        <v>1457</v>
      </c>
      <c r="D310" s="405" t="s">
        <v>1458</v>
      </c>
      <c r="E310" s="387" t="s">
        <v>1603</v>
      </c>
      <c r="F310" s="388" t="s">
        <v>149</v>
      </c>
      <c r="G310" s="784">
        <v>30</v>
      </c>
      <c r="H310" s="483" t="str">
        <f t="shared" si="15"/>
        <v>White River Valley SU</v>
      </c>
      <c r="I310" s="501">
        <v>43282</v>
      </c>
      <c r="T310" s="757">
        <f t="shared" si="13"/>
        <v>0</v>
      </c>
      <c r="U310" s="757">
        <f t="shared" si="14"/>
        <v>0</v>
      </c>
      <c r="V310" s="383" t="s">
        <v>1457</v>
      </c>
      <c r="W310" s="384" t="s">
        <v>1458</v>
      </c>
      <c r="X310" s="387" t="s">
        <v>1603</v>
      </c>
      <c r="Y310" s="388" t="s">
        <v>149</v>
      </c>
      <c r="Z310" s="389">
        <v>30</v>
      </c>
    </row>
    <row r="311" spans="1:26" x14ac:dyDescent="0.2">
      <c r="A311" s="762" t="s">
        <v>1459</v>
      </c>
      <c r="B311" s="405" t="s">
        <v>1460</v>
      </c>
      <c r="C311" s="762" t="s">
        <v>1459</v>
      </c>
      <c r="D311" s="405" t="s">
        <v>1460</v>
      </c>
      <c r="E311" s="387" t="s">
        <v>1607</v>
      </c>
      <c r="F311" s="388" t="s">
        <v>281</v>
      </c>
      <c r="G311" s="784">
        <v>30</v>
      </c>
      <c r="H311" s="483" t="str">
        <f t="shared" si="15"/>
        <v>White River Valley SU</v>
      </c>
      <c r="I311" s="501">
        <v>43282</v>
      </c>
      <c r="T311" s="757">
        <f t="shared" si="13"/>
        <v>0</v>
      </c>
      <c r="U311" s="757">
        <f t="shared" si="14"/>
        <v>0</v>
      </c>
      <c r="V311" s="383" t="s">
        <v>1459</v>
      </c>
      <c r="W311" s="384" t="s">
        <v>1460</v>
      </c>
      <c r="X311" s="387" t="s">
        <v>1607</v>
      </c>
      <c r="Y311" s="388" t="s">
        <v>281</v>
      </c>
      <c r="Z311" s="389">
        <v>30</v>
      </c>
    </row>
    <row r="312" spans="1:26" x14ac:dyDescent="0.2">
      <c r="A312" s="762" t="s">
        <v>1470</v>
      </c>
      <c r="B312" s="405" t="s">
        <v>1471</v>
      </c>
      <c r="C312" s="762" t="s">
        <v>1470</v>
      </c>
      <c r="D312" s="405" t="s">
        <v>1471</v>
      </c>
      <c r="E312" s="387" t="s">
        <v>1640</v>
      </c>
      <c r="F312" s="388" t="s">
        <v>281</v>
      </c>
      <c r="G312" s="784">
        <v>63</v>
      </c>
      <c r="H312" s="483" t="str">
        <f t="shared" si="15"/>
        <v>Two Rivers SU</v>
      </c>
      <c r="I312" s="501">
        <v>43282</v>
      </c>
      <c r="T312" s="757">
        <f t="shared" si="13"/>
        <v>0</v>
      </c>
      <c r="U312" s="757">
        <f t="shared" si="14"/>
        <v>0</v>
      </c>
      <c r="V312" s="383" t="s">
        <v>1470</v>
      </c>
      <c r="W312" s="384" t="s">
        <v>1471</v>
      </c>
      <c r="X312" s="387" t="s">
        <v>1640</v>
      </c>
      <c r="Y312" s="388" t="s">
        <v>281</v>
      </c>
      <c r="Z312" s="389">
        <v>63</v>
      </c>
    </row>
    <row r="313" spans="1:26" x14ac:dyDescent="0.2">
      <c r="A313" s="762" t="s">
        <v>1447</v>
      </c>
      <c r="B313" s="405" t="s">
        <v>1513</v>
      </c>
      <c r="C313" s="762" t="s">
        <v>1447</v>
      </c>
      <c r="D313" s="405" t="s">
        <v>1513</v>
      </c>
      <c r="E313" s="387" t="s">
        <v>1574</v>
      </c>
      <c r="F313" s="388" t="s">
        <v>202</v>
      </c>
      <c r="G313" s="784">
        <v>6</v>
      </c>
      <c r="H313" s="483" t="str">
        <f t="shared" si="15"/>
        <v>Bennington-Rutland SU</v>
      </c>
      <c r="I313" s="501">
        <v>43282</v>
      </c>
      <c r="J313" s="501">
        <v>35977</v>
      </c>
      <c r="K313" s="497" t="s">
        <v>286</v>
      </c>
      <c r="L313" s="498" t="s">
        <v>287</v>
      </c>
      <c r="T313" s="757">
        <f t="shared" si="13"/>
        <v>0</v>
      </c>
      <c r="U313" s="757">
        <f t="shared" si="14"/>
        <v>0</v>
      </c>
      <c r="V313" s="383" t="s">
        <v>1447</v>
      </c>
      <c r="W313" s="384" t="s">
        <v>1513</v>
      </c>
      <c r="X313" s="387" t="s">
        <v>1574</v>
      </c>
      <c r="Y313" s="388" t="s">
        <v>202</v>
      </c>
      <c r="Z313" s="389">
        <v>6</v>
      </c>
    </row>
    <row r="314" spans="1:26" x14ac:dyDescent="0.2">
      <c r="A314" s="762" t="s">
        <v>1116</v>
      </c>
      <c r="B314" s="386" t="s">
        <v>1121</v>
      </c>
      <c r="C314" s="762" t="s">
        <v>1116</v>
      </c>
      <c r="D314" s="386" t="s">
        <v>1121</v>
      </c>
      <c r="E314" s="387" t="s">
        <v>1122</v>
      </c>
      <c r="F314" s="388" t="s">
        <v>562</v>
      </c>
      <c r="G314" s="784">
        <v>64</v>
      </c>
      <c r="H314" s="483" t="str">
        <f t="shared" si="15"/>
        <v>Rivendell Interstate SD</v>
      </c>
      <c r="I314" s="501">
        <f>VLOOKUP(A314,$N$286:$S$303,6,FALSE)</f>
        <v>36342</v>
      </c>
      <c r="T314" s="757">
        <f t="shared" si="13"/>
        <v>0</v>
      </c>
      <c r="U314" s="757">
        <f t="shared" si="14"/>
        <v>0</v>
      </c>
      <c r="V314" s="383" t="s">
        <v>1116</v>
      </c>
      <c r="W314" s="384" t="s">
        <v>1121</v>
      </c>
      <c r="X314" s="387" t="s">
        <v>1122</v>
      </c>
      <c r="Y314" s="388" t="s">
        <v>562</v>
      </c>
      <c r="Z314" s="389">
        <v>64</v>
      </c>
    </row>
    <row r="315" spans="1:26" x14ac:dyDescent="0.2">
      <c r="A315" s="765" t="s">
        <v>356</v>
      </c>
      <c r="B315" s="766" t="s">
        <v>362</v>
      </c>
      <c r="C315" s="765" t="s">
        <v>356</v>
      </c>
      <c r="D315" s="766" t="s">
        <v>362</v>
      </c>
      <c r="E315" s="532" t="s">
        <v>363</v>
      </c>
      <c r="F315" s="533" t="s">
        <v>295</v>
      </c>
      <c r="G315" s="786">
        <v>12</v>
      </c>
      <c r="H315" s="483" t="str">
        <f t="shared" si="15"/>
        <v>Chittenden East SU</v>
      </c>
      <c r="I315" s="501">
        <f>VLOOKUP(A315,$N$286:$S$303,6,FALSE)</f>
        <v>42186</v>
      </c>
      <c r="T315" s="757">
        <f t="shared" si="13"/>
        <v>0</v>
      </c>
      <c r="U315" s="757">
        <f t="shared" si="14"/>
        <v>0</v>
      </c>
      <c r="V315" s="504" t="s">
        <v>356</v>
      </c>
      <c r="W315" s="503" t="s">
        <v>362</v>
      </c>
      <c r="X315" s="532" t="s">
        <v>363</v>
      </c>
      <c r="Y315" s="533" t="s">
        <v>295</v>
      </c>
      <c r="Z315" s="732">
        <v>12</v>
      </c>
    </row>
    <row r="316" spans="1:26" x14ac:dyDescent="0.2">
      <c r="A316" s="765" t="s">
        <v>364</v>
      </c>
      <c r="B316" s="766" t="s">
        <v>362</v>
      </c>
      <c r="C316" s="765" t="s">
        <v>364</v>
      </c>
      <c r="D316" s="766" t="s">
        <v>362</v>
      </c>
      <c r="E316" s="532" t="s">
        <v>371</v>
      </c>
      <c r="F316" s="533" t="s">
        <v>295</v>
      </c>
      <c r="G316" s="786">
        <v>12</v>
      </c>
      <c r="H316" s="483" t="str">
        <f t="shared" si="15"/>
        <v>Chittenden East SU</v>
      </c>
      <c r="I316" s="501">
        <f>VLOOKUP(A316,$N$286:$S$303,6,FALSE)</f>
        <v>42186</v>
      </c>
      <c r="V316" s="504" t="s">
        <v>364</v>
      </c>
      <c r="W316" s="503" t="s">
        <v>362</v>
      </c>
      <c r="X316" s="532" t="s">
        <v>371</v>
      </c>
      <c r="Y316" s="533" t="s">
        <v>295</v>
      </c>
      <c r="Z316" s="732">
        <v>12</v>
      </c>
    </row>
  </sheetData>
  <sheetProtection algorithmName="SHA-512" hashValue="281rI58/tnB0nrDA1R12l1ZyESL3sCRvnVSnBoQatjrR9HYcE0tCVHs18J2pYcgKefe+ubBpmWl0T9c+Ax2DyQ==" saltValue="fU+F8Ccp5QtGtJdZGNT4wA==" spinCount="100000" sheet="1" objects="1" scenarios="1"/>
  <autoFilter ref="A3:N304" xr:uid="{00000000-0009-0000-0000-000002000000}"/>
  <sortState ref="V4:Z316">
    <sortCondition ref="V3:V3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B211"/>
  <sheetViews>
    <sheetView zoomScale="85" zoomScaleNormal="85" workbookViewId="0">
      <pane ySplit="2" topLeftCell="A3" activePane="bottomLeft" state="frozen"/>
      <selection pane="bottomLeft" activeCell="I25" sqref="I25"/>
    </sheetView>
  </sheetViews>
  <sheetFormatPr defaultRowHeight="12.75" x14ac:dyDescent="0.2"/>
  <cols>
    <col min="3" max="3" width="19" bestFit="1" customWidth="1"/>
    <col min="5" max="5" width="31.5703125" bestFit="1" customWidth="1"/>
    <col min="6" max="6" width="12" bestFit="1" customWidth="1"/>
    <col min="8" max="8" width="32" bestFit="1" customWidth="1"/>
    <col min="9" max="9" width="12" bestFit="1" customWidth="1"/>
    <col min="12" max="12" width="13.42578125" bestFit="1" customWidth="1"/>
    <col min="13" max="13" width="11.7109375" bestFit="1" customWidth="1"/>
    <col min="15" max="15" width="26.85546875" bestFit="1" customWidth="1"/>
    <col min="16" max="16" width="12.85546875" bestFit="1" customWidth="1"/>
    <col min="18" max="18" width="35.7109375" bestFit="1" customWidth="1"/>
    <col min="19" max="19" width="8.28515625" customWidth="1"/>
    <col min="20" max="20" width="27.28515625" bestFit="1" customWidth="1"/>
    <col min="21" max="25" width="7.140625" customWidth="1"/>
  </cols>
  <sheetData>
    <row r="1" spans="1:28" x14ac:dyDescent="0.2">
      <c r="A1" s="12" t="s">
        <v>145</v>
      </c>
      <c r="B1" s="12" t="s">
        <v>1253</v>
      </c>
      <c r="C1" s="12" t="s">
        <v>1254</v>
      </c>
      <c r="D1" s="12" t="s">
        <v>1255</v>
      </c>
      <c r="E1" s="12" t="s">
        <v>1256</v>
      </c>
      <c r="F1" s="12" t="s">
        <v>143</v>
      </c>
      <c r="G1" s="12" t="s">
        <v>1257</v>
      </c>
      <c r="H1" s="12" t="s">
        <v>1258</v>
      </c>
      <c r="I1" s="12" t="s">
        <v>143</v>
      </c>
      <c r="J1" s="12" t="s">
        <v>144</v>
      </c>
      <c r="K1" s="12" t="s">
        <v>145</v>
      </c>
      <c r="L1" s="12" t="s">
        <v>1259</v>
      </c>
      <c r="M1" s="12" t="s">
        <v>1260</v>
      </c>
      <c r="Q1" s="12" t="s">
        <v>1484</v>
      </c>
      <c r="R1" s="686">
        <v>42424</v>
      </c>
      <c r="W1" s="442" t="s">
        <v>1276</v>
      </c>
      <c r="X1" s="443" t="str">
        <f>Lists!$E$1</f>
        <v>T001</v>
      </c>
      <c r="AA1" s="16"/>
      <c r="AB1" s="16"/>
    </row>
    <row r="2" spans="1:28" x14ac:dyDescent="0.2">
      <c r="A2" s="77"/>
      <c r="B2" s="77">
        <v>1</v>
      </c>
      <c r="C2" s="77">
        <f t="shared" ref="C2:L2" si="0">B2+1</f>
        <v>2</v>
      </c>
      <c r="D2" s="77">
        <f t="shared" si="0"/>
        <v>3</v>
      </c>
      <c r="E2" s="77">
        <f t="shared" si="0"/>
        <v>4</v>
      </c>
      <c r="F2" s="77">
        <f t="shared" si="0"/>
        <v>5</v>
      </c>
      <c r="G2" s="77">
        <f t="shared" si="0"/>
        <v>6</v>
      </c>
      <c r="H2" s="77">
        <f t="shared" si="0"/>
        <v>7</v>
      </c>
      <c r="I2" s="77">
        <f t="shared" si="0"/>
        <v>8</v>
      </c>
      <c r="J2" s="77">
        <f t="shared" si="0"/>
        <v>9</v>
      </c>
      <c r="K2" s="77">
        <f t="shared" si="0"/>
        <v>10</v>
      </c>
      <c r="L2" s="77">
        <f t="shared" si="0"/>
        <v>11</v>
      </c>
      <c r="M2" s="16" t="s">
        <v>1261</v>
      </c>
    </row>
    <row r="3" spans="1:28" x14ac:dyDescent="0.2">
      <c r="A3" s="588">
        <v>1</v>
      </c>
      <c r="B3" s="581" t="s">
        <v>146</v>
      </c>
      <c r="C3" s="582" t="s">
        <v>147</v>
      </c>
      <c r="D3" s="583" t="s">
        <v>1439</v>
      </c>
      <c r="E3" s="584" t="s">
        <v>1440</v>
      </c>
      <c r="F3" s="585" t="str">
        <f>D3&amp;B3</f>
        <v>U061T031</v>
      </c>
      <c r="G3" s="586"/>
      <c r="H3" s="586"/>
      <c r="I3" s="586">
        <v>0</v>
      </c>
      <c r="J3" s="587" t="s">
        <v>149</v>
      </c>
      <c r="K3" s="588">
        <v>1</v>
      </c>
      <c r="L3" s="589" t="str">
        <f t="shared" ref="L3:L39" si="1">IF(LEFT(D3,4)="U022",D3&amp;G3,D3&amp;" "&amp;G3)</f>
        <v xml:space="preserve">U061 </v>
      </c>
      <c r="M3" s="590" t="s">
        <v>1441</v>
      </c>
      <c r="N3" s="9" t="s">
        <v>1485</v>
      </c>
    </row>
    <row r="4" spans="1:28" x14ac:dyDescent="0.2">
      <c r="A4" s="598">
        <v>1</v>
      </c>
      <c r="B4" s="591" t="s">
        <v>150</v>
      </c>
      <c r="C4" s="592" t="s">
        <v>151</v>
      </c>
      <c r="D4" s="593" t="s">
        <v>1439</v>
      </c>
      <c r="E4" s="594" t="s">
        <v>1440</v>
      </c>
      <c r="F4" s="595" t="str">
        <f t="shared" ref="F4:F39" si="2">D4&amp;B4</f>
        <v>U061T112</v>
      </c>
      <c r="G4" s="596"/>
      <c r="H4" s="596"/>
      <c r="I4" s="596">
        <v>0</v>
      </c>
      <c r="J4" s="597" t="s">
        <v>149</v>
      </c>
      <c r="K4" s="598">
        <v>1</v>
      </c>
      <c r="L4" s="599" t="str">
        <f t="shared" si="1"/>
        <v xml:space="preserve">U061 </v>
      </c>
      <c r="M4" s="600" t="s">
        <v>1441</v>
      </c>
      <c r="N4" s="687">
        <f>COUNTIF($M$3:$M$200,"="&amp;O4)</f>
        <v>0</v>
      </c>
      <c r="O4" s="688" t="s">
        <v>1262</v>
      </c>
      <c r="Q4" s="16" t="s">
        <v>1262</v>
      </c>
    </row>
    <row r="5" spans="1:28" x14ac:dyDescent="0.2">
      <c r="A5" s="598">
        <v>1</v>
      </c>
      <c r="B5" s="591" t="s">
        <v>153</v>
      </c>
      <c r="C5" s="592" t="s">
        <v>154</v>
      </c>
      <c r="D5" s="593" t="s">
        <v>1439</v>
      </c>
      <c r="E5" s="594" t="s">
        <v>1440</v>
      </c>
      <c r="F5" s="595" t="str">
        <f t="shared" si="2"/>
        <v>U061T127</v>
      </c>
      <c r="G5" s="601"/>
      <c r="H5" s="602"/>
      <c r="I5" s="601">
        <v>0</v>
      </c>
      <c r="J5" s="597" t="s">
        <v>149</v>
      </c>
      <c r="K5" s="598">
        <v>1</v>
      </c>
      <c r="L5" s="599" t="str">
        <f t="shared" si="1"/>
        <v xml:space="preserve">U061 </v>
      </c>
      <c r="M5" s="600" t="s">
        <v>1441</v>
      </c>
      <c r="N5" s="687">
        <f t="shared" ref="N5:N9" si="3">COUNTIF($M$3:$M$200,"="&amp;O5)</f>
        <v>0</v>
      </c>
      <c r="O5" s="688" t="s">
        <v>1486</v>
      </c>
      <c r="P5" s="689"/>
      <c r="Q5" s="690" t="s">
        <v>289</v>
      </c>
      <c r="R5" s="691" t="s">
        <v>1264</v>
      </c>
      <c r="S5" s="362" t="s">
        <v>1487</v>
      </c>
      <c r="T5" s="363" t="s">
        <v>1488</v>
      </c>
    </row>
    <row r="6" spans="1:28" x14ac:dyDescent="0.2">
      <c r="A6" s="598">
        <v>1</v>
      </c>
      <c r="B6" s="591" t="s">
        <v>156</v>
      </c>
      <c r="C6" s="592" t="s">
        <v>157</v>
      </c>
      <c r="D6" s="593" t="s">
        <v>1439</v>
      </c>
      <c r="E6" s="594" t="s">
        <v>1440</v>
      </c>
      <c r="F6" s="595" t="str">
        <f t="shared" si="2"/>
        <v>U061T138</v>
      </c>
      <c r="G6" s="596"/>
      <c r="H6" s="596"/>
      <c r="I6" s="596">
        <v>0</v>
      </c>
      <c r="J6" s="597" t="s">
        <v>149</v>
      </c>
      <c r="K6" s="598">
        <v>1</v>
      </c>
      <c r="L6" s="599" t="str">
        <f t="shared" si="1"/>
        <v xml:space="preserve">U061 </v>
      </c>
      <c r="M6" s="600" t="s">
        <v>1441</v>
      </c>
      <c r="N6" s="687">
        <f t="shared" si="3"/>
        <v>5</v>
      </c>
      <c r="O6" s="688" t="s">
        <v>1266</v>
      </c>
      <c r="P6" s="32">
        <f>COUNTIF($B$3:$B$200,"="&amp;$Q6)</f>
        <v>1</v>
      </c>
      <c r="Q6" t="s">
        <v>253</v>
      </c>
      <c r="R6" t="s">
        <v>254</v>
      </c>
      <c r="S6" s="33" t="s">
        <v>253</v>
      </c>
      <c r="T6" s="328" t="s">
        <v>254</v>
      </c>
    </row>
    <row r="7" spans="1:28" x14ac:dyDescent="0.2">
      <c r="A7" s="610">
        <v>1</v>
      </c>
      <c r="B7" s="603" t="s">
        <v>159</v>
      </c>
      <c r="C7" s="604" t="s">
        <v>160</v>
      </c>
      <c r="D7" s="605" t="s">
        <v>1439</v>
      </c>
      <c r="E7" s="606" t="s">
        <v>1440</v>
      </c>
      <c r="F7" s="607" t="str">
        <f t="shared" si="2"/>
        <v>U061T196</v>
      </c>
      <c r="G7" s="608"/>
      <c r="H7" s="608"/>
      <c r="I7" s="608">
        <v>0</v>
      </c>
      <c r="J7" s="609" t="s">
        <v>149</v>
      </c>
      <c r="K7" s="610">
        <v>1</v>
      </c>
      <c r="L7" s="611" t="str">
        <f t="shared" si="1"/>
        <v xml:space="preserve">U061 </v>
      </c>
      <c r="M7" s="612" t="s">
        <v>1441</v>
      </c>
      <c r="N7" s="687">
        <f t="shared" si="3"/>
        <v>14</v>
      </c>
      <c r="O7" s="688" t="s">
        <v>35</v>
      </c>
      <c r="P7" s="32">
        <f>COUNTIF($B$3:$B$200,"="&amp;$Q7)</f>
        <v>1</v>
      </c>
      <c r="Q7" t="s">
        <v>256</v>
      </c>
      <c r="R7" t="s">
        <v>257</v>
      </c>
      <c r="S7" s="33" t="s">
        <v>256</v>
      </c>
      <c r="T7" s="328" t="s">
        <v>257</v>
      </c>
    </row>
    <row r="8" spans="1:28" x14ac:dyDescent="0.2">
      <c r="A8" s="619">
        <v>2</v>
      </c>
      <c r="B8" s="613" t="s">
        <v>162</v>
      </c>
      <c r="C8" s="614" t="s">
        <v>149</v>
      </c>
      <c r="D8" s="615" t="s">
        <v>1305</v>
      </c>
      <c r="E8" s="614" t="s">
        <v>1348</v>
      </c>
      <c r="F8" s="616" t="str">
        <f t="shared" si="2"/>
        <v>U054T001</v>
      </c>
      <c r="G8" s="617"/>
      <c r="H8" s="617"/>
      <c r="I8" s="617">
        <v>0</v>
      </c>
      <c r="J8" s="618" t="s">
        <v>149</v>
      </c>
      <c r="K8" s="619">
        <v>2</v>
      </c>
      <c r="L8" s="589" t="str">
        <f t="shared" si="1"/>
        <v xml:space="preserve">U054 </v>
      </c>
      <c r="M8" s="590" t="s">
        <v>1314</v>
      </c>
      <c r="N8" s="687">
        <f t="shared" si="3"/>
        <v>38</v>
      </c>
      <c r="O8" s="688" t="s">
        <v>1314</v>
      </c>
      <c r="P8" s="32">
        <f>COUNTIF($B$3:$B$200,"="&amp;$Q8)</f>
        <v>1</v>
      </c>
      <c r="Q8" t="s">
        <v>269</v>
      </c>
      <c r="R8" t="s">
        <v>270</v>
      </c>
      <c r="S8" s="33" t="s">
        <v>269</v>
      </c>
      <c r="T8" s="328" t="s">
        <v>270</v>
      </c>
    </row>
    <row r="9" spans="1:28" x14ac:dyDescent="0.2">
      <c r="A9" s="598">
        <v>2</v>
      </c>
      <c r="B9" s="591" t="s">
        <v>164</v>
      </c>
      <c r="C9" s="592" t="s">
        <v>165</v>
      </c>
      <c r="D9" s="620" t="s">
        <v>1305</v>
      </c>
      <c r="E9" s="592" t="s">
        <v>1348</v>
      </c>
      <c r="F9" s="595" t="str">
        <f t="shared" si="2"/>
        <v>U054T076</v>
      </c>
      <c r="G9" s="596"/>
      <c r="H9" s="596"/>
      <c r="I9" s="596">
        <v>0</v>
      </c>
      <c r="J9" s="597" t="s">
        <v>149</v>
      </c>
      <c r="K9" s="598">
        <v>2</v>
      </c>
      <c r="L9" s="599" t="str">
        <f t="shared" si="1"/>
        <v xml:space="preserve">U054 </v>
      </c>
      <c r="M9" s="600" t="s">
        <v>1314</v>
      </c>
      <c r="N9" s="687">
        <f t="shared" si="3"/>
        <v>82</v>
      </c>
      <c r="O9" s="688" t="s">
        <v>1441</v>
      </c>
      <c r="P9" s="32">
        <f>COUNTIF($B$3:$B$200,"="&amp;$Q9)</f>
        <v>1</v>
      </c>
      <c r="Q9" t="s">
        <v>278</v>
      </c>
      <c r="R9" t="s">
        <v>279</v>
      </c>
      <c r="S9" s="33" t="s">
        <v>278</v>
      </c>
      <c r="T9" s="328" t="s">
        <v>279</v>
      </c>
    </row>
    <row r="10" spans="1:28" x14ac:dyDescent="0.2">
      <c r="A10" s="598">
        <v>2</v>
      </c>
      <c r="B10" s="591" t="s">
        <v>167</v>
      </c>
      <c r="C10" s="592" t="s">
        <v>168</v>
      </c>
      <c r="D10" s="620" t="s">
        <v>1305</v>
      </c>
      <c r="E10" s="592" t="s">
        <v>1348</v>
      </c>
      <c r="F10" s="595" t="str">
        <f t="shared" si="2"/>
        <v>U054T149</v>
      </c>
      <c r="G10" s="596"/>
      <c r="H10" s="596"/>
      <c r="I10" s="596">
        <v>0</v>
      </c>
      <c r="J10" s="597" t="s">
        <v>149</v>
      </c>
      <c r="K10" s="598">
        <v>2</v>
      </c>
      <c r="L10" s="599" t="str">
        <f t="shared" si="1"/>
        <v xml:space="preserve">U054 </v>
      </c>
      <c r="M10" s="600" t="s">
        <v>1314</v>
      </c>
      <c r="P10" s="689"/>
    </row>
    <row r="11" spans="1:28" x14ac:dyDescent="0.2">
      <c r="A11" s="598">
        <v>2</v>
      </c>
      <c r="B11" s="591" t="s">
        <v>170</v>
      </c>
      <c r="C11" s="592" t="s">
        <v>171</v>
      </c>
      <c r="D11" s="620" t="s">
        <v>1305</v>
      </c>
      <c r="E11" s="592" t="s">
        <v>1348</v>
      </c>
      <c r="F11" s="595" t="str">
        <f t="shared" si="2"/>
        <v>U054T213</v>
      </c>
      <c r="G11" s="596"/>
      <c r="H11" s="596"/>
      <c r="I11" s="596">
        <v>0</v>
      </c>
      <c r="J11" s="597" t="s">
        <v>149</v>
      </c>
      <c r="K11" s="598">
        <v>2</v>
      </c>
      <c r="L11" s="599" t="str">
        <f t="shared" si="1"/>
        <v xml:space="preserve">U054 </v>
      </c>
      <c r="M11" s="600" t="s">
        <v>1314</v>
      </c>
      <c r="P11" s="689"/>
      <c r="Q11" s="16" t="s">
        <v>1266</v>
      </c>
    </row>
    <row r="12" spans="1:28" x14ac:dyDescent="0.2">
      <c r="A12" s="610">
        <v>2</v>
      </c>
      <c r="B12" s="603" t="s">
        <v>173</v>
      </c>
      <c r="C12" s="604" t="s">
        <v>174</v>
      </c>
      <c r="D12" s="621" t="s">
        <v>1305</v>
      </c>
      <c r="E12" s="604" t="s">
        <v>1348</v>
      </c>
      <c r="F12" s="607" t="str">
        <f t="shared" si="2"/>
        <v>U054T220</v>
      </c>
      <c r="G12" s="608"/>
      <c r="H12" s="608"/>
      <c r="I12" s="608">
        <v>0</v>
      </c>
      <c r="J12" s="609" t="s">
        <v>149</v>
      </c>
      <c r="K12" s="610">
        <v>2</v>
      </c>
      <c r="L12" s="611" t="str">
        <f t="shared" si="1"/>
        <v xml:space="preserve">U054 </v>
      </c>
      <c r="M12" s="612" t="s">
        <v>1314</v>
      </c>
      <c r="P12" s="689"/>
      <c r="Q12" s="692" t="s">
        <v>356</v>
      </c>
      <c r="R12" s="693" t="s">
        <v>357</v>
      </c>
    </row>
    <row r="13" spans="1:28" x14ac:dyDescent="0.2">
      <c r="A13" s="619">
        <v>3</v>
      </c>
      <c r="B13" s="613" t="s">
        <v>177</v>
      </c>
      <c r="C13" s="614" t="s">
        <v>178</v>
      </c>
      <c r="D13" s="615" t="s">
        <v>1306</v>
      </c>
      <c r="E13" s="614" t="s">
        <v>1313</v>
      </c>
      <c r="F13" s="616" t="str">
        <f t="shared" si="2"/>
        <v>U055T029</v>
      </c>
      <c r="G13" s="617"/>
      <c r="H13" s="617"/>
      <c r="I13" s="617">
        <v>0</v>
      </c>
      <c r="J13" s="618" t="s">
        <v>149</v>
      </c>
      <c r="K13" s="619">
        <v>3</v>
      </c>
      <c r="L13" s="589" t="str">
        <f t="shared" si="1"/>
        <v xml:space="preserve">U055 </v>
      </c>
      <c r="M13" s="590" t="s">
        <v>1314</v>
      </c>
      <c r="P13" s="32">
        <f>COUNTIF($B$3:$B$200,"="&amp;$Q13)</f>
        <v>1</v>
      </c>
      <c r="Q13" t="s">
        <v>339</v>
      </c>
      <c r="R13" t="s">
        <v>340</v>
      </c>
    </row>
    <row r="14" spans="1:28" x14ac:dyDescent="0.2">
      <c r="A14" s="598">
        <v>3</v>
      </c>
      <c r="B14" s="591" t="s">
        <v>180</v>
      </c>
      <c r="C14" s="592" t="s">
        <v>181</v>
      </c>
      <c r="D14" s="620" t="s">
        <v>1306</v>
      </c>
      <c r="E14" s="592" t="s">
        <v>1313</v>
      </c>
      <c r="F14" s="595" t="str">
        <f t="shared" si="2"/>
        <v>U055T053</v>
      </c>
      <c r="G14" s="596"/>
      <c r="H14" s="596"/>
      <c r="I14" s="596">
        <v>0</v>
      </c>
      <c r="J14" s="597" t="s">
        <v>149</v>
      </c>
      <c r="K14" s="598">
        <v>3</v>
      </c>
      <c r="L14" s="599" t="str">
        <f t="shared" si="1"/>
        <v xml:space="preserve">U055 </v>
      </c>
      <c r="M14" s="600" t="s">
        <v>1314</v>
      </c>
      <c r="P14" s="32">
        <f>COUNTIF($B$3:$B$200,"="&amp;$Q14)</f>
        <v>1</v>
      </c>
      <c r="Q14" t="s">
        <v>345</v>
      </c>
      <c r="R14" t="s">
        <v>346</v>
      </c>
    </row>
    <row r="15" spans="1:28" x14ac:dyDescent="0.2">
      <c r="A15" s="598">
        <v>3</v>
      </c>
      <c r="B15" s="591" t="s">
        <v>183</v>
      </c>
      <c r="C15" s="592" t="s">
        <v>184</v>
      </c>
      <c r="D15" s="620" t="s">
        <v>1306</v>
      </c>
      <c r="E15" s="592" t="s">
        <v>1313</v>
      </c>
      <c r="F15" s="595" t="str">
        <f t="shared" si="2"/>
        <v>U055T123</v>
      </c>
      <c r="G15" s="601"/>
      <c r="H15" s="602"/>
      <c r="I15" s="601">
        <v>0</v>
      </c>
      <c r="J15" s="597" t="s">
        <v>149</v>
      </c>
      <c r="K15" s="598">
        <v>3</v>
      </c>
      <c r="L15" s="599" t="str">
        <f t="shared" si="1"/>
        <v xml:space="preserve">U055 </v>
      </c>
      <c r="M15" s="600" t="s">
        <v>1314</v>
      </c>
      <c r="P15" s="32">
        <f>COUNTIF($B$3:$B$200,"="&amp;$Q15)</f>
        <v>1</v>
      </c>
      <c r="Q15" t="s">
        <v>348</v>
      </c>
      <c r="R15" t="s">
        <v>349</v>
      </c>
    </row>
    <row r="16" spans="1:28" x14ac:dyDescent="0.2">
      <c r="A16" s="598">
        <v>3</v>
      </c>
      <c r="B16" s="591" t="s">
        <v>187</v>
      </c>
      <c r="C16" s="592" t="s">
        <v>188</v>
      </c>
      <c r="D16" s="620" t="s">
        <v>1306</v>
      </c>
      <c r="E16" s="592" t="s">
        <v>1313</v>
      </c>
      <c r="F16" s="595" t="str">
        <f t="shared" si="2"/>
        <v>U055T167</v>
      </c>
      <c r="G16" s="596"/>
      <c r="H16" s="596"/>
      <c r="I16" s="596">
        <v>0</v>
      </c>
      <c r="J16" s="597" t="s">
        <v>149</v>
      </c>
      <c r="K16" s="598">
        <v>3</v>
      </c>
      <c r="L16" s="599" t="str">
        <f t="shared" si="1"/>
        <v xml:space="preserve">U055 </v>
      </c>
      <c r="M16" s="600" t="s">
        <v>1314</v>
      </c>
      <c r="P16" s="32">
        <f>COUNTIF($B$3:$B$200,"="&amp;$Q16)</f>
        <v>1</v>
      </c>
      <c r="Q16" t="s">
        <v>351</v>
      </c>
      <c r="R16" t="s">
        <v>352</v>
      </c>
    </row>
    <row r="17" spans="1:20" x14ac:dyDescent="0.2">
      <c r="A17" s="598">
        <v>3</v>
      </c>
      <c r="B17" s="591" t="s">
        <v>190</v>
      </c>
      <c r="C17" s="592" t="s">
        <v>191</v>
      </c>
      <c r="D17" s="620" t="s">
        <v>1306</v>
      </c>
      <c r="E17" s="592" t="s">
        <v>1313</v>
      </c>
      <c r="F17" s="595" t="str">
        <f t="shared" si="2"/>
        <v>U055T180</v>
      </c>
      <c r="G17" s="596"/>
      <c r="H17" s="596"/>
      <c r="I17" s="596">
        <v>0</v>
      </c>
      <c r="J17" s="597" t="s">
        <v>149</v>
      </c>
      <c r="K17" s="598">
        <v>3</v>
      </c>
      <c r="L17" s="599" t="str">
        <f t="shared" si="1"/>
        <v xml:space="preserve">U055 </v>
      </c>
      <c r="M17" s="600" t="s">
        <v>1314</v>
      </c>
      <c r="Q17" s="692" t="s">
        <v>364</v>
      </c>
      <c r="R17" s="693" t="s">
        <v>1268</v>
      </c>
      <c r="S17" s="344" t="s">
        <v>1489</v>
      </c>
      <c r="T17" s="345" t="s">
        <v>1490</v>
      </c>
    </row>
    <row r="18" spans="1:20" x14ac:dyDescent="0.2">
      <c r="A18" s="598">
        <v>3</v>
      </c>
      <c r="B18" s="591" t="s">
        <v>193</v>
      </c>
      <c r="C18" s="592" t="s">
        <v>194</v>
      </c>
      <c r="D18" s="597" t="s">
        <v>1306</v>
      </c>
      <c r="E18" s="599" t="s">
        <v>1313</v>
      </c>
      <c r="F18" s="622" t="str">
        <f t="shared" si="2"/>
        <v>U055T189</v>
      </c>
      <c r="G18" s="596"/>
      <c r="H18" s="596"/>
      <c r="I18" s="596">
        <v>0</v>
      </c>
      <c r="J18" s="597" t="s">
        <v>149</v>
      </c>
      <c r="K18" s="598">
        <v>3</v>
      </c>
      <c r="L18" s="599" t="str">
        <f t="shared" si="1"/>
        <v xml:space="preserve">U055 </v>
      </c>
      <c r="M18" s="600" t="s">
        <v>1314</v>
      </c>
      <c r="P18" s="32">
        <f>COUNTIF($B$3:$B$200,"="&amp;$Q18)</f>
        <v>1</v>
      </c>
      <c r="Q18" t="s">
        <v>339</v>
      </c>
      <c r="R18" t="s">
        <v>340</v>
      </c>
      <c r="S18" s="33" t="s">
        <v>339</v>
      </c>
      <c r="T18" s="328" t="s">
        <v>340</v>
      </c>
    </row>
    <row r="19" spans="1:20" x14ac:dyDescent="0.2">
      <c r="A19" s="610">
        <v>3</v>
      </c>
      <c r="B19" s="603" t="s">
        <v>196</v>
      </c>
      <c r="C19" s="604" t="s">
        <v>197</v>
      </c>
      <c r="D19" s="621" t="s">
        <v>1306</v>
      </c>
      <c r="E19" s="604" t="s">
        <v>1313</v>
      </c>
      <c r="F19" s="607" t="str">
        <f t="shared" si="2"/>
        <v>U055T239</v>
      </c>
      <c r="G19" s="608"/>
      <c r="H19" s="608"/>
      <c r="I19" s="608">
        <v>0</v>
      </c>
      <c r="J19" s="609" t="s">
        <v>149</v>
      </c>
      <c r="K19" s="610">
        <v>3</v>
      </c>
      <c r="L19" s="611" t="str">
        <f t="shared" si="1"/>
        <v xml:space="preserve">U055 </v>
      </c>
      <c r="M19" s="612" t="s">
        <v>1314</v>
      </c>
      <c r="P19" s="694">
        <f>COUNTIF($B$3:$B$200,"="&amp;$Q19)</f>
        <v>1</v>
      </c>
      <c r="Q19" t="s">
        <v>342</v>
      </c>
      <c r="R19" t="s">
        <v>343</v>
      </c>
      <c r="S19" s="33" t="s">
        <v>342</v>
      </c>
      <c r="T19" s="328" t="s">
        <v>343</v>
      </c>
    </row>
    <row r="20" spans="1:20" x14ac:dyDescent="0.2">
      <c r="A20" s="629">
        <v>4</v>
      </c>
      <c r="B20" s="623" t="s">
        <v>199</v>
      </c>
      <c r="C20" s="624" t="s">
        <v>200</v>
      </c>
      <c r="D20" s="625" t="s">
        <v>1442</v>
      </c>
      <c r="E20" s="626" t="s">
        <v>1674</v>
      </c>
      <c r="F20" s="627" t="str">
        <f t="shared" si="2"/>
        <v>U062BT017</v>
      </c>
      <c r="G20" s="625" t="s">
        <v>1444</v>
      </c>
      <c r="H20" s="626" t="s">
        <v>1675</v>
      </c>
      <c r="I20" s="666" t="str">
        <f t="shared" ref="I20:I23" si="4">G20&amp;B20</f>
        <v>U062AT017</v>
      </c>
      <c r="J20" s="628" t="s">
        <v>202</v>
      </c>
      <c r="K20" s="629">
        <v>4</v>
      </c>
      <c r="L20" s="630" t="str">
        <f t="shared" si="1"/>
        <v>U062B U062A</v>
      </c>
      <c r="M20" s="590" t="s">
        <v>1441</v>
      </c>
      <c r="P20" s="32">
        <f>COUNTIF($B$3:$B$200,"="&amp;$Q20)</f>
        <v>1</v>
      </c>
      <c r="Q20" t="s">
        <v>345</v>
      </c>
      <c r="R20" t="s">
        <v>346</v>
      </c>
      <c r="S20" s="33" t="s">
        <v>345</v>
      </c>
      <c r="T20" s="328" t="s">
        <v>346</v>
      </c>
    </row>
    <row r="21" spans="1:20" x14ac:dyDescent="0.2">
      <c r="A21" s="636">
        <v>4</v>
      </c>
      <c r="B21" s="631" t="s">
        <v>203</v>
      </c>
      <c r="C21" s="632" t="s">
        <v>204</v>
      </c>
      <c r="D21" s="633" t="s">
        <v>1442</v>
      </c>
      <c r="E21" s="634" t="s">
        <v>1674</v>
      </c>
      <c r="F21" s="601" t="str">
        <f>D21&amp;B21</f>
        <v>U062BT042</v>
      </c>
      <c r="G21" s="633" t="s">
        <v>1444</v>
      </c>
      <c r="H21" s="634" t="s">
        <v>1675</v>
      </c>
      <c r="I21" s="666" t="str">
        <f t="shared" si="4"/>
        <v>U062AT042</v>
      </c>
      <c r="J21" s="635" t="s">
        <v>202</v>
      </c>
      <c r="K21" s="636">
        <v>4</v>
      </c>
      <c r="L21" s="637" t="str">
        <f>IF(LEFT(D21,4)="U022",D21&amp;G21,D21&amp;" "&amp;G21)</f>
        <v>U062B U062A</v>
      </c>
      <c r="M21" s="600" t="s">
        <v>1441</v>
      </c>
      <c r="P21" s="32">
        <f>COUNTIF($B$3:$B$200,"="&amp;$Q21)</f>
        <v>1</v>
      </c>
      <c r="Q21" t="s">
        <v>348</v>
      </c>
      <c r="R21" t="s">
        <v>349</v>
      </c>
      <c r="S21" s="33" t="s">
        <v>348</v>
      </c>
      <c r="T21" s="328" t="s">
        <v>349</v>
      </c>
    </row>
    <row r="22" spans="1:20" x14ac:dyDescent="0.2">
      <c r="A22" s="636">
        <v>4</v>
      </c>
      <c r="B22" s="631" t="s">
        <v>206</v>
      </c>
      <c r="C22" s="632" t="s">
        <v>207</v>
      </c>
      <c r="D22" s="633" t="s">
        <v>1442</v>
      </c>
      <c r="E22" s="634" t="s">
        <v>1674</v>
      </c>
      <c r="F22" s="601" t="str">
        <f>D22&amp;B22</f>
        <v>U062BT073</v>
      </c>
      <c r="G22" s="633" t="s">
        <v>1444</v>
      </c>
      <c r="H22" s="634" t="s">
        <v>1675</v>
      </c>
      <c r="I22" s="666" t="str">
        <f t="shared" si="4"/>
        <v>U062AT073</v>
      </c>
      <c r="J22" s="635" t="s">
        <v>202</v>
      </c>
      <c r="K22" s="636">
        <v>4</v>
      </c>
      <c r="L22" s="637" t="str">
        <f>IF(LEFT(D22,4)="U022",D22&amp;G22,D22&amp;" "&amp;G22)</f>
        <v>U062B U062A</v>
      </c>
      <c r="M22" s="600" t="s">
        <v>1441</v>
      </c>
      <c r="P22" s="32">
        <f>COUNTIF($B$3:$B$200,"="&amp;$Q22)</f>
        <v>1</v>
      </c>
      <c r="Q22" t="s">
        <v>351</v>
      </c>
      <c r="R22" t="s">
        <v>352</v>
      </c>
      <c r="S22" s="33" t="s">
        <v>1491</v>
      </c>
      <c r="T22" s="328" t="s">
        <v>1492</v>
      </c>
    </row>
    <row r="23" spans="1:20" x14ac:dyDescent="0.2">
      <c r="A23" s="636">
        <v>4</v>
      </c>
      <c r="B23" s="631" t="s">
        <v>209</v>
      </c>
      <c r="C23" s="632" t="s">
        <v>210</v>
      </c>
      <c r="D23" s="633" t="s">
        <v>1442</v>
      </c>
      <c r="E23" s="634" t="s">
        <v>1674</v>
      </c>
      <c r="F23" s="601" t="str">
        <f>D23&amp;B23</f>
        <v>U062BT098</v>
      </c>
      <c r="G23" s="638" t="s">
        <v>1444</v>
      </c>
      <c r="H23" s="638" t="s">
        <v>1675</v>
      </c>
      <c r="I23" s="666" t="str">
        <f t="shared" si="4"/>
        <v>U062AT098</v>
      </c>
      <c r="J23" s="635" t="s">
        <v>202</v>
      </c>
      <c r="K23" s="636">
        <v>4</v>
      </c>
      <c r="L23" s="637" t="str">
        <f>IF(LEFT(D23,4)="U022",D23&amp;G23,D23&amp;" "&amp;G23)</f>
        <v>U062B U062A</v>
      </c>
      <c r="M23" s="600" t="s">
        <v>1441</v>
      </c>
      <c r="S23" s="33" t="s">
        <v>351</v>
      </c>
      <c r="T23" s="328" t="s">
        <v>352</v>
      </c>
    </row>
    <row r="24" spans="1:20" x14ac:dyDescent="0.2">
      <c r="A24" s="636">
        <v>4</v>
      </c>
      <c r="B24" s="631" t="s">
        <v>212</v>
      </c>
      <c r="C24" s="632" t="s">
        <v>213</v>
      </c>
      <c r="D24" s="633" t="s">
        <v>1442</v>
      </c>
      <c r="E24" s="634" t="s">
        <v>1674</v>
      </c>
      <c r="F24" s="601" t="str">
        <f>D24&amp;B24</f>
        <v>U062BT148</v>
      </c>
      <c r="G24" s="601"/>
      <c r="H24" s="602"/>
      <c r="I24" s="596">
        <v>0</v>
      </c>
      <c r="J24" s="635" t="s">
        <v>149</v>
      </c>
      <c r="K24" s="636">
        <v>4</v>
      </c>
      <c r="L24" s="637" t="str">
        <f>IF(LEFT(D24,4)="U022",D24&amp;G24,D24&amp;" "&amp;G24)</f>
        <v xml:space="preserve">U062B </v>
      </c>
      <c r="M24" s="600" t="s">
        <v>1441</v>
      </c>
      <c r="Q24" s="16" t="s">
        <v>35</v>
      </c>
    </row>
    <row r="25" spans="1:20" x14ac:dyDescent="0.2">
      <c r="A25" s="645">
        <v>4</v>
      </c>
      <c r="B25" s="639" t="s">
        <v>215</v>
      </c>
      <c r="C25" s="640" t="s">
        <v>216</v>
      </c>
      <c r="D25" s="641" t="s">
        <v>1442</v>
      </c>
      <c r="E25" s="642" t="s">
        <v>1674</v>
      </c>
      <c r="F25" s="643" t="str">
        <f>D25&amp;B25</f>
        <v>U062BT233</v>
      </c>
      <c r="G25" s="641" t="s">
        <v>1444</v>
      </c>
      <c r="H25" s="642" t="s">
        <v>1675</v>
      </c>
      <c r="I25" s="672" t="str">
        <f>G25&amp;B25</f>
        <v>U062AT233</v>
      </c>
      <c r="J25" s="644" t="s">
        <v>202</v>
      </c>
      <c r="K25" s="645">
        <v>4</v>
      </c>
      <c r="L25" s="646" t="str">
        <f>IF(LEFT(D25,4)="U022",D25&amp;G25,D25&amp;" "&amp;G25)</f>
        <v>U062B U062A</v>
      </c>
      <c r="M25" s="612" t="s">
        <v>1441</v>
      </c>
      <c r="Q25" s="695" t="s">
        <v>827</v>
      </c>
      <c r="R25" s="696" t="s">
        <v>828</v>
      </c>
    </row>
    <row r="26" spans="1:20" x14ac:dyDescent="0.2">
      <c r="A26" s="629">
        <v>5</v>
      </c>
      <c r="B26" s="623" t="s">
        <v>218</v>
      </c>
      <c r="C26" s="624" t="s">
        <v>219</v>
      </c>
      <c r="D26" s="647" t="s">
        <v>238</v>
      </c>
      <c r="E26" s="624" t="s">
        <v>239</v>
      </c>
      <c r="F26" s="627" t="str">
        <f t="shared" si="2"/>
        <v>U014T015</v>
      </c>
      <c r="G26" s="617"/>
      <c r="H26" s="617"/>
      <c r="I26" s="617">
        <v>0</v>
      </c>
      <c r="J26" s="628" t="s">
        <v>222</v>
      </c>
      <c r="K26" s="629">
        <v>5</v>
      </c>
      <c r="L26" s="630" t="str">
        <f t="shared" si="1"/>
        <v xml:space="preserve">U014 </v>
      </c>
      <c r="M26" s="590"/>
      <c r="P26" s="32">
        <f>COUNTIF($B$3:$B$200,"="&amp;$Q26)</f>
        <v>1</v>
      </c>
      <c r="Q26" t="s">
        <v>807</v>
      </c>
      <c r="R26" t="s">
        <v>295</v>
      </c>
    </row>
    <row r="27" spans="1:20" x14ac:dyDescent="0.2">
      <c r="A27" s="636">
        <v>5</v>
      </c>
      <c r="B27" s="631" t="s">
        <v>223</v>
      </c>
      <c r="C27" s="632" t="s">
        <v>224</v>
      </c>
      <c r="D27" s="648" t="s">
        <v>238</v>
      </c>
      <c r="E27" s="632" t="s">
        <v>239</v>
      </c>
      <c r="F27" s="601" t="str">
        <f t="shared" si="2"/>
        <v>U014T141</v>
      </c>
      <c r="G27" s="596"/>
      <c r="H27" s="596"/>
      <c r="I27" s="596">
        <v>0</v>
      </c>
      <c r="J27" s="635" t="s">
        <v>222</v>
      </c>
      <c r="K27" s="636">
        <v>5</v>
      </c>
      <c r="L27" s="637" t="str">
        <f t="shared" si="1"/>
        <v xml:space="preserve">U014 </v>
      </c>
      <c r="M27" s="600"/>
      <c r="P27" s="32">
        <f>COUNTIF($B$3:$B$200,"="&amp;$Q27)</f>
        <v>1</v>
      </c>
      <c r="Q27" t="s">
        <v>815</v>
      </c>
      <c r="R27" t="s">
        <v>816</v>
      </c>
    </row>
    <row r="28" spans="1:20" x14ac:dyDescent="0.2">
      <c r="A28" s="636">
        <v>5</v>
      </c>
      <c r="B28" s="631" t="s">
        <v>226</v>
      </c>
      <c r="C28" s="632" t="s">
        <v>227</v>
      </c>
      <c r="D28" s="648" t="s">
        <v>238</v>
      </c>
      <c r="E28" s="632" t="s">
        <v>239</v>
      </c>
      <c r="F28" s="601" t="str">
        <f t="shared" si="2"/>
        <v>U014T159</v>
      </c>
      <c r="G28" s="596"/>
      <c r="H28" s="596"/>
      <c r="I28" s="596">
        <v>0</v>
      </c>
      <c r="J28" s="635" t="s">
        <v>222</v>
      </c>
      <c r="K28" s="636">
        <v>5</v>
      </c>
      <c r="L28" s="637" t="str">
        <f t="shared" si="1"/>
        <v xml:space="preserve">U014 </v>
      </c>
      <c r="M28" s="600"/>
      <c r="Q28" s="695" t="s">
        <v>552</v>
      </c>
      <c r="R28" s="696" t="s">
        <v>553</v>
      </c>
    </row>
    <row r="29" spans="1:20" x14ac:dyDescent="0.2">
      <c r="A29" s="636">
        <v>5</v>
      </c>
      <c r="B29" s="631" t="s">
        <v>229</v>
      </c>
      <c r="C29" s="632" t="s">
        <v>230</v>
      </c>
      <c r="D29" s="648" t="s">
        <v>238</v>
      </c>
      <c r="E29" s="632" t="s">
        <v>239</v>
      </c>
      <c r="F29" s="601" t="str">
        <f t="shared" si="2"/>
        <v>U014T183</v>
      </c>
      <c r="G29" s="601"/>
      <c r="H29" s="602"/>
      <c r="I29" s="601">
        <v>0</v>
      </c>
      <c r="J29" s="635" t="s">
        <v>222</v>
      </c>
      <c r="K29" s="636">
        <v>5</v>
      </c>
      <c r="L29" s="637" t="str">
        <f t="shared" si="1"/>
        <v xml:space="preserve">U014 </v>
      </c>
      <c r="M29" s="600"/>
      <c r="P29" s="32">
        <f>COUNTIF($B$3:$B$200,"="&amp;$Q29)</f>
        <v>1</v>
      </c>
      <c r="Q29" t="s">
        <v>543</v>
      </c>
      <c r="R29" t="s">
        <v>544</v>
      </c>
    </row>
    <row r="30" spans="1:20" x14ac:dyDescent="0.2">
      <c r="A30" s="645">
        <v>5</v>
      </c>
      <c r="B30" s="639" t="s">
        <v>232</v>
      </c>
      <c r="C30" s="640" t="s">
        <v>233</v>
      </c>
      <c r="D30" s="649" t="s">
        <v>238</v>
      </c>
      <c r="E30" s="640" t="s">
        <v>239</v>
      </c>
      <c r="F30" s="643" t="str">
        <f t="shared" si="2"/>
        <v>U014T252</v>
      </c>
      <c r="G30" s="608"/>
      <c r="H30" s="608"/>
      <c r="I30" s="608">
        <v>0</v>
      </c>
      <c r="J30" s="644" t="s">
        <v>222</v>
      </c>
      <c r="K30" s="645">
        <v>5</v>
      </c>
      <c r="L30" s="646" t="str">
        <f t="shared" si="1"/>
        <v xml:space="preserve">U014 </v>
      </c>
      <c r="M30" s="612"/>
      <c r="P30" s="32">
        <f>COUNTIF($B$3:$B$200,"="&amp;$Q30)</f>
        <v>1</v>
      </c>
      <c r="Q30" t="s">
        <v>546</v>
      </c>
      <c r="R30" t="s">
        <v>547</v>
      </c>
    </row>
    <row r="31" spans="1:20" x14ac:dyDescent="0.2">
      <c r="A31" s="619">
        <v>6</v>
      </c>
      <c r="B31" s="650" t="s">
        <v>247</v>
      </c>
      <c r="C31" s="651" t="s">
        <v>248</v>
      </c>
      <c r="D31" s="650" t="s">
        <v>1445</v>
      </c>
      <c r="E31" s="651" t="s">
        <v>1446</v>
      </c>
      <c r="F31" s="616" t="str">
        <f t="shared" si="2"/>
        <v>U063T056</v>
      </c>
      <c r="G31" s="617"/>
      <c r="H31" s="617"/>
      <c r="I31" s="617">
        <v>0</v>
      </c>
      <c r="J31" s="618" t="s">
        <v>202</v>
      </c>
      <c r="K31" s="619">
        <v>6</v>
      </c>
      <c r="L31" s="589" t="str">
        <f t="shared" si="1"/>
        <v xml:space="preserve">U063 </v>
      </c>
      <c r="M31" s="590" t="s">
        <v>1441</v>
      </c>
      <c r="N31" s="383" t="s">
        <v>289</v>
      </c>
      <c r="O31" s="384" t="s">
        <v>290</v>
      </c>
      <c r="Q31" s="695" t="s">
        <v>733</v>
      </c>
      <c r="R31" s="696" t="s">
        <v>1271</v>
      </c>
      <c r="S31" s="344" t="s">
        <v>1250</v>
      </c>
      <c r="T31" s="345" t="s">
        <v>1493</v>
      </c>
    </row>
    <row r="32" spans="1:20" x14ac:dyDescent="0.2">
      <c r="A32" s="598">
        <v>6</v>
      </c>
      <c r="B32" s="593" t="s">
        <v>250</v>
      </c>
      <c r="C32" s="594" t="s">
        <v>251</v>
      </c>
      <c r="D32" s="593" t="s">
        <v>1445</v>
      </c>
      <c r="E32" s="594" t="s">
        <v>1446</v>
      </c>
      <c r="F32" s="595" t="str">
        <f t="shared" si="2"/>
        <v>U063T059</v>
      </c>
      <c r="G32" s="596"/>
      <c r="H32" s="596"/>
      <c r="I32" s="596">
        <v>0</v>
      </c>
      <c r="J32" s="597" t="s">
        <v>222</v>
      </c>
      <c r="K32" s="598">
        <v>6</v>
      </c>
      <c r="L32" s="599" t="str">
        <f t="shared" si="1"/>
        <v xml:space="preserve">U063 </v>
      </c>
      <c r="M32" s="600" t="s">
        <v>1441</v>
      </c>
      <c r="N32" s="441" t="s">
        <v>1262</v>
      </c>
      <c r="P32" s="32">
        <f>COUNTIF($B$3:$B$200,"="&amp;$Q32)</f>
        <v>1</v>
      </c>
      <c r="Q32" t="s">
        <v>721</v>
      </c>
      <c r="R32" t="s">
        <v>722</v>
      </c>
      <c r="S32" s="33" t="s">
        <v>721</v>
      </c>
      <c r="T32" s="328" t="s">
        <v>722</v>
      </c>
    </row>
    <row r="33" spans="1:20" x14ac:dyDescent="0.2">
      <c r="A33" s="598">
        <v>6</v>
      </c>
      <c r="B33" s="593" t="s">
        <v>253</v>
      </c>
      <c r="C33" s="594" t="s">
        <v>254</v>
      </c>
      <c r="D33" s="593" t="s">
        <v>1445</v>
      </c>
      <c r="E33" s="594" t="s">
        <v>1446</v>
      </c>
      <c r="F33" s="595" t="str">
        <f t="shared" si="2"/>
        <v>U063T109</v>
      </c>
      <c r="G33" s="596"/>
      <c r="H33" s="596"/>
      <c r="I33" s="596">
        <v>0</v>
      </c>
      <c r="J33" s="597" t="s">
        <v>222</v>
      </c>
      <c r="K33" s="598">
        <v>6</v>
      </c>
      <c r="L33" s="599" t="str">
        <f t="shared" si="1"/>
        <v xml:space="preserve">U063 </v>
      </c>
      <c r="M33" s="600" t="s">
        <v>1441</v>
      </c>
      <c r="P33" s="32">
        <f>COUNTIF($B$3:$B$200,"="&amp;$Q33)</f>
        <v>1</v>
      </c>
      <c r="Q33" t="s">
        <v>724</v>
      </c>
      <c r="R33" t="s">
        <v>725</v>
      </c>
      <c r="S33" s="33" t="s">
        <v>724</v>
      </c>
      <c r="T33" s="328" t="s">
        <v>725</v>
      </c>
    </row>
    <row r="34" spans="1:20" x14ac:dyDescent="0.2">
      <c r="A34" s="598">
        <v>6</v>
      </c>
      <c r="B34" s="593" t="s">
        <v>256</v>
      </c>
      <c r="C34" s="594" t="s">
        <v>257</v>
      </c>
      <c r="D34" s="593" t="s">
        <v>1445</v>
      </c>
      <c r="E34" s="594" t="s">
        <v>1446</v>
      </c>
      <c r="F34" s="595" t="str">
        <f t="shared" si="2"/>
        <v>U063T113</v>
      </c>
      <c r="G34" s="596"/>
      <c r="H34" s="596"/>
      <c r="I34" s="596">
        <v>0</v>
      </c>
      <c r="J34" s="597" t="s">
        <v>259</v>
      </c>
      <c r="K34" s="598">
        <v>6</v>
      </c>
      <c r="L34" s="599" t="str">
        <f t="shared" si="1"/>
        <v xml:space="preserve">U063 </v>
      </c>
      <c r="M34" s="600" t="s">
        <v>1441</v>
      </c>
      <c r="P34" s="32">
        <f>COUNTIF($B$3:$B$200,"="&amp;$Q34)</f>
        <v>1</v>
      </c>
      <c r="Q34" t="s">
        <v>727</v>
      </c>
      <c r="R34" t="s">
        <v>728</v>
      </c>
      <c r="S34" s="33" t="s">
        <v>730</v>
      </c>
      <c r="T34" s="328" t="s">
        <v>731</v>
      </c>
    </row>
    <row r="35" spans="1:20" x14ac:dyDescent="0.2">
      <c r="A35" s="598">
        <v>6</v>
      </c>
      <c r="B35" s="593" t="s">
        <v>260</v>
      </c>
      <c r="C35" s="594" t="s">
        <v>261</v>
      </c>
      <c r="D35" s="593" t="s">
        <v>1445</v>
      </c>
      <c r="E35" s="594" t="s">
        <v>1446</v>
      </c>
      <c r="F35" s="622" t="str">
        <f t="shared" si="2"/>
        <v>U063T119</v>
      </c>
      <c r="G35" s="635"/>
      <c r="H35" s="652"/>
      <c r="I35" s="596">
        <v>0</v>
      </c>
      <c r="J35" s="597" t="s">
        <v>222</v>
      </c>
      <c r="K35" s="598">
        <v>6</v>
      </c>
      <c r="L35" s="599" t="str">
        <f t="shared" si="1"/>
        <v xml:space="preserve">U063 </v>
      </c>
      <c r="M35" s="600" t="s">
        <v>1441</v>
      </c>
      <c r="P35" s="32">
        <f>COUNTIF($B$3:$B$200,"="&amp;$Q35)</f>
        <v>1</v>
      </c>
      <c r="Q35" t="s">
        <v>730</v>
      </c>
      <c r="R35" t="s">
        <v>731</v>
      </c>
    </row>
    <row r="36" spans="1:20" x14ac:dyDescent="0.2">
      <c r="A36" s="598">
        <v>6</v>
      </c>
      <c r="B36" s="593" t="s">
        <v>263</v>
      </c>
      <c r="C36" s="594" t="s">
        <v>264</v>
      </c>
      <c r="D36" s="593" t="s">
        <v>1445</v>
      </c>
      <c r="E36" s="594" t="s">
        <v>1446</v>
      </c>
      <c r="F36" s="595" t="str">
        <f t="shared" si="2"/>
        <v>U063T134</v>
      </c>
      <c r="G36" s="635"/>
      <c r="H36" s="652"/>
      <c r="I36" s="596">
        <v>0</v>
      </c>
      <c r="J36" s="597" t="s">
        <v>202</v>
      </c>
      <c r="K36" s="598">
        <v>6</v>
      </c>
      <c r="L36" s="599" t="str">
        <f t="shared" si="1"/>
        <v xml:space="preserve">U063 </v>
      </c>
      <c r="M36" s="600" t="s">
        <v>1441</v>
      </c>
      <c r="N36" s="335" t="s">
        <v>285</v>
      </c>
      <c r="O36" s="509" t="s">
        <v>1272</v>
      </c>
      <c r="Q36" s="695" t="s">
        <v>833</v>
      </c>
      <c r="R36" s="696" t="s">
        <v>1269</v>
      </c>
      <c r="S36" s="344" t="s">
        <v>1277</v>
      </c>
      <c r="T36" s="345" t="s">
        <v>1494</v>
      </c>
    </row>
    <row r="37" spans="1:20" x14ac:dyDescent="0.2">
      <c r="A37" s="598">
        <v>6</v>
      </c>
      <c r="B37" s="593" t="s">
        <v>269</v>
      </c>
      <c r="C37" s="594" t="s">
        <v>270</v>
      </c>
      <c r="D37" s="593" t="s">
        <v>1445</v>
      </c>
      <c r="E37" s="594" t="s">
        <v>1446</v>
      </c>
      <c r="F37" s="595" t="str">
        <f t="shared" si="2"/>
        <v>U063T152</v>
      </c>
      <c r="G37" s="635"/>
      <c r="H37" s="652"/>
      <c r="I37" s="596">
        <v>0</v>
      </c>
      <c r="J37" s="597" t="s">
        <v>222</v>
      </c>
      <c r="K37" s="598">
        <v>6</v>
      </c>
      <c r="L37" s="599" t="str">
        <f t="shared" si="1"/>
        <v xml:space="preserve">U063 </v>
      </c>
      <c r="M37" s="600" t="s">
        <v>1441</v>
      </c>
      <c r="P37" s="32">
        <f t="shared" ref="P37:P42" si="5">COUNTIF($B$3:$B$200,"="&amp;$Q37)</f>
        <v>1</v>
      </c>
      <c r="Q37" t="s">
        <v>804</v>
      </c>
      <c r="R37" t="s">
        <v>805</v>
      </c>
      <c r="S37" s="33" t="s">
        <v>804</v>
      </c>
      <c r="T37" s="328" t="s">
        <v>805</v>
      </c>
    </row>
    <row r="38" spans="1:20" x14ac:dyDescent="0.2">
      <c r="A38" s="598">
        <v>6</v>
      </c>
      <c r="B38" s="593" t="s">
        <v>275</v>
      </c>
      <c r="C38" s="594" t="s">
        <v>276</v>
      </c>
      <c r="D38" s="593" t="s">
        <v>1445</v>
      </c>
      <c r="E38" s="594" t="s">
        <v>1446</v>
      </c>
      <c r="F38" s="595" t="str">
        <f t="shared" si="2"/>
        <v>U063T202</v>
      </c>
      <c r="G38" s="635"/>
      <c r="H38" s="652"/>
      <c r="I38" s="596">
        <v>0</v>
      </c>
      <c r="J38" s="597" t="s">
        <v>222</v>
      </c>
      <c r="K38" s="598">
        <v>6</v>
      </c>
      <c r="L38" s="599" t="str">
        <f t="shared" si="1"/>
        <v xml:space="preserve">U063 </v>
      </c>
      <c r="M38" s="600" t="s">
        <v>1441</v>
      </c>
      <c r="N38" s="335" t="s">
        <v>286</v>
      </c>
      <c r="O38" s="509" t="s">
        <v>1274</v>
      </c>
      <c r="P38" s="32">
        <f t="shared" si="5"/>
        <v>1</v>
      </c>
      <c r="Q38" t="s">
        <v>809</v>
      </c>
      <c r="R38" t="s">
        <v>810</v>
      </c>
      <c r="S38" s="33" t="s">
        <v>809</v>
      </c>
      <c r="T38" s="328" t="s">
        <v>810</v>
      </c>
    </row>
    <row r="39" spans="1:20" x14ac:dyDescent="0.2">
      <c r="A39" s="610">
        <v>6</v>
      </c>
      <c r="B39" s="605" t="s">
        <v>278</v>
      </c>
      <c r="C39" s="606" t="s">
        <v>279</v>
      </c>
      <c r="D39" s="605" t="s">
        <v>1445</v>
      </c>
      <c r="E39" s="606" t="s">
        <v>1446</v>
      </c>
      <c r="F39" s="607" t="str">
        <f t="shared" si="2"/>
        <v>U063T236</v>
      </c>
      <c r="G39" s="644"/>
      <c r="H39" s="653"/>
      <c r="I39" s="608">
        <v>0</v>
      </c>
      <c r="J39" s="609" t="s">
        <v>281</v>
      </c>
      <c r="K39" s="610">
        <v>6</v>
      </c>
      <c r="L39" s="611" t="str">
        <f t="shared" si="1"/>
        <v xml:space="preserve">U063 </v>
      </c>
      <c r="M39" s="612" t="s">
        <v>1441</v>
      </c>
      <c r="P39" s="32">
        <f t="shared" si="5"/>
        <v>1</v>
      </c>
      <c r="Q39" t="s">
        <v>812</v>
      </c>
      <c r="R39" t="s">
        <v>813</v>
      </c>
      <c r="S39" s="33" t="s">
        <v>812</v>
      </c>
      <c r="T39" s="328" t="s">
        <v>813</v>
      </c>
    </row>
    <row r="40" spans="1:20" x14ac:dyDescent="0.2">
      <c r="A40" s="619">
        <v>6</v>
      </c>
      <c r="B40" s="613" t="s">
        <v>266</v>
      </c>
      <c r="C40" s="614" t="s">
        <v>267</v>
      </c>
      <c r="D40" s="650" t="s">
        <v>1447</v>
      </c>
      <c r="E40" s="651" t="s">
        <v>1448</v>
      </c>
      <c r="F40" s="616" t="str">
        <f>D40&amp;B40</f>
        <v>U084T150</v>
      </c>
      <c r="G40" s="628"/>
      <c r="H40" s="654"/>
      <c r="I40" s="617">
        <v>0</v>
      </c>
      <c r="J40" s="618" t="s">
        <v>202</v>
      </c>
      <c r="K40" s="619">
        <v>6</v>
      </c>
      <c r="L40" s="589" t="str">
        <f>IF(LEFT(D40,4)="U022",D40&amp;G40,D40&amp;" "&amp;G40)</f>
        <v xml:space="preserve">U084 </v>
      </c>
      <c r="M40" s="590" t="s">
        <v>1441</v>
      </c>
      <c r="N40" s="440" t="s">
        <v>319</v>
      </c>
      <c r="O40" s="439" t="s">
        <v>320</v>
      </c>
      <c r="P40" s="32">
        <f t="shared" si="5"/>
        <v>1</v>
      </c>
      <c r="Q40" t="s">
        <v>818</v>
      </c>
      <c r="R40" t="s">
        <v>819</v>
      </c>
      <c r="S40" s="33" t="s">
        <v>818</v>
      </c>
      <c r="T40" s="328" t="s">
        <v>819</v>
      </c>
    </row>
    <row r="41" spans="1:20" x14ac:dyDescent="0.2">
      <c r="A41" s="610">
        <v>6</v>
      </c>
      <c r="B41" s="603" t="s">
        <v>272</v>
      </c>
      <c r="C41" s="604" t="s">
        <v>273</v>
      </c>
      <c r="D41" s="605" t="s">
        <v>1447</v>
      </c>
      <c r="E41" s="606" t="s">
        <v>1448</v>
      </c>
      <c r="F41" s="607" t="str">
        <f>D41&amp;B41</f>
        <v>U084T172</v>
      </c>
      <c r="G41" s="649"/>
      <c r="H41" s="640"/>
      <c r="I41" s="643">
        <v>0</v>
      </c>
      <c r="J41" s="609" t="s">
        <v>222</v>
      </c>
      <c r="K41" s="610">
        <v>6</v>
      </c>
      <c r="L41" s="611" t="str">
        <f>IF(LEFT(D41,4)="U022",D41&amp;G41,D41&amp;" "&amp;G41)</f>
        <v xml:space="preserve">U084 </v>
      </c>
      <c r="M41" s="612" t="s">
        <v>1441</v>
      </c>
      <c r="P41" s="32">
        <f t="shared" si="5"/>
        <v>1</v>
      </c>
      <c r="Q41" t="s">
        <v>821</v>
      </c>
      <c r="R41" t="s">
        <v>822</v>
      </c>
      <c r="S41" s="33" t="s">
        <v>821</v>
      </c>
      <c r="T41" s="328" t="s">
        <v>822</v>
      </c>
    </row>
    <row r="42" spans="1:20" x14ac:dyDescent="0.2">
      <c r="A42" s="619">
        <v>9</v>
      </c>
      <c r="B42" s="650" t="s">
        <v>321</v>
      </c>
      <c r="C42" s="651" t="s">
        <v>322</v>
      </c>
      <c r="D42" s="650" t="s">
        <v>1449</v>
      </c>
      <c r="E42" s="651" t="s">
        <v>1450</v>
      </c>
      <c r="F42" s="616" t="str">
        <f t="shared" ref="F42:F105" si="6">D42&amp;B42</f>
        <v>U078T010</v>
      </c>
      <c r="G42" s="627"/>
      <c r="H42" s="655"/>
      <c r="I42" s="627">
        <v>0</v>
      </c>
      <c r="J42" s="618" t="s">
        <v>299</v>
      </c>
      <c r="K42" s="619">
        <v>9</v>
      </c>
      <c r="L42" s="589" t="str">
        <f t="shared" ref="L42:L105" si="7">IF(LEFT(D42,4)="U022",D42&amp;G42,D42&amp;" "&amp;G42)</f>
        <v xml:space="preserve">U078 </v>
      </c>
      <c r="M42" s="590" t="s">
        <v>1441</v>
      </c>
      <c r="P42" s="32">
        <f t="shared" si="5"/>
        <v>1</v>
      </c>
      <c r="Q42" t="s">
        <v>824</v>
      </c>
      <c r="R42" t="s">
        <v>825</v>
      </c>
      <c r="S42" s="33" t="s">
        <v>824</v>
      </c>
      <c r="T42" s="328" t="s">
        <v>825</v>
      </c>
    </row>
    <row r="43" spans="1:20" x14ac:dyDescent="0.2">
      <c r="A43" s="598">
        <v>9</v>
      </c>
      <c r="B43" s="593" t="s">
        <v>330</v>
      </c>
      <c r="C43" s="594" t="s">
        <v>331</v>
      </c>
      <c r="D43" s="593" t="s">
        <v>1449</v>
      </c>
      <c r="E43" s="594" t="s">
        <v>1450</v>
      </c>
      <c r="F43" s="595" t="str">
        <f t="shared" si="6"/>
        <v>U078T218</v>
      </c>
      <c r="G43" s="601"/>
      <c r="H43" s="602"/>
      <c r="I43" s="601">
        <v>0</v>
      </c>
      <c r="J43" s="597" t="s">
        <v>299</v>
      </c>
      <c r="K43" s="598">
        <v>9</v>
      </c>
      <c r="L43" s="599" t="str">
        <f t="shared" si="7"/>
        <v xml:space="preserve">U078 </v>
      </c>
      <c r="M43" s="600" t="s">
        <v>1441</v>
      </c>
    </row>
    <row r="44" spans="1:20" x14ac:dyDescent="0.2">
      <c r="A44" s="657">
        <v>9</v>
      </c>
      <c r="B44" s="605" t="s">
        <v>423</v>
      </c>
      <c r="C44" s="606" t="s">
        <v>424</v>
      </c>
      <c r="D44" s="605" t="s">
        <v>1449</v>
      </c>
      <c r="E44" s="606" t="s">
        <v>1450</v>
      </c>
      <c r="F44" s="607" t="str">
        <f t="shared" si="6"/>
        <v>U078T225</v>
      </c>
      <c r="G44" s="643"/>
      <c r="H44" s="656"/>
      <c r="I44" s="643">
        <v>0</v>
      </c>
      <c r="J44" s="609" t="s">
        <v>299</v>
      </c>
      <c r="K44" s="657">
        <v>9</v>
      </c>
      <c r="L44" s="611" t="str">
        <f t="shared" si="7"/>
        <v xml:space="preserve">U078 </v>
      </c>
      <c r="M44" s="612" t="s">
        <v>1441</v>
      </c>
      <c r="Q44" s="16" t="s">
        <v>1314</v>
      </c>
    </row>
    <row r="45" spans="1:20" x14ac:dyDescent="0.2">
      <c r="A45" s="629">
        <v>12</v>
      </c>
      <c r="B45" s="658" t="s">
        <v>339</v>
      </c>
      <c r="C45" s="659" t="s">
        <v>340</v>
      </c>
      <c r="D45" s="660" t="s">
        <v>364</v>
      </c>
      <c r="E45" s="659" t="s">
        <v>1268</v>
      </c>
      <c r="F45" s="661" t="str">
        <f t="shared" si="6"/>
        <v>U401BT022</v>
      </c>
      <c r="G45" s="625" t="s">
        <v>356</v>
      </c>
      <c r="H45" s="626" t="s">
        <v>357</v>
      </c>
      <c r="I45" s="661" t="s">
        <v>358</v>
      </c>
      <c r="J45" s="628" t="s">
        <v>295</v>
      </c>
      <c r="K45" s="629">
        <v>12</v>
      </c>
      <c r="L45" s="662" t="str">
        <f t="shared" si="7"/>
        <v>U401B U401A</v>
      </c>
      <c r="M45" s="590" t="s">
        <v>1266</v>
      </c>
      <c r="Q45" s="383" t="s">
        <v>1305</v>
      </c>
      <c r="R45" s="384" t="s">
        <v>1348</v>
      </c>
      <c r="S45" s="344" t="s">
        <v>1495</v>
      </c>
      <c r="T45" s="345" t="s">
        <v>1496</v>
      </c>
    </row>
    <row r="46" spans="1:20" x14ac:dyDescent="0.2">
      <c r="A46" s="636">
        <v>12</v>
      </c>
      <c r="B46" s="663" t="s">
        <v>342</v>
      </c>
      <c r="C46" s="664" t="s">
        <v>343</v>
      </c>
      <c r="D46" s="665" t="s">
        <v>364</v>
      </c>
      <c r="E46" s="664" t="s">
        <v>1268</v>
      </c>
      <c r="F46" s="666" t="str">
        <f t="shared" si="6"/>
        <v>U401BT099</v>
      </c>
      <c r="G46" s="667"/>
      <c r="H46" s="667"/>
      <c r="I46" s="596">
        <v>0</v>
      </c>
      <c r="J46" s="635" t="s">
        <v>295</v>
      </c>
      <c r="K46" s="636">
        <v>12</v>
      </c>
      <c r="L46" s="637" t="str">
        <f t="shared" si="7"/>
        <v xml:space="preserve">U401B </v>
      </c>
      <c r="M46" s="600" t="s">
        <v>1266</v>
      </c>
      <c r="P46" s="32">
        <f>COUNTIF($B$3:$B$200,"="&amp;$Q46)</f>
        <v>1</v>
      </c>
      <c r="Q46" t="s">
        <v>162</v>
      </c>
      <c r="R46" t="s">
        <v>149</v>
      </c>
    </row>
    <row r="47" spans="1:20" x14ac:dyDescent="0.2">
      <c r="A47" s="636">
        <v>12</v>
      </c>
      <c r="B47" s="663" t="s">
        <v>345</v>
      </c>
      <c r="C47" s="664" t="s">
        <v>346</v>
      </c>
      <c r="D47" s="665" t="s">
        <v>364</v>
      </c>
      <c r="E47" s="664" t="s">
        <v>1268</v>
      </c>
      <c r="F47" s="666" t="str">
        <f t="shared" si="6"/>
        <v>U401BT106</v>
      </c>
      <c r="G47" s="638" t="s">
        <v>356</v>
      </c>
      <c r="H47" s="638" t="s">
        <v>357</v>
      </c>
      <c r="I47" s="666" t="s">
        <v>359</v>
      </c>
      <c r="J47" s="635" t="s">
        <v>295</v>
      </c>
      <c r="K47" s="636">
        <v>12</v>
      </c>
      <c r="L47" s="668" t="str">
        <f t="shared" si="7"/>
        <v>U401B U401A</v>
      </c>
      <c r="M47" s="600" t="s">
        <v>1266</v>
      </c>
      <c r="P47" s="32">
        <f>COUNTIF($B$3:$B$200,"="&amp;$Q47)</f>
        <v>1</v>
      </c>
      <c r="Q47" t="s">
        <v>164</v>
      </c>
      <c r="R47" t="s">
        <v>165</v>
      </c>
      <c r="S47" s="362" t="s">
        <v>176</v>
      </c>
      <c r="T47" s="363" t="s">
        <v>1497</v>
      </c>
    </row>
    <row r="48" spans="1:20" x14ac:dyDescent="0.2">
      <c r="A48" s="636">
        <v>12</v>
      </c>
      <c r="B48" s="663" t="s">
        <v>348</v>
      </c>
      <c r="C48" s="664" t="s">
        <v>349</v>
      </c>
      <c r="D48" s="665" t="s">
        <v>364</v>
      </c>
      <c r="E48" s="664" t="s">
        <v>1268</v>
      </c>
      <c r="F48" s="666" t="str">
        <f t="shared" si="6"/>
        <v>U401BT166</v>
      </c>
      <c r="G48" s="638" t="s">
        <v>356</v>
      </c>
      <c r="H48" s="638" t="s">
        <v>357</v>
      </c>
      <c r="I48" s="666" t="s">
        <v>360</v>
      </c>
      <c r="J48" s="635" t="s">
        <v>295</v>
      </c>
      <c r="K48" s="636">
        <v>12</v>
      </c>
      <c r="L48" s="668" t="str">
        <f t="shared" si="7"/>
        <v>U401B U401A</v>
      </c>
      <c r="M48" s="600" t="s">
        <v>1266</v>
      </c>
      <c r="P48" s="32">
        <f>COUNTIF($B$3:$B$200,"="&amp;$Q48)</f>
        <v>1</v>
      </c>
      <c r="Q48" t="s">
        <v>167</v>
      </c>
      <c r="R48" t="s">
        <v>168</v>
      </c>
      <c r="S48" t="s">
        <v>167</v>
      </c>
      <c r="T48" t="s">
        <v>168</v>
      </c>
    </row>
    <row r="49" spans="1:20" x14ac:dyDescent="0.2">
      <c r="A49" s="645">
        <v>12</v>
      </c>
      <c r="B49" s="669" t="s">
        <v>351</v>
      </c>
      <c r="C49" s="670" t="s">
        <v>352</v>
      </c>
      <c r="D49" s="671" t="s">
        <v>364</v>
      </c>
      <c r="E49" s="670" t="s">
        <v>1268</v>
      </c>
      <c r="F49" s="672" t="str">
        <f t="shared" si="6"/>
        <v>U401BT212</v>
      </c>
      <c r="G49" s="673" t="s">
        <v>356</v>
      </c>
      <c r="H49" s="673" t="s">
        <v>357</v>
      </c>
      <c r="I49" s="672" t="s">
        <v>361</v>
      </c>
      <c r="J49" s="644" t="s">
        <v>295</v>
      </c>
      <c r="K49" s="645">
        <v>12</v>
      </c>
      <c r="L49" s="674" t="str">
        <f t="shared" si="7"/>
        <v>U401B U401A</v>
      </c>
      <c r="M49" s="612" t="s">
        <v>1266</v>
      </c>
      <c r="P49" s="32">
        <f>COUNTIF($B$3:$B$200,"="&amp;$Q49)</f>
        <v>1</v>
      </c>
      <c r="Q49" t="s">
        <v>170</v>
      </c>
      <c r="R49" t="s">
        <v>171</v>
      </c>
      <c r="S49" t="s">
        <v>170</v>
      </c>
      <c r="T49" t="s">
        <v>171</v>
      </c>
    </row>
    <row r="50" spans="1:20" x14ac:dyDescent="0.2">
      <c r="A50" s="619">
        <v>14</v>
      </c>
      <c r="B50" s="613" t="s">
        <v>377</v>
      </c>
      <c r="C50" s="614" t="s">
        <v>378</v>
      </c>
      <c r="D50" s="675" t="s">
        <v>1307</v>
      </c>
      <c r="E50" s="676" t="s">
        <v>1312</v>
      </c>
      <c r="F50" s="616" t="str">
        <f t="shared" si="6"/>
        <v>U056T045</v>
      </c>
      <c r="G50" s="617"/>
      <c r="H50" s="617"/>
      <c r="I50" s="617">
        <v>0</v>
      </c>
      <c r="J50" s="618" t="s">
        <v>295</v>
      </c>
      <c r="K50" s="619">
        <v>14</v>
      </c>
      <c r="L50" s="589" t="str">
        <f t="shared" si="7"/>
        <v xml:space="preserve">U056 </v>
      </c>
      <c r="M50" s="590" t="s">
        <v>1314</v>
      </c>
      <c r="P50" s="32">
        <f>COUNTIF($B$3:$B$200,"="&amp;$Q50)</f>
        <v>1</v>
      </c>
      <c r="Q50" t="s">
        <v>173</v>
      </c>
      <c r="R50" t="s">
        <v>174</v>
      </c>
      <c r="S50" t="s">
        <v>173</v>
      </c>
      <c r="T50" t="s">
        <v>174</v>
      </c>
    </row>
    <row r="51" spans="1:20" x14ac:dyDescent="0.2">
      <c r="A51" s="598">
        <v>14</v>
      </c>
      <c r="B51" s="591" t="s">
        <v>380</v>
      </c>
      <c r="C51" s="592" t="s">
        <v>381</v>
      </c>
      <c r="D51" s="677" t="s">
        <v>1307</v>
      </c>
      <c r="E51" s="678" t="s">
        <v>1312</v>
      </c>
      <c r="F51" s="595" t="str">
        <f t="shared" si="6"/>
        <v>U056T096</v>
      </c>
      <c r="G51" s="596"/>
      <c r="H51" s="596"/>
      <c r="I51" s="596">
        <v>0</v>
      </c>
      <c r="J51" s="597" t="s">
        <v>295</v>
      </c>
      <c r="K51" s="598">
        <v>14</v>
      </c>
      <c r="L51" s="599" t="str">
        <f t="shared" si="7"/>
        <v xml:space="preserve">U056 </v>
      </c>
      <c r="M51" s="600" t="s">
        <v>1314</v>
      </c>
      <c r="P51" s="32"/>
      <c r="Q51" s="383" t="s">
        <v>1306</v>
      </c>
      <c r="R51" s="384" t="s">
        <v>1313</v>
      </c>
      <c r="S51" s="344" t="s">
        <v>1498</v>
      </c>
      <c r="T51" s="345" t="s">
        <v>1499</v>
      </c>
    </row>
    <row r="52" spans="1:20" x14ac:dyDescent="0.2">
      <c r="A52" s="598">
        <v>14</v>
      </c>
      <c r="B52" s="591" t="s">
        <v>383</v>
      </c>
      <c r="C52" s="592" t="s">
        <v>384</v>
      </c>
      <c r="D52" s="620" t="s">
        <v>1307</v>
      </c>
      <c r="E52" s="592" t="s">
        <v>1312</v>
      </c>
      <c r="F52" s="595" t="str">
        <f t="shared" si="6"/>
        <v>U056T178</v>
      </c>
      <c r="G52" s="596"/>
      <c r="H52" s="596"/>
      <c r="I52" s="596"/>
      <c r="J52" s="597" t="s">
        <v>295</v>
      </c>
      <c r="K52" s="598">
        <v>14</v>
      </c>
      <c r="L52" s="599" t="str">
        <f t="shared" si="7"/>
        <v xml:space="preserve">U056 </v>
      </c>
      <c r="M52" s="600" t="s">
        <v>1314</v>
      </c>
      <c r="P52" s="32">
        <f t="shared" ref="P52:P58" si="8">COUNTIF($B$3:$B$200,"="&amp;$Q52)</f>
        <v>1</v>
      </c>
      <c r="Q52" t="s">
        <v>177</v>
      </c>
      <c r="R52" t="s">
        <v>178</v>
      </c>
    </row>
    <row r="53" spans="1:20" x14ac:dyDescent="0.2">
      <c r="A53" s="598">
        <v>14</v>
      </c>
      <c r="B53" s="591" t="s">
        <v>386</v>
      </c>
      <c r="C53" s="592" t="s">
        <v>387</v>
      </c>
      <c r="D53" s="677" t="s">
        <v>1307</v>
      </c>
      <c r="E53" s="678" t="s">
        <v>1312</v>
      </c>
      <c r="F53" s="595" t="str">
        <f t="shared" si="6"/>
        <v>U056T186</v>
      </c>
      <c r="G53" s="596"/>
      <c r="H53" s="596"/>
      <c r="I53" s="596">
        <v>0</v>
      </c>
      <c r="J53" s="597" t="s">
        <v>295</v>
      </c>
      <c r="K53" s="598">
        <v>14</v>
      </c>
      <c r="L53" s="599" t="str">
        <f t="shared" si="7"/>
        <v xml:space="preserve">U056 </v>
      </c>
      <c r="M53" s="600" t="s">
        <v>1314</v>
      </c>
      <c r="P53" s="32">
        <f t="shared" si="8"/>
        <v>1</v>
      </c>
      <c r="Q53" t="s">
        <v>180</v>
      </c>
      <c r="R53" t="s">
        <v>181</v>
      </c>
    </row>
    <row r="54" spans="1:20" x14ac:dyDescent="0.2">
      <c r="A54" s="610">
        <v>14</v>
      </c>
      <c r="B54" s="603" t="s">
        <v>389</v>
      </c>
      <c r="C54" s="604" t="s">
        <v>390</v>
      </c>
      <c r="D54" s="679" t="s">
        <v>1307</v>
      </c>
      <c r="E54" s="680" t="s">
        <v>1312</v>
      </c>
      <c r="F54" s="607" t="str">
        <f t="shared" si="6"/>
        <v>U056T244</v>
      </c>
      <c r="G54" s="608"/>
      <c r="H54" s="608"/>
      <c r="I54" s="608">
        <v>0</v>
      </c>
      <c r="J54" s="609" t="s">
        <v>295</v>
      </c>
      <c r="K54" s="610">
        <v>14</v>
      </c>
      <c r="L54" s="611" t="str">
        <f t="shared" si="7"/>
        <v xml:space="preserve">U056 </v>
      </c>
      <c r="M54" s="612" t="s">
        <v>1314</v>
      </c>
      <c r="P54" s="32">
        <f t="shared" si="8"/>
        <v>1</v>
      </c>
      <c r="Q54" t="s">
        <v>183</v>
      </c>
      <c r="R54" t="s">
        <v>184</v>
      </c>
    </row>
    <row r="55" spans="1:20" x14ac:dyDescent="0.2">
      <c r="A55" s="619">
        <v>19</v>
      </c>
      <c r="B55" s="650" t="s">
        <v>426</v>
      </c>
      <c r="C55" s="651" t="s">
        <v>427</v>
      </c>
      <c r="D55" s="675" t="s">
        <v>1451</v>
      </c>
      <c r="E55" s="676" t="s">
        <v>1452</v>
      </c>
      <c r="F55" s="616" t="str">
        <f t="shared" si="6"/>
        <v>U065T021</v>
      </c>
      <c r="G55" s="617"/>
      <c r="H55" s="617"/>
      <c r="I55" s="617">
        <v>0</v>
      </c>
      <c r="J55" s="618" t="s">
        <v>303</v>
      </c>
      <c r="K55" s="619">
        <v>19</v>
      </c>
      <c r="L55" s="589" t="str">
        <f t="shared" si="7"/>
        <v xml:space="preserve">U065 </v>
      </c>
      <c r="M55" s="590" t="s">
        <v>1441</v>
      </c>
      <c r="P55" s="32">
        <f t="shared" si="8"/>
        <v>1</v>
      </c>
      <c r="Q55" t="s">
        <v>187</v>
      </c>
      <c r="R55" t="s">
        <v>188</v>
      </c>
    </row>
    <row r="56" spans="1:20" x14ac:dyDescent="0.2">
      <c r="A56" s="598">
        <v>19</v>
      </c>
      <c r="B56" s="593" t="s">
        <v>429</v>
      </c>
      <c r="C56" s="594" t="s">
        <v>430</v>
      </c>
      <c r="D56" s="677" t="s">
        <v>1451</v>
      </c>
      <c r="E56" s="678" t="s">
        <v>1452</v>
      </c>
      <c r="F56" s="595" t="str">
        <f t="shared" si="6"/>
        <v>U065T035</v>
      </c>
      <c r="G56" s="596"/>
      <c r="H56" s="596"/>
      <c r="I56" s="596">
        <v>0</v>
      </c>
      <c r="J56" s="597" t="s">
        <v>303</v>
      </c>
      <c r="K56" s="598">
        <v>19</v>
      </c>
      <c r="L56" s="599" t="str">
        <f t="shared" si="7"/>
        <v xml:space="preserve">U065 </v>
      </c>
      <c r="M56" s="600" t="s">
        <v>1441</v>
      </c>
      <c r="P56" s="32">
        <f t="shared" si="8"/>
        <v>1</v>
      </c>
      <c r="Q56" t="s">
        <v>190</v>
      </c>
      <c r="R56" t="s">
        <v>191</v>
      </c>
    </row>
    <row r="57" spans="1:20" x14ac:dyDescent="0.2">
      <c r="A57" s="681">
        <v>19</v>
      </c>
      <c r="B57" s="593" t="s">
        <v>300</v>
      </c>
      <c r="C57" s="594" t="s">
        <v>301</v>
      </c>
      <c r="D57" s="677" t="s">
        <v>1451</v>
      </c>
      <c r="E57" s="678" t="s">
        <v>1452</v>
      </c>
      <c r="F57" s="595" t="str">
        <f t="shared" si="6"/>
        <v>U065T064</v>
      </c>
      <c r="G57" s="596"/>
      <c r="H57" s="596"/>
      <c r="I57" s="596">
        <v>0</v>
      </c>
      <c r="J57" s="597" t="s">
        <v>303</v>
      </c>
      <c r="K57" s="681">
        <v>19</v>
      </c>
      <c r="L57" s="599" t="str">
        <f t="shared" si="7"/>
        <v xml:space="preserve">U065 </v>
      </c>
      <c r="M57" s="600" t="s">
        <v>1441</v>
      </c>
      <c r="P57" s="32">
        <f t="shared" si="8"/>
        <v>1</v>
      </c>
      <c r="Q57" t="s">
        <v>193</v>
      </c>
      <c r="R57" t="s">
        <v>194</v>
      </c>
    </row>
    <row r="58" spans="1:20" x14ac:dyDescent="0.2">
      <c r="A58" s="681">
        <v>19</v>
      </c>
      <c r="B58" s="593" t="s">
        <v>405</v>
      </c>
      <c r="C58" s="594" t="s">
        <v>406</v>
      </c>
      <c r="D58" s="677" t="s">
        <v>1451</v>
      </c>
      <c r="E58" s="678" t="s">
        <v>1452</v>
      </c>
      <c r="F58" s="595" t="str">
        <f t="shared" si="6"/>
        <v>U065T083</v>
      </c>
      <c r="G58" s="596"/>
      <c r="H58" s="596"/>
      <c r="I58" s="596">
        <v>0</v>
      </c>
      <c r="J58" s="597" t="s">
        <v>303</v>
      </c>
      <c r="K58" s="681">
        <v>19</v>
      </c>
      <c r="L58" s="599" t="str">
        <f t="shared" si="7"/>
        <v xml:space="preserve">U065 </v>
      </c>
      <c r="M58" s="600" t="s">
        <v>1441</v>
      </c>
      <c r="P58" s="32">
        <f t="shared" si="8"/>
        <v>1</v>
      </c>
      <c r="Q58" t="s">
        <v>196</v>
      </c>
      <c r="R58" t="s">
        <v>197</v>
      </c>
    </row>
    <row r="59" spans="1:20" x14ac:dyDescent="0.2">
      <c r="A59" s="681">
        <v>19</v>
      </c>
      <c r="B59" s="593" t="s">
        <v>408</v>
      </c>
      <c r="C59" s="594" t="s">
        <v>409</v>
      </c>
      <c r="D59" s="677" t="s">
        <v>1451</v>
      </c>
      <c r="E59" s="678" t="s">
        <v>1452</v>
      </c>
      <c r="F59" s="595" t="str">
        <f t="shared" si="6"/>
        <v>U065T088</v>
      </c>
      <c r="G59" s="596"/>
      <c r="H59" s="596"/>
      <c r="I59" s="596">
        <v>0</v>
      </c>
      <c r="J59" s="597" t="s">
        <v>303</v>
      </c>
      <c r="K59" s="681">
        <v>19</v>
      </c>
      <c r="L59" s="599" t="str">
        <f t="shared" si="7"/>
        <v xml:space="preserve">U065 </v>
      </c>
      <c r="M59" s="600" t="s">
        <v>1441</v>
      </c>
      <c r="P59" s="32"/>
      <c r="Q59" s="383" t="s">
        <v>1307</v>
      </c>
      <c r="R59" s="384" t="s">
        <v>1312</v>
      </c>
      <c r="S59" s="344" t="s">
        <v>1500</v>
      </c>
      <c r="T59" s="345" t="s">
        <v>1501</v>
      </c>
    </row>
    <row r="60" spans="1:20" x14ac:dyDescent="0.2">
      <c r="A60" s="681">
        <v>19</v>
      </c>
      <c r="B60" s="593" t="s">
        <v>411</v>
      </c>
      <c r="C60" s="594" t="s">
        <v>412</v>
      </c>
      <c r="D60" s="677" t="s">
        <v>1451</v>
      </c>
      <c r="E60" s="678" t="s">
        <v>1452</v>
      </c>
      <c r="F60" s="595" t="str">
        <f t="shared" si="6"/>
        <v>U065T108</v>
      </c>
      <c r="G60" s="596"/>
      <c r="H60" s="596"/>
      <c r="I60" s="596">
        <v>0</v>
      </c>
      <c r="J60" s="597" t="s">
        <v>299</v>
      </c>
      <c r="K60" s="681">
        <v>19</v>
      </c>
      <c r="L60" s="599" t="str">
        <f t="shared" si="7"/>
        <v xml:space="preserve">U065 </v>
      </c>
      <c r="M60" s="600" t="s">
        <v>1441</v>
      </c>
      <c r="P60" s="32">
        <f>COUNTIF($B$3:$B$200,"="&amp;$Q60)</f>
        <v>1</v>
      </c>
      <c r="Q60" t="s">
        <v>377</v>
      </c>
      <c r="R60" t="s">
        <v>378</v>
      </c>
      <c r="S60" s="33" t="s">
        <v>377</v>
      </c>
      <c r="T60" s="328" t="s">
        <v>378</v>
      </c>
    </row>
    <row r="61" spans="1:20" x14ac:dyDescent="0.2">
      <c r="A61" s="598">
        <v>19</v>
      </c>
      <c r="B61" s="593" t="s">
        <v>435</v>
      </c>
      <c r="C61" s="594" t="s">
        <v>436</v>
      </c>
      <c r="D61" s="677" t="s">
        <v>1451</v>
      </c>
      <c r="E61" s="678" t="s">
        <v>1452</v>
      </c>
      <c r="F61" s="595" t="str">
        <f t="shared" si="6"/>
        <v>U065T111</v>
      </c>
      <c r="G61" s="596"/>
      <c r="H61" s="596"/>
      <c r="I61" s="596">
        <v>0</v>
      </c>
      <c r="J61" s="597" t="s">
        <v>303</v>
      </c>
      <c r="K61" s="598">
        <v>19</v>
      </c>
      <c r="L61" s="599" t="str">
        <f t="shared" si="7"/>
        <v xml:space="preserve">U065 </v>
      </c>
      <c r="M61" s="600" t="s">
        <v>1441</v>
      </c>
      <c r="P61" s="32">
        <f>COUNTIF($B$3:$B$200,"="&amp;$Q61)</f>
        <v>1</v>
      </c>
      <c r="Q61" t="s">
        <v>380</v>
      </c>
      <c r="R61" t="s">
        <v>381</v>
      </c>
      <c r="S61" s="33" t="s">
        <v>380</v>
      </c>
      <c r="T61" s="328" t="s">
        <v>381</v>
      </c>
    </row>
    <row r="62" spans="1:20" x14ac:dyDescent="0.2">
      <c r="A62" s="681">
        <v>19</v>
      </c>
      <c r="B62" s="593" t="s">
        <v>417</v>
      </c>
      <c r="C62" s="594" t="s">
        <v>418</v>
      </c>
      <c r="D62" s="677" t="s">
        <v>1451</v>
      </c>
      <c r="E62" s="678" t="s">
        <v>1452</v>
      </c>
      <c r="F62" s="595" t="str">
        <f t="shared" si="6"/>
        <v>U065T118</v>
      </c>
      <c r="G62" s="596"/>
      <c r="H62" s="596"/>
      <c r="I62" s="596">
        <v>0</v>
      </c>
      <c r="J62" s="597" t="s">
        <v>303</v>
      </c>
      <c r="K62" s="681">
        <v>19</v>
      </c>
      <c r="L62" s="599" t="str">
        <f t="shared" si="7"/>
        <v xml:space="preserve">U065 </v>
      </c>
      <c r="M62" s="600" t="s">
        <v>1441</v>
      </c>
      <c r="P62" s="32">
        <f>COUNTIF($B$3:$B$200,"="&amp;$Q62)</f>
        <v>1</v>
      </c>
      <c r="Q62" t="s">
        <v>383</v>
      </c>
      <c r="R62" t="s">
        <v>384</v>
      </c>
      <c r="S62" s="33" t="s">
        <v>386</v>
      </c>
      <c r="T62" s="328" t="s">
        <v>387</v>
      </c>
    </row>
    <row r="63" spans="1:20" x14ac:dyDescent="0.2">
      <c r="A63" s="598">
        <v>19</v>
      </c>
      <c r="B63" s="593" t="s">
        <v>438</v>
      </c>
      <c r="C63" s="594" t="s">
        <v>439</v>
      </c>
      <c r="D63" s="677" t="s">
        <v>1451</v>
      </c>
      <c r="E63" s="678" t="s">
        <v>1452</v>
      </c>
      <c r="F63" s="595" t="str">
        <f t="shared" si="6"/>
        <v>U065T144</v>
      </c>
      <c r="G63" s="596"/>
      <c r="H63" s="596"/>
      <c r="I63" s="596">
        <v>0</v>
      </c>
      <c r="J63" s="597" t="s">
        <v>303</v>
      </c>
      <c r="K63" s="598">
        <v>19</v>
      </c>
      <c r="L63" s="599" t="str">
        <f t="shared" si="7"/>
        <v xml:space="preserve">U065 </v>
      </c>
      <c r="M63" s="600" t="s">
        <v>1441</v>
      </c>
      <c r="P63" s="32">
        <f>COUNTIF($B$3:$B$200,"="&amp;$Q63)</f>
        <v>1</v>
      </c>
      <c r="Q63" t="s">
        <v>386</v>
      </c>
      <c r="R63" t="s">
        <v>387</v>
      </c>
      <c r="S63" s="33" t="s">
        <v>389</v>
      </c>
      <c r="T63" s="328" t="s">
        <v>390</v>
      </c>
    </row>
    <row r="64" spans="1:20" x14ac:dyDescent="0.2">
      <c r="A64" s="657">
        <v>19</v>
      </c>
      <c r="B64" s="605" t="s">
        <v>420</v>
      </c>
      <c r="C64" s="606" t="s">
        <v>421</v>
      </c>
      <c r="D64" s="679" t="s">
        <v>1451</v>
      </c>
      <c r="E64" s="680" t="s">
        <v>1452</v>
      </c>
      <c r="F64" s="607" t="str">
        <f t="shared" si="6"/>
        <v>U065T216</v>
      </c>
      <c r="G64" s="608"/>
      <c r="H64" s="608"/>
      <c r="I64" s="608">
        <v>0</v>
      </c>
      <c r="J64" s="609" t="s">
        <v>303</v>
      </c>
      <c r="K64" s="657">
        <v>19</v>
      </c>
      <c r="L64" s="611" t="str">
        <f t="shared" si="7"/>
        <v xml:space="preserve">U065 </v>
      </c>
      <c r="M64" s="612" t="s">
        <v>1441</v>
      </c>
      <c r="P64" s="32">
        <f>COUNTIF($B$3:$B$200,"="&amp;$Q64)</f>
        <v>1</v>
      </c>
      <c r="Q64" t="s">
        <v>389</v>
      </c>
      <c r="R64" t="s">
        <v>390</v>
      </c>
    </row>
    <row r="65" spans="1:20" x14ac:dyDescent="0.2">
      <c r="A65" s="629">
        <v>21</v>
      </c>
      <c r="B65" s="623" t="s">
        <v>472</v>
      </c>
      <c r="C65" s="624" t="s">
        <v>459</v>
      </c>
      <c r="D65" s="647" t="s">
        <v>483</v>
      </c>
      <c r="E65" s="624" t="s">
        <v>484</v>
      </c>
      <c r="F65" s="627" t="str">
        <f t="shared" si="6"/>
        <v>U007T078</v>
      </c>
      <c r="G65" s="617"/>
      <c r="H65" s="617"/>
      <c r="I65" s="617">
        <v>0</v>
      </c>
      <c r="J65" s="628" t="s">
        <v>459</v>
      </c>
      <c r="K65" s="629">
        <v>21</v>
      </c>
      <c r="L65" s="630" t="str">
        <f t="shared" si="7"/>
        <v xml:space="preserve">U007 </v>
      </c>
      <c r="M65" s="590"/>
      <c r="P65" s="32"/>
      <c r="Q65" s="383" t="s">
        <v>1308</v>
      </c>
      <c r="R65" s="384" t="s">
        <v>1349</v>
      </c>
      <c r="S65" s="344" t="s">
        <v>1502</v>
      </c>
      <c r="T65" s="345" t="s">
        <v>1503</v>
      </c>
    </row>
    <row r="66" spans="1:20" x14ac:dyDescent="0.2">
      <c r="A66" s="636">
        <v>21</v>
      </c>
      <c r="B66" s="631" t="s">
        <v>474</v>
      </c>
      <c r="C66" s="632" t="s">
        <v>475</v>
      </c>
      <c r="D66" s="648" t="s">
        <v>483</v>
      </c>
      <c r="E66" s="632" t="s">
        <v>484</v>
      </c>
      <c r="F66" s="601" t="str">
        <f t="shared" si="6"/>
        <v>U007T095</v>
      </c>
      <c r="G66" s="596"/>
      <c r="H66" s="596"/>
      <c r="I66" s="596">
        <v>0</v>
      </c>
      <c r="J66" s="635" t="s">
        <v>459</v>
      </c>
      <c r="K66" s="636">
        <v>21</v>
      </c>
      <c r="L66" s="637" t="str">
        <f t="shared" si="7"/>
        <v xml:space="preserve">U007 </v>
      </c>
      <c r="M66" s="600"/>
      <c r="P66" s="32">
        <f>COUNTIF($B$3:$B$200,"="&amp;$Q66)</f>
        <v>1</v>
      </c>
      <c r="Q66" t="s">
        <v>499</v>
      </c>
      <c r="R66" t="s">
        <v>500</v>
      </c>
      <c r="S66" s="33" t="s">
        <v>502</v>
      </c>
      <c r="T66" s="328" t="s">
        <v>503</v>
      </c>
    </row>
    <row r="67" spans="1:20" x14ac:dyDescent="0.2">
      <c r="A67" s="645">
        <v>21</v>
      </c>
      <c r="B67" s="639" t="s">
        <v>480</v>
      </c>
      <c r="C67" s="640" t="s">
        <v>481</v>
      </c>
      <c r="D67" s="649" t="s">
        <v>483</v>
      </c>
      <c r="E67" s="640" t="s">
        <v>484</v>
      </c>
      <c r="F67" s="643" t="str">
        <f t="shared" si="6"/>
        <v>U007T204</v>
      </c>
      <c r="G67" s="608"/>
      <c r="H67" s="608"/>
      <c r="I67" s="608">
        <v>0</v>
      </c>
      <c r="J67" s="644" t="s">
        <v>459</v>
      </c>
      <c r="K67" s="645">
        <v>21</v>
      </c>
      <c r="L67" s="646" t="str">
        <f t="shared" si="7"/>
        <v xml:space="preserve">U007 </v>
      </c>
      <c r="M67" s="612"/>
      <c r="P67" s="32">
        <f>COUNTIF($B$3:$B$200,"="&amp;$Q67)</f>
        <v>1</v>
      </c>
      <c r="Q67" t="s">
        <v>502</v>
      </c>
      <c r="R67" t="s">
        <v>503</v>
      </c>
      <c r="S67" s="33" t="s">
        <v>505</v>
      </c>
      <c r="T67" s="328" t="s">
        <v>506</v>
      </c>
    </row>
    <row r="68" spans="1:20" x14ac:dyDescent="0.2">
      <c r="A68" s="619">
        <v>23</v>
      </c>
      <c r="B68" s="613" t="s">
        <v>499</v>
      </c>
      <c r="C68" s="614" t="s">
        <v>500</v>
      </c>
      <c r="D68" s="675" t="s">
        <v>1308</v>
      </c>
      <c r="E68" s="676" t="s">
        <v>1349</v>
      </c>
      <c r="F68" s="616" t="str">
        <f t="shared" si="6"/>
        <v>U057T072</v>
      </c>
      <c r="G68" s="617"/>
      <c r="H68" s="617"/>
      <c r="I68" s="617"/>
      <c r="J68" s="618" t="s">
        <v>459</v>
      </c>
      <c r="K68" s="619">
        <v>23</v>
      </c>
      <c r="L68" s="589" t="str">
        <f t="shared" si="7"/>
        <v xml:space="preserve">U057 </v>
      </c>
      <c r="M68" s="590" t="s">
        <v>1314</v>
      </c>
      <c r="P68" s="32">
        <f>COUNTIF($B$3:$B$200,"="&amp;$Q68)</f>
        <v>1</v>
      </c>
      <c r="Q68" t="s">
        <v>505</v>
      </c>
      <c r="R68" t="s">
        <v>506</v>
      </c>
    </row>
    <row r="69" spans="1:20" x14ac:dyDescent="0.2">
      <c r="A69" s="598">
        <v>23</v>
      </c>
      <c r="B69" s="591" t="s">
        <v>502</v>
      </c>
      <c r="C69" s="592" t="s">
        <v>503</v>
      </c>
      <c r="D69" s="677" t="s">
        <v>1308</v>
      </c>
      <c r="E69" s="678" t="s">
        <v>1349</v>
      </c>
      <c r="F69" s="595" t="str">
        <f t="shared" si="6"/>
        <v>U057T176</v>
      </c>
      <c r="G69" s="596"/>
      <c r="H69" s="596"/>
      <c r="I69" s="596">
        <v>0</v>
      </c>
      <c r="J69" s="597" t="s">
        <v>459</v>
      </c>
      <c r="K69" s="598">
        <v>23</v>
      </c>
      <c r="L69" s="599" t="str">
        <f t="shared" si="7"/>
        <v xml:space="preserve">U057 </v>
      </c>
      <c r="M69" s="600" t="s">
        <v>1314</v>
      </c>
      <c r="P69" s="32"/>
      <c r="Q69" s="548" t="s">
        <v>1347</v>
      </c>
      <c r="R69" s="505" t="s">
        <v>1350</v>
      </c>
    </row>
    <row r="70" spans="1:20" x14ac:dyDescent="0.2">
      <c r="A70" s="610">
        <v>23</v>
      </c>
      <c r="B70" s="603" t="s">
        <v>505</v>
      </c>
      <c r="C70" s="604" t="s">
        <v>506</v>
      </c>
      <c r="D70" s="679" t="s">
        <v>1308</v>
      </c>
      <c r="E70" s="680" t="s">
        <v>1349</v>
      </c>
      <c r="F70" s="607" t="str">
        <f t="shared" si="6"/>
        <v>U057T177</v>
      </c>
      <c r="G70" s="608"/>
      <c r="H70" s="608"/>
      <c r="I70" s="608">
        <v>0</v>
      </c>
      <c r="J70" s="609" t="s">
        <v>459</v>
      </c>
      <c r="K70" s="610">
        <v>23</v>
      </c>
      <c r="L70" s="611" t="str">
        <f t="shared" si="7"/>
        <v xml:space="preserve">U057 </v>
      </c>
      <c r="M70" s="612" t="s">
        <v>1314</v>
      </c>
      <c r="P70" s="32">
        <f>COUNTIF($B$3:$B$200,"="&amp;$Q70)</f>
        <v>1</v>
      </c>
      <c r="Q70" t="s">
        <v>524</v>
      </c>
      <c r="R70" t="s">
        <v>525</v>
      </c>
    </row>
    <row r="71" spans="1:20" x14ac:dyDescent="0.2">
      <c r="A71" s="629">
        <v>25</v>
      </c>
      <c r="B71" s="658" t="s">
        <v>524</v>
      </c>
      <c r="C71" s="659" t="s">
        <v>525</v>
      </c>
      <c r="D71" s="660" t="s">
        <v>1346</v>
      </c>
      <c r="E71" s="659" t="s">
        <v>1673</v>
      </c>
      <c r="F71" s="661" t="str">
        <f t="shared" si="6"/>
        <v>U058BT014</v>
      </c>
      <c r="G71" s="625" t="s">
        <v>1347</v>
      </c>
      <c r="H71" s="626" t="s">
        <v>1670</v>
      </c>
      <c r="I71" s="661" t="str">
        <f>G71&amp;B71</f>
        <v>U058AT014</v>
      </c>
      <c r="J71" s="628" t="s">
        <v>527</v>
      </c>
      <c r="K71" s="629">
        <v>25</v>
      </c>
      <c r="L71" s="662" t="str">
        <f t="shared" si="7"/>
        <v>U058B U058A</v>
      </c>
      <c r="M71" s="590" t="s">
        <v>1314</v>
      </c>
      <c r="P71" s="32">
        <f>COUNTIF($B$3:$B$200,"="&amp;$Q71)</f>
        <v>1</v>
      </c>
      <c r="Q71" t="s">
        <v>531</v>
      </c>
      <c r="R71" t="s">
        <v>532</v>
      </c>
    </row>
    <row r="72" spans="1:20" x14ac:dyDescent="0.2">
      <c r="A72" s="636">
        <v>25</v>
      </c>
      <c r="B72" s="663" t="s">
        <v>528</v>
      </c>
      <c r="C72" s="664" t="s">
        <v>529</v>
      </c>
      <c r="D72" s="665" t="s">
        <v>1346</v>
      </c>
      <c r="E72" s="664" t="s">
        <v>1673</v>
      </c>
      <c r="F72" s="666" t="str">
        <f t="shared" si="6"/>
        <v>U058BT040</v>
      </c>
      <c r="G72" s="667"/>
      <c r="H72" s="667"/>
      <c r="I72" s="596">
        <v>0</v>
      </c>
      <c r="J72" s="635" t="s">
        <v>527</v>
      </c>
      <c r="K72" s="636">
        <v>25</v>
      </c>
      <c r="L72" s="637" t="str">
        <f t="shared" si="7"/>
        <v xml:space="preserve">U058B </v>
      </c>
      <c r="M72" s="600" t="s">
        <v>1314</v>
      </c>
      <c r="P72" s="32">
        <f>COUNTIF($B$3:$B$200,"="&amp;$Q72)</f>
        <v>1</v>
      </c>
      <c r="Q72" t="s">
        <v>534</v>
      </c>
      <c r="R72" t="s">
        <v>535</v>
      </c>
    </row>
    <row r="73" spans="1:20" x14ac:dyDescent="0.2">
      <c r="A73" s="636">
        <v>25</v>
      </c>
      <c r="B73" s="663" t="s">
        <v>531</v>
      </c>
      <c r="C73" s="664" t="s">
        <v>532</v>
      </c>
      <c r="D73" s="665" t="s">
        <v>1346</v>
      </c>
      <c r="E73" s="664" t="s">
        <v>1673</v>
      </c>
      <c r="F73" s="666" t="str">
        <f t="shared" si="6"/>
        <v>U058BT066</v>
      </c>
      <c r="G73" s="638" t="s">
        <v>1347</v>
      </c>
      <c r="H73" s="638" t="s">
        <v>1670</v>
      </c>
      <c r="I73" s="666" t="str">
        <f>G73&amp;B73</f>
        <v>U058AT066</v>
      </c>
      <c r="J73" s="635" t="s">
        <v>527</v>
      </c>
      <c r="K73" s="636">
        <v>25</v>
      </c>
      <c r="L73" s="668" t="str">
        <f t="shared" si="7"/>
        <v>U058B U058A</v>
      </c>
      <c r="M73" s="600" t="s">
        <v>1314</v>
      </c>
      <c r="P73" s="32">
        <f>COUNTIF($B$3:$B$200,"="&amp;$Q73)</f>
        <v>1</v>
      </c>
      <c r="Q73" t="s">
        <v>537</v>
      </c>
      <c r="R73" t="s">
        <v>538</v>
      </c>
    </row>
    <row r="74" spans="1:20" x14ac:dyDescent="0.2">
      <c r="A74" s="636">
        <v>25</v>
      </c>
      <c r="B74" s="663" t="s">
        <v>534</v>
      </c>
      <c r="C74" s="664" t="s">
        <v>535</v>
      </c>
      <c r="D74" s="665" t="s">
        <v>1346</v>
      </c>
      <c r="E74" s="664" t="s">
        <v>1673</v>
      </c>
      <c r="F74" s="666" t="str">
        <f t="shared" si="6"/>
        <v>U058BT100</v>
      </c>
      <c r="G74" s="638" t="s">
        <v>1347</v>
      </c>
      <c r="H74" s="638" t="s">
        <v>1670</v>
      </c>
      <c r="I74" s="666" t="str">
        <f>G74&amp;B74</f>
        <v>U058AT100</v>
      </c>
      <c r="J74" s="635" t="s">
        <v>527</v>
      </c>
      <c r="K74" s="636">
        <v>25</v>
      </c>
      <c r="L74" s="668" t="str">
        <f t="shared" si="7"/>
        <v>U058B U058A</v>
      </c>
      <c r="M74" s="600" t="s">
        <v>1314</v>
      </c>
      <c r="P74" s="32">
        <f>COUNTIF($B$3:$B$200,"="&amp;$Q74)</f>
        <v>1</v>
      </c>
      <c r="Q74" t="s">
        <v>540</v>
      </c>
      <c r="R74" t="s">
        <v>541</v>
      </c>
    </row>
    <row r="75" spans="1:20" x14ac:dyDescent="0.2">
      <c r="A75" s="636">
        <v>25</v>
      </c>
      <c r="B75" s="663" t="s">
        <v>537</v>
      </c>
      <c r="C75" s="664" t="s">
        <v>538</v>
      </c>
      <c r="D75" s="665" t="s">
        <v>1346</v>
      </c>
      <c r="E75" s="664" t="s">
        <v>1673</v>
      </c>
      <c r="F75" s="666" t="str">
        <f t="shared" si="6"/>
        <v>U058BT107</v>
      </c>
      <c r="G75" s="638" t="s">
        <v>1347</v>
      </c>
      <c r="H75" s="638" t="s">
        <v>1670</v>
      </c>
      <c r="I75" s="666" t="str">
        <f>G75&amp;B75</f>
        <v>U058AT107</v>
      </c>
      <c r="J75" s="635" t="s">
        <v>527</v>
      </c>
      <c r="K75" s="636">
        <v>25</v>
      </c>
      <c r="L75" s="668" t="str">
        <f t="shared" si="7"/>
        <v>U058B U058A</v>
      </c>
      <c r="M75" s="600" t="s">
        <v>1314</v>
      </c>
      <c r="P75" s="32"/>
      <c r="Q75" s="548" t="s">
        <v>1346</v>
      </c>
      <c r="R75" s="505" t="s">
        <v>1350</v>
      </c>
      <c r="S75" s="344" t="s">
        <v>1504</v>
      </c>
      <c r="T75" s="345" t="s">
        <v>1505</v>
      </c>
    </row>
    <row r="76" spans="1:20" x14ac:dyDescent="0.2">
      <c r="A76" s="645">
        <v>25</v>
      </c>
      <c r="B76" s="669" t="s">
        <v>540</v>
      </c>
      <c r="C76" s="670" t="s">
        <v>541</v>
      </c>
      <c r="D76" s="671" t="s">
        <v>1346</v>
      </c>
      <c r="E76" s="670" t="s">
        <v>1673</v>
      </c>
      <c r="F76" s="672" t="str">
        <f t="shared" si="6"/>
        <v>U058BT226</v>
      </c>
      <c r="G76" s="673" t="s">
        <v>1347</v>
      </c>
      <c r="H76" s="673" t="s">
        <v>1670</v>
      </c>
      <c r="I76" s="672" t="str">
        <f>G76&amp;B76</f>
        <v>U058AT226</v>
      </c>
      <c r="J76" s="644" t="s">
        <v>527</v>
      </c>
      <c r="K76" s="645">
        <v>25</v>
      </c>
      <c r="L76" s="674" t="str">
        <f t="shared" si="7"/>
        <v>U058B U058A</v>
      </c>
      <c r="M76" s="612" t="s">
        <v>1314</v>
      </c>
      <c r="P76" s="32">
        <f t="shared" ref="P76:P81" si="9">COUNTIF($B$3:$B$200,"="&amp;$Q76)</f>
        <v>1</v>
      </c>
      <c r="Q76" t="s">
        <v>524</v>
      </c>
      <c r="R76" t="s">
        <v>525</v>
      </c>
    </row>
    <row r="77" spans="1:20" x14ac:dyDescent="0.2">
      <c r="A77" s="619">
        <v>26</v>
      </c>
      <c r="B77" s="613" t="s">
        <v>543</v>
      </c>
      <c r="C77" s="614" t="s">
        <v>544</v>
      </c>
      <c r="D77" s="615" t="s">
        <v>552</v>
      </c>
      <c r="E77" s="614" t="s">
        <v>553</v>
      </c>
      <c r="F77" s="616" t="str">
        <f t="shared" si="6"/>
        <v>U050T067</v>
      </c>
      <c r="G77" s="617"/>
      <c r="H77" s="617"/>
      <c r="I77" s="617">
        <v>0</v>
      </c>
      <c r="J77" s="618" t="s">
        <v>527</v>
      </c>
      <c r="K77" s="619">
        <v>26</v>
      </c>
      <c r="L77" s="589" t="str">
        <f t="shared" si="7"/>
        <v xml:space="preserve">U050 </v>
      </c>
      <c r="M77" s="590" t="s">
        <v>35</v>
      </c>
      <c r="P77" s="694">
        <f t="shared" si="9"/>
        <v>1</v>
      </c>
      <c r="Q77" t="s">
        <v>528</v>
      </c>
      <c r="R77" t="s">
        <v>529</v>
      </c>
    </row>
    <row r="78" spans="1:20" x14ac:dyDescent="0.2">
      <c r="A78" s="610">
        <v>26</v>
      </c>
      <c r="B78" s="603" t="s">
        <v>546</v>
      </c>
      <c r="C78" s="604" t="s">
        <v>547</v>
      </c>
      <c r="D78" s="621" t="s">
        <v>552</v>
      </c>
      <c r="E78" s="604" t="s">
        <v>553</v>
      </c>
      <c r="F78" s="607" t="str">
        <f t="shared" si="6"/>
        <v>U050T132</v>
      </c>
      <c r="G78" s="608"/>
      <c r="H78" s="608"/>
      <c r="I78" s="608">
        <v>0</v>
      </c>
      <c r="J78" s="609" t="s">
        <v>527</v>
      </c>
      <c r="K78" s="610">
        <v>26</v>
      </c>
      <c r="L78" s="611" t="str">
        <f t="shared" si="7"/>
        <v xml:space="preserve">U050 </v>
      </c>
      <c r="M78" s="612" t="s">
        <v>35</v>
      </c>
      <c r="P78" s="32">
        <f t="shared" si="9"/>
        <v>1</v>
      </c>
      <c r="Q78" t="s">
        <v>531</v>
      </c>
      <c r="R78" t="s">
        <v>532</v>
      </c>
    </row>
    <row r="79" spans="1:20" x14ac:dyDescent="0.2">
      <c r="A79" s="629">
        <v>27</v>
      </c>
      <c r="B79" s="623" t="s">
        <v>558</v>
      </c>
      <c r="C79" s="624" t="s">
        <v>559</v>
      </c>
      <c r="D79" s="647" t="s">
        <v>575</v>
      </c>
      <c r="E79" s="624" t="s">
        <v>576</v>
      </c>
      <c r="F79" s="627" t="str">
        <f t="shared" si="6"/>
        <v>U030T023</v>
      </c>
      <c r="G79" s="617"/>
      <c r="H79" s="617"/>
      <c r="I79" s="617">
        <v>0</v>
      </c>
      <c r="J79" s="628" t="s">
        <v>562</v>
      </c>
      <c r="K79" s="629">
        <v>27</v>
      </c>
      <c r="L79" s="630" t="str">
        <f t="shared" si="7"/>
        <v xml:space="preserve">U030 </v>
      </c>
      <c r="M79" s="590"/>
      <c r="P79" s="32">
        <f t="shared" si="9"/>
        <v>1</v>
      </c>
      <c r="Q79" t="s">
        <v>534</v>
      </c>
      <c r="R79" t="s">
        <v>535</v>
      </c>
    </row>
    <row r="80" spans="1:20" x14ac:dyDescent="0.2">
      <c r="A80" s="645">
        <v>27</v>
      </c>
      <c r="B80" s="639" t="s">
        <v>566</v>
      </c>
      <c r="C80" s="640" t="s">
        <v>567</v>
      </c>
      <c r="D80" s="649" t="s">
        <v>575</v>
      </c>
      <c r="E80" s="640" t="s">
        <v>576</v>
      </c>
      <c r="F80" s="643" t="str">
        <f t="shared" si="6"/>
        <v>U030T136</v>
      </c>
      <c r="G80" s="608"/>
      <c r="H80" s="608"/>
      <c r="I80" s="608">
        <v>0</v>
      </c>
      <c r="J80" s="644" t="s">
        <v>562</v>
      </c>
      <c r="K80" s="645">
        <v>27</v>
      </c>
      <c r="L80" s="646" t="str">
        <f t="shared" si="7"/>
        <v xml:space="preserve">U030 </v>
      </c>
      <c r="M80" s="612"/>
      <c r="P80" s="32">
        <f t="shared" si="9"/>
        <v>1</v>
      </c>
      <c r="Q80" t="s">
        <v>537</v>
      </c>
      <c r="R80" t="s">
        <v>538</v>
      </c>
    </row>
    <row r="81" spans="1:20" x14ac:dyDescent="0.2">
      <c r="A81" s="629">
        <v>27</v>
      </c>
      <c r="B81" s="623" t="s">
        <v>563</v>
      </c>
      <c r="C81" s="624" t="s">
        <v>564</v>
      </c>
      <c r="D81" s="647" t="s">
        <v>581</v>
      </c>
      <c r="E81" s="624" t="s">
        <v>582</v>
      </c>
      <c r="F81" s="627" t="str">
        <f t="shared" si="6"/>
        <v>U036T052</v>
      </c>
      <c r="G81" s="617"/>
      <c r="H81" s="617"/>
      <c r="I81" s="617">
        <v>0</v>
      </c>
      <c r="J81" s="628" t="s">
        <v>562</v>
      </c>
      <c r="K81" s="629">
        <v>27</v>
      </c>
      <c r="L81" s="630" t="str">
        <f t="shared" si="7"/>
        <v xml:space="preserve">U036 </v>
      </c>
      <c r="M81" s="590"/>
      <c r="P81" s="32">
        <f t="shared" si="9"/>
        <v>1</v>
      </c>
      <c r="Q81" t="s">
        <v>540</v>
      </c>
      <c r="R81" t="s">
        <v>541</v>
      </c>
    </row>
    <row r="82" spans="1:20" x14ac:dyDescent="0.2">
      <c r="A82" s="645">
        <v>27</v>
      </c>
      <c r="B82" s="639" t="s">
        <v>572</v>
      </c>
      <c r="C82" s="640" t="s">
        <v>573</v>
      </c>
      <c r="D82" s="649" t="s">
        <v>581</v>
      </c>
      <c r="E82" s="640" t="s">
        <v>582</v>
      </c>
      <c r="F82" s="643" t="str">
        <f t="shared" si="6"/>
        <v>U036T207</v>
      </c>
      <c r="G82" s="608"/>
      <c r="H82" s="608"/>
      <c r="I82" s="608">
        <v>0</v>
      </c>
      <c r="J82" s="644" t="s">
        <v>562</v>
      </c>
      <c r="K82" s="645">
        <v>27</v>
      </c>
      <c r="L82" s="646" t="str">
        <f t="shared" si="7"/>
        <v xml:space="preserve">U036 </v>
      </c>
      <c r="M82" s="612"/>
      <c r="P82" s="32"/>
      <c r="Q82" s="383" t="s">
        <v>1309</v>
      </c>
      <c r="R82" s="384" t="s">
        <v>1351</v>
      </c>
      <c r="S82" s="344" t="s">
        <v>1506</v>
      </c>
      <c r="T82" s="345" t="s">
        <v>1507</v>
      </c>
    </row>
    <row r="83" spans="1:20" x14ac:dyDescent="0.2">
      <c r="A83" s="619">
        <v>28</v>
      </c>
      <c r="B83" s="613" t="s">
        <v>586</v>
      </c>
      <c r="C83" s="614" t="s">
        <v>587</v>
      </c>
      <c r="D83" s="675" t="s">
        <v>1309</v>
      </c>
      <c r="E83" s="676" t="s">
        <v>1351</v>
      </c>
      <c r="F83" s="616" t="str">
        <f t="shared" si="6"/>
        <v>U059T024</v>
      </c>
      <c r="G83" s="627"/>
      <c r="H83" s="655"/>
      <c r="I83" s="627">
        <v>0</v>
      </c>
      <c r="J83" s="618" t="s">
        <v>562</v>
      </c>
      <c r="K83" s="619">
        <v>28</v>
      </c>
      <c r="L83" s="589" t="str">
        <f t="shared" si="7"/>
        <v xml:space="preserve">U059 </v>
      </c>
      <c r="M83" s="590" t="s">
        <v>1314</v>
      </c>
      <c r="P83" s="32">
        <f>COUNTIF($B$3:$B$200,"="&amp;$Q83)</f>
        <v>1</v>
      </c>
      <c r="Q83" t="s">
        <v>586</v>
      </c>
      <c r="R83" t="s">
        <v>587</v>
      </c>
    </row>
    <row r="84" spans="1:20" x14ac:dyDescent="0.2">
      <c r="A84" s="598">
        <v>28</v>
      </c>
      <c r="B84" s="591" t="s">
        <v>589</v>
      </c>
      <c r="C84" s="592" t="s">
        <v>590</v>
      </c>
      <c r="D84" s="677" t="s">
        <v>1309</v>
      </c>
      <c r="E84" s="678" t="s">
        <v>1351</v>
      </c>
      <c r="F84" s="595" t="str">
        <f t="shared" si="6"/>
        <v>U059T032</v>
      </c>
      <c r="G84" s="601"/>
      <c r="H84" s="602"/>
      <c r="I84" s="596">
        <v>0</v>
      </c>
      <c r="J84" s="597" t="s">
        <v>562</v>
      </c>
      <c r="K84" s="598">
        <v>28</v>
      </c>
      <c r="L84" s="599" t="str">
        <f t="shared" si="7"/>
        <v xml:space="preserve">U059 </v>
      </c>
      <c r="M84" s="600" t="s">
        <v>1314</v>
      </c>
      <c r="P84" s="32">
        <f>COUNTIF($B$3:$B$200,"="&amp;$Q84)</f>
        <v>1</v>
      </c>
      <c r="Q84" t="s">
        <v>589</v>
      </c>
      <c r="R84" t="s">
        <v>590</v>
      </c>
    </row>
    <row r="85" spans="1:20" x14ac:dyDescent="0.2">
      <c r="A85" s="610">
        <v>28</v>
      </c>
      <c r="B85" s="603" t="s">
        <v>592</v>
      </c>
      <c r="C85" s="604" t="s">
        <v>593</v>
      </c>
      <c r="D85" s="679" t="s">
        <v>1309</v>
      </c>
      <c r="E85" s="680" t="s">
        <v>1351</v>
      </c>
      <c r="F85" s="607" t="str">
        <f t="shared" si="6"/>
        <v>U059T162</v>
      </c>
      <c r="G85" s="608"/>
      <c r="H85" s="608"/>
      <c r="I85" s="608">
        <v>0</v>
      </c>
      <c r="J85" s="609" t="s">
        <v>562</v>
      </c>
      <c r="K85" s="610">
        <v>28</v>
      </c>
      <c r="L85" s="611" t="str">
        <f t="shared" si="7"/>
        <v xml:space="preserve">U059 </v>
      </c>
      <c r="M85" s="612" t="s">
        <v>1314</v>
      </c>
      <c r="P85" s="32">
        <f>COUNTIF($B$3:$B$200,"="&amp;$Q85)</f>
        <v>1</v>
      </c>
      <c r="Q85" t="s">
        <v>592</v>
      </c>
      <c r="R85" t="s">
        <v>593</v>
      </c>
    </row>
    <row r="86" spans="1:20" x14ac:dyDescent="0.2">
      <c r="A86" s="619">
        <v>30</v>
      </c>
      <c r="B86" s="650" t="s">
        <v>603</v>
      </c>
      <c r="C86" s="651" t="s">
        <v>604</v>
      </c>
      <c r="D86" s="675" t="s">
        <v>1453</v>
      </c>
      <c r="E86" s="676" t="s">
        <v>1454</v>
      </c>
      <c r="F86" s="627" t="str">
        <f t="shared" si="6"/>
        <v>U079T020</v>
      </c>
      <c r="G86" s="617"/>
      <c r="H86" s="617"/>
      <c r="I86" s="617">
        <v>0</v>
      </c>
      <c r="J86" s="618" t="s">
        <v>281</v>
      </c>
      <c r="K86" s="619">
        <v>30</v>
      </c>
      <c r="L86" s="589" t="str">
        <f t="shared" si="7"/>
        <v xml:space="preserve">U079 </v>
      </c>
      <c r="M86" s="590" t="s">
        <v>1441</v>
      </c>
      <c r="P86" s="32"/>
      <c r="Q86" s="383" t="s">
        <v>1310</v>
      </c>
      <c r="R86" s="384" t="s">
        <v>1311</v>
      </c>
      <c r="S86" s="344" t="s">
        <v>1508</v>
      </c>
      <c r="T86" s="345" t="s">
        <v>1509</v>
      </c>
    </row>
    <row r="87" spans="1:20" x14ac:dyDescent="0.2">
      <c r="A87" s="610">
        <v>30</v>
      </c>
      <c r="B87" s="605" t="s">
        <v>618</v>
      </c>
      <c r="C87" s="606" t="s">
        <v>619</v>
      </c>
      <c r="D87" s="679" t="s">
        <v>1453</v>
      </c>
      <c r="E87" s="680" t="s">
        <v>1454</v>
      </c>
      <c r="F87" s="643" t="str">
        <f t="shared" si="6"/>
        <v>U079T171</v>
      </c>
      <c r="G87" s="608"/>
      <c r="H87" s="608"/>
      <c r="I87" s="608">
        <v>0</v>
      </c>
      <c r="J87" s="609" t="s">
        <v>281</v>
      </c>
      <c r="K87" s="610">
        <v>30</v>
      </c>
      <c r="L87" s="611" t="str">
        <f t="shared" si="7"/>
        <v xml:space="preserve">U079 </v>
      </c>
      <c r="M87" s="612" t="s">
        <v>1441</v>
      </c>
      <c r="P87" s="32">
        <f t="shared" ref="P87:P92" si="10">COUNTIF($B$3:$B$200,"="&amp;$Q87)</f>
        <v>1</v>
      </c>
      <c r="Q87" t="s">
        <v>881</v>
      </c>
      <c r="R87" t="s">
        <v>882</v>
      </c>
    </row>
    <row r="88" spans="1:20" x14ac:dyDescent="0.2">
      <c r="A88" s="619">
        <v>30</v>
      </c>
      <c r="B88" s="613" t="s">
        <v>609</v>
      </c>
      <c r="C88" s="614" t="s">
        <v>610</v>
      </c>
      <c r="D88" s="675" t="s">
        <v>1455</v>
      </c>
      <c r="E88" s="676" t="s">
        <v>1456</v>
      </c>
      <c r="F88" s="627" t="str">
        <f t="shared" si="6"/>
        <v>U080T085</v>
      </c>
      <c r="G88" s="617"/>
      <c r="H88" s="617"/>
      <c r="I88" s="617">
        <v>0</v>
      </c>
      <c r="J88" s="618" t="s">
        <v>149</v>
      </c>
      <c r="K88" s="619">
        <v>30</v>
      </c>
      <c r="L88" s="589" t="str">
        <f t="shared" si="7"/>
        <v xml:space="preserve">U080 </v>
      </c>
      <c r="M88" s="590" t="s">
        <v>1441</v>
      </c>
      <c r="P88" s="32">
        <f t="shared" si="10"/>
        <v>1</v>
      </c>
      <c r="Q88" t="s">
        <v>884</v>
      </c>
      <c r="R88" t="s">
        <v>885</v>
      </c>
      <c r="S88" s="362" t="s">
        <v>899</v>
      </c>
      <c r="T88" s="363" t="s">
        <v>1510</v>
      </c>
    </row>
    <row r="89" spans="1:20" x14ac:dyDescent="0.2">
      <c r="A89" s="610">
        <v>30</v>
      </c>
      <c r="B89" s="603" t="s">
        <v>612</v>
      </c>
      <c r="C89" s="604" t="s">
        <v>613</v>
      </c>
      <c r="D89" s="679" t="s">
        <v>1455</v>
      </c>
      <c r="E89" s="680" t="s">
        <v>1456</v>
      </c>
      <c r="F89" s="643" t="str">
        <f t="shared" si="6"/>
        <v>U080T091</v>
      </c>
      <c r="G89" s="608"/>
      <c r="H89" s="608"/>
      <c r="I89" s="608">
        <v>0</v>
      </c>
      <c r="J89" s="609" t="s">
        <v>149</v>
      </c>
      <c r="K89" s="610">
        <v>30</v>
      </c>
      <c r="L89" s="611" t="str">
        <f t="shared" si="7"/>
        <v xml:space="preserve">U080 </v>
      </c>
      <c r="M89" s="612" t="s">
        <v>1441</v>
      </c>
      <c r="P89" s="32">
        <f t="shared" si="10"/>
        <v>1</v>
      </c>
      <c r="Q89" t="s">
        <v>887</v>
      </c>
      <c r="R89" t="s">
        <v>888</v>
      </c>
      <c r="S89" s="33" t="s">
        <v>881</v>
      </c>
      <c r="T89" s="328" t="s">
        <v>882</v>
      </c>
    </row>
    <row r="90" spans="1:20" x14ac:dyDescent="0.2">
      <c r="A90" s="619">
        <v>30</v>
      </c>
      <c r="B90" s="650" t="s">
        <v>615</v>
      </c>
      <c r="C90" s="651" t="s">
        <v>616</v>
      </c>
      <c r="D90" s="675" t="s">
        <v>1457</v>
      </c>
      <c r="E90" s="676" t="s">
        <v>1458</v>
      </c>
      <c r="F90" s="627" t="str">
        <f t="shared" si="6"/>
        <v>U081T168</v>
      </c>
      <c r="G90" s="617"/>
      <c r="H90" s="617"/>
      <c r="I90" s="617">
        <v>0</v>
      </c>
      <c r="J90" s="618" t="s">
        <v>149</v>
      </c>
      <c r="K90" s="619">
        <v>30</v>
      </c>
      <c r="L90" s="589" t="str">
        <f t="shared" si="7"/>
        <v xml:space="preserve">U081 </v>
      </c>
      <c r="M90" s="590" t="s">
        <v>1441</v>
      </c>
      <c r="P90" s="32">
        <f t="shared" si="10"/>
        <v>1</v>
      </c>
      <c r="Q90" t="s">
        <v>890</v>
      </c>
      <c r="R90" t="s">
        <v>891</v>
      </c>
      <c r="S90" s="33" t="s">
        <v>896</v>
      </c>
      <c r="T90" s="328" t="s">
        <v>897</v>
      </c>
    </row>
    <row r="91" spans="1:20" x14ac:dyDescent="0.2">
      <c r="A91" s="610">
        <v>30</v>
      </c>
      <c r="B91" s="605" t="s">
        <v>624</v>
      </c>
      <c r="C91" s="606" t="s">
        <v>625</v>
      </c>
      <c r="D91" s="679" t="s">
        <v>1457</v>
      </c>
      <c r="E91" s="680" t="s">
        <v>1458</v>
      </c>
      <c r="F91" s="643" t="str">
        <f t="shared" si="6"/>
        <v>U081T197</v>
      </c>
      <c r="G91" s="608"/>
      <c r="H91" s="608"/>
      <c r="I91" s="608">
        <v>0</v>
      </c>
      <c r="J91" s="609" t="s">
        <v>149</v>
      </c>
      <c r="K91" s="610">
        <v>30</v>
      </c>
      <c r="L91" s="611" t="str">
        <f t="shared" si="7"/>
        <v xml:space="preserve">U081 </v>
      </c>
      <c r="M91" s="612" t="s">
        <v>1441</v>
      </c>
      <c r="P91" s="32">
        <f t="shared" si="10"/>
        <v>1</v>
      </c>
      <c r="Q91" t="s">
        <v>893</v>
      </c>
      <c r="R91" t="s">
        <v>894</v>
      </c>
    </row>
    <row r="92" spans="1:20" x14ac:dyDescent="0.2">
      <c r="A92" s="619">
        <v>30</v>
      </c>
      <c r="B92" s="650" t="s">
        <v>606</v>
      </c>
      <c r="C92" s="651" t="s">
        <v>607</v>
      </c>
      <c r="D92" s="675" t="s">
        <v>1459</v>
      </c>
      <c r="E92" s="676" t="s">
        <v>1460</v>
      </c>
      <c r="F92" s="627" t="str">
        <f t="shared" si="6"/>
        <v>U082T046</v>
      </c>
      <c r="G92" s="617"/>
      <c r="H92" s="617"/>
      <c r="I92" s="617">
        <v>0</v>
      </c>
      <c r="J92" s="618" t="s">
        <v>281</v>
      </c>
      <c r="K92" s="619">
        <v>30</v>
      </c>
      <c r="L92" s="589" t="str">
        <f t="shared" si="7"/>
        <v xml:space="preserve">U082 </v>
      </c>
      <c r="M92" s="590" t="s">
        <v>1441</v>
      </c>
      <c r="P92" s="32">
        <f t="shared" si="10"/>
        <v>1</v>
      </c>
      <c r="Q92" t="s">
        <v>896</v>
      </c>
      <c r="R92" t="s">
        <v>897</v>
      </c>
    </row>
    <row r="93" spans="1:20" x14ac:dyDescent="0.2">
      <c r="A93" s="610">
        <v>30</v>
      </c>
      <c r="B93" s="605" t="s">
        <v>630</v>
      </c>
      <c r="C93" s="606" t="s">
        <v>631</v>
      </c>
      <c r="D93" s="679" t="s">
        <v>1459</v>
      </c>
      <c r="E93" s="680" t="s">
        <v>1460</v>
      </c>
      <c r="F93" s="643" t="str">
        <f t="shared" si="6"/>
        <v>U082T210</v>
      </c>
      <c r="G93" s="608"/>
      <c r="H93" s="608"/>
      <c r="I93" s="608">
        <v>0</v>
      </c>
      <c r="J93" s="609" t="s">
        <v>281</v>
      </c>
      <c r="K93" s="610">
        <v>30</v>
      </c>
      <c r="L93" s="611" t="str">
        <f t="shared" si="7"/>
        <v xml:space="preserve">U082 </v>
      </c>
      <c r="M93" s="612" t="s">
        <v>1441</v>
      </c>
      <c r="P93" s="32"/>
      <c r="Q93" s="383" t="s">
        <v>1304</v>
      </c>
      <c r="R93" s="384" t="s">
        <v>1352</v>
      </c>
      <c r="S93" s="344" t="s">
        <v>1511</v>
      </c>
      <c r="T93" s="345" t="s">
        <v>1512</v>
      </c>
    </row>
    <row r="94" spans="1:20" x14ac:dyDescent="0.2">
      <c r="A94" s="629">
        <v>31</v>
      </c>
      <c r="B94" s="623" t="s">
        <v>633</v>
      </c>
      <c r="C94" s="624" t="s">
        <v>634</v>
      </c>
      <c r="D94" s="647" t="s">
        <v>682</v>
      </c>
      <c r="E94" s="624" t="s">
        <v>683</v>
      </c>
      <c r="F94" s="627" t="str">
        <f t="shared" si="6"/>
        <v>U022BT030</v>
      </c>
      <c r="G94" s="617"/>
      <c r="H94" s="617"/>
      <c r="I94" s="617">
        <v>0</v>
      </c>
      <c r="J94" s="628" t="s">
        <v>303</v>
      </c>
      <c r="K94" s="629">
        <v>31</v>
      </c>
      <c r="L94" s="630" t="str">
        <f t="shared" si="7"/>
        <v>U022B</v>
      </c>
      <c r="M94" s="590"/>
      <c r="P94" s="32">
        <f>COUNTIF($B$3:$B$200,"="&amp;$Q94)</f>
        <v>1</v>
      </c>
      <c r="Q94" t="s">
        <v>372</v>
      </c>
      <c r="R94" t="s">
        <v>373</v>
      </c>
      <c r="S94" s="33" t="s">
        <v>372</v>
      </c>
      <c r="T94" s="328" t="s">
        <v>373</v>
      </c>
    </row>
    <row r="95" spans="1:20" x14ac:dyDescent="0.2">
      <c r="A95" s="636">
        <v>31</v>
      </c>
      <c r="B95" s="631" t="s">
        <v>636</v>
      </c>
      <c r="C95" s="632" t="s">
        <v>637</v>
      </c>
      <c r="D95" s="635" t="s">
        <v>682</v>
      </c>
      <c r="E95" s="652" t="s">
        <v>683</v>
      </c>
      <c r="F95" s="596" t="str">
        <f t="shared" si="6"/>
        <v>U022BT044</v>
      </c>
      <c r="G95" s="596"/>
      <c r="H95" s="596"/>
      <c r="I95" s="596">
        <v>0</v>
      </c>
      <c r="J95" s="635" t="s">
        <v>639</v>
      </c>
      <c r="K95" s="636">
        <v>31</v>
      </c>
      <c r="L95" s="637" t="str">
        <f t="shared" si="7"/>
        <v>U022B</v>
      </c>
      <c r="M95" s="600"/>
      <c r="P95" s="32">
        <f>COUNTIF($B$3:$B$200,"="&amp;$Q95)</f>
        <v>1</v>
      </c>
      <c r="Q95" t="s">
        <v>1064</v>
      </c>
      <c r="R95" t="s">
        <v>1065</v>
      </c>
      <c r="S95" s="33" t="s">
        <v>1064</v>
      </c>
      <c r="T95" s="328" t="s">
        <v>1065</v>
      </c>
    </row>
    <row r="96" spans="1:20" x14ac:dyDescent="0.2">
      <c r="A96" s="636">
        <v>31</v>
      </c>
      <c r="B96" s="631" t="s">
        <v>643</v>
      </c>
      <c r="C96" s="632" t="s">
        <v>644</v>
      </c>
      <c r="D96" s="648" t="s">
        <v>682</v>
      </c>
      <c r="E96" s="632" t="s">
        <v>683</v>
      </c>
      <c r="F96" s="601" t="str">
        <f t="shared" si="6"/>
        <v>U022BT058</v>
      </c>
      <c r="G96" s="635" t="s">
        <v>673</v>
      </c>
      <c r="H96" s="652" t="s">
        <v>674</v>
      </c>
      <c r="I96" s="596" t="s">
        <v>675</v>
      </c>
      <c r="J96" s="635" t="s">
        <v>639</v>
      </c>
      <c r="K96" s="636">
        <v>31</v>
      </c>
      <c r="L96" s="637" t="str">
        <f t="shared" si="7"/>
        <v>U022BU022A</v>
      </c>
      <c r="M96" s="600"/>
      <c r="P96" s="32">
        <f>COUNTIF($B$3:$B$200,"="&amp;$Q96)</f>
        <v>1</v>
      </c>
      <c r="Q96" t="s">
        <v>374</v>
      </c>
      <c r="R96" t="s">
        <v>375</v>
      </c>
    </row>
    <row r="97" spans="1:18" x14ac:dyDescent="0.2">
      <c r="A97" s="636">
        <v>31</v>
      </c>
      <c r="B97" s="631" t="s">
        <v>646</v>
      </c>
      <c r="C97" s="632" t="s">
        <v>647</v>
      </c>
      <c r="D97" s="648" t="s">
        <v>682</v>
      </c>
      <c r="E97" s="632" t="s">
        <v>683</v>
      </c>
      <c r="F97" s="601" t="str">
        <f t="shared" si="6"/>
        <v>U022BT097</v>
      </c>
      <c r="G97" s="635" t="s">
        <v>673</v>
      </c>
      <c r="H97" s="652" t="s">
        <v>674</v>
      </c>
      <c r="I97" s="596" t="s">
        <v>676</v>
      </c>
      <c r="J97" s="635" t="s">
        <v>639</v>
      </c>
      <c r="K97" s="636">
        <v>31</v>
      </c>
      <c r="L97" s="637" t="str">
        <f t="shared" si="7"/>
        <v>U022BU022A</v>
      </c>
      <c r="M97" s="600"/>
    </row>
    <row r="98" spans="1:18" x14ac:dyDescent="0.2">
      <c r="A98" s="636">
        <v>31</v>
      </c>
      <c r="B98" s="631" t="s">
        <v>649</v>
      </c>
      <c r="C98" s="632" t="s">
        <v>650</v>
      </c>
      <c r="D98" s="648" t="s">
        <v>682</v>
      </c>
      <c r="E98" s="632" t="s">
        <v>683</v>
      </c>
      <c r="F98" s="601" t="str">
        <f t="shared" si="6"/>
        <v>U022BT105</v>
      </c>
      <c r="G98" s="635" t="s">
        <v>673</v>
      </c>
      <c r="H98" s="652" t="s">
        <v>674</v>
      </c>
      <c r="I98" s="596" t="s">
        <v>677</v>
      </c>
      <c r="J98" s="635" t="s">
        <v>639</v>
      </c>
      <c r="K98" s="636">
        <v>31</v>
      </c>
      <c r="L98" s="637" t="str">
        <f t="shared" si="7"/>
        <v>U022BU022A</v>
      </c>
      <c r="M98" s="600"/>
      <c r="Q98" s="16" t="s">
        <v>1441</v>
      </c>
    </row>
    <row r="99" spans="1:18" x14ac:dyDescent="0.2">
      <c r="A99" s="636">
        <v>31</v>
      </c>
      <c r="B99" s="631" t="s">
        <v>652</v>
      </c>
      <c r="C99" s="632" t="s">
        <v>653</v>
      </c>
      <c r="D99" s="648" t="s">
        <v>682</v>
      </c>
      <c r="E99" s="632" t="s">
        <v>683</v>
      </c>
      <c r="F99" s="601" t="str">
        <f t="shared" si="6"/>
        <v>U022BT114</v>
      </c>
      <c r="G99" s="596"/>
      <c r="H99" s="596"/>
      <c r="I99" s="596">
        <v>0</v>
      </c>
      <c r="J99" s="635" t="s">
        <v>639</v>
      </c>
      <c r="K99" s="636">
        <v>31</v>
      </c>
      <c r="L99" s="637" t="str">
        <f t="shared" si="7"/>
        <v>U022B</v>
      </c>
      <c r="M99" s="600"/>
      <c r="Q99" s="383" t="s">
        <v>1439</v>
      </c>
      <c r="R99" s="384" t="s">
        <v>1440</v>
      </c>
    </row>
    <row r="100" spans="1:18" x14ac:dyDescent="0.2">
      <c r="A100" s="636">
        <v>31</v>
      </c>
      <c r="B100" s="631" t="s">
        <v>655</v>
      </c>
      <c r="C100" s="632" t="s">
        <v>656</v>
      </c>
      <c r="D100" s="648" t="s">
        <v>682</v>
      </c>
      <c r="E100" s="632" t="s">
        <v>683</v>
      </c>
      <c r="F100" s="601" t="str">
        <f t="shared" si="6"/>
        <v>U022BT131</v>
      </c>
      <c r="G100" s="635" t="s">
        <v>673</v>
      </c>
      <c r="H100" s="652" t="s">
        <v>674</v>
      </c>
      <c r="I100" s="596" t="s">
        <v>678</v>
      </c>
      <c r="J100" s="635" t="s">
        <v>639</v>
      </c>
      <c r="K100" s="636">
        <v>31</v>
      </c>
      <c r="L100" s="637" t="str">
        <f t="shared" si="7"/>
        <v>U022BU022A</v>
      </c>
      <c r="M100" s="600"/>
      <c r="P100" s="32">
        <f>COUNTIF($B$3:$B$200,"="&amp;$Q100)</f>
        <v>1</v>
      </c>
      <c r="Q100" t="s">
        <v>146</v>
      </c>
      <c r="R100" t="s">
        <v>147</v>
      </c>
    </row>
    <row r="101" spans="1:18" x14ac:dyDescent="0.2">
      <c r="A101" s="636">
        <v>31</v>
      </c>
      <c r="B101" s="631" t="s">
        <v>658</v>
      </c>
      <c r="C101" s="632" t="s">
        <v>659</v>
      </c>
      <c r="D101" s="635" t="s">
        <v>682</v>
      </c>
      <c r="E101" s="652" t="s">
        <v>683</v>
      </c>
      <c r="F101" s="596" t="str">
        <f t="shared" si="6"/>
        <v>U022BT139</v>
      </c>
      <c r="G101" s="635" t="s">
        <v>673</v>
      </c>
      <c r="H101" s="652" t="s">
        <v>674</v>
      </c>
      <c r="I101" s="596" t="s">
        <v>679</v>
      </c>
      <c r="J101" s="635" t="s">
        <v>639</v>
      </c>
      <c r="K101" s="636">
        <v>31</v>
      </c>
      <c r="L101" s="637" t="str">
        <f t="shared" si="7"/>
        <v>U022BU022A</v>
      </c>
      <c r="M101" s="600"/>
      <c r="P101" s="32">
        <f>COUNTIF($B$3:$B$200,"="&amp;$Q101)</f>
        <v>1</v>
      </c>
      <c r="Q101" t="s">
        <v>150</v>
      </c>
      <c r="R101" t="s">
        <v>151</v>
      </c>
    </row>
    <row r="102" spans="1:18" x14ac:dyDescent="0.2">
      <c r="A102" s="636">
        <v>31</v>
      </c>
      <c r="B102" s="631" t="s">
        <v>661</v>
      </c>
      <c r="C102" s="632" t="s">
        <v>662</v>
      </c>
      <c r="D102" s="648" t="s">
        <v>682</v>
      </c>
      <c r="E102" s="632" t="s">
        <v>683</v>
      </c>
      <c r="F102" s="601" t="str">
        <f t="shared" si="6"/>
        <v>U022BT140</v>
      </c>
      <c r="G102" s="596"/>
      <c r="H102" s="596"/>
      <c r="I102" s="596">
        <v>0</v>
      </c>
      <c r="J102" s="635" t="s">
        <v>639</v>
      </c>
      <c r="K102" s="636">
        <v>31</v>
      </c>
      <c r="L102" s="637" t="str">
        <f t="shared" si="7"/>
        <v>U022B</v>
      </c>
      <c r="M102" s="600"/>
      <c r="P102" s="32">
        <f>COUNTIF($B$3:$B$200,"="&amp;$Q102)</f>
        <v>1</v>
      </c>
      <c r="Q102" t="s">
        <v>153</v>
      </c>
      <c r="R102" t="s">
        <v>154</v>
      </c>
    </row>
    <row r="103" spans="1:18" x14ac:dyDescent="0.2">
      <c r="A103" s="636">
        <v>31</v>
      </c>
      <c r="B103" s="631" t="s">
        <v>664</v>
      </c>
      <c r="C103" s="632" t="s">
        <v>665</v>
      </c>
      <c r="D103" s="648" t="s">
        <v>682</v>
      </c>
      <c r="E103" s="632" t="s">
        <v>683</v>
      </c>
      <c r="F103" s="601" t="str">
        <f t="shared" si="6"/>
        <v>U022BT209</v>
      </c>
      <c r="G103" s="596"/>
      <c r="H103" s="596"/>
      <c r="I103" s="596">
        <v>0</v>
      </c>
      <c r="J103" s="635" t="s">
        <v>639</v>
      </c>
      <c r="K103" s="636">
        <v>31</v>
      </c>
      <c r="L103" s="637" t="str">
        <f t="shared" si="7"/>
        <v>U022B</v>
      </c>
      <c r="M103" s="600"/>
      <c r="P103" s="32">
        <f>COUNTIF($B$3:$B$200,"="&amp;$Q103)</f>
        <v>1</v>
      </c>
      <c r="Q103" t="s">
        <v>156</v>
      </c>
      <c r="R103" t="s">
        <v>157</v>
      </c>
    </row>
    <row r="104" spans="1:18" x14ac:dyDescent="0.2">
      <c r="A104" s="645">
        <v>31</v>
      </c>
      <c r="B104" s="639" t="s">
        <v>667</v>
      </c>
      <c r="C104" s="640" t="s">
        <v>668</v>
      </c>
      <c r="D104" s="649" t="s">
        <v>682</v>
      </c>
      <c r="E104" s="640" t="s">
        <v>683</v>
      </c>
      <c r="F104" s="643" t="str">
        <f t="shared" si="6"/>
        <v>U022BT231</v>
      </c>
      <c r="G104" s="608"/>
      <c r="H104" s="608"/>
      <c r="I104" s="608">
        <v>0</v>
      </c>
      <c r="J104" s="644" t="s">
        <v>639</v>
      </c>
      <c r="K104" s="645">
        <v>31</v>
      </c>
      <c r="L104" s="646" t="str">
        <f t="shared" si="7"/>
        <v>U022B</v>
      </c>
      <c r="M104" s="612"/>
      <c r="P104" s="32">
        <f>COUNTIF($B$3:$B$200,"="&amp;$Q104)</f>
        <v>1</v>
      </c>
      <c r="Q104" t="s">
        <v>159</v>
      </c>
      <c r="R104" t="s">
        <v>160</v>
      </c>
    </row>
    <row r="105" spans="1:18" x14ac:dyDescent="0.2">
      <c r="A105" s="629">
        <v>32</v>
      </c>
      <c r="B105" s="623" t="s">
        <v>697</v>
      </c>
      <c r="C105" s="624" t="s">
        <v>698</v>
      </c>
      <c r="D105" s="647" t="s">
        <v>712</v>
      </c>
      <c r="E105" s="624" t="s">
        <v>1267</v>
      </c>
      <c r="F105" s="627" t="str">
        <f t="shared" si="6"/>
        <v>U032T019</v>
      </c>
      <c r="G105" s="617"/>
      <c r="H105" s="617"/>
      <c r="I105" s="617">
        <v>0</v>
      </c>
      <c r="J105" s="628" t="s">
        <v>598</v>
      </c>
      <c r="K105" s="629">
        <v>32</v>
      </c>
      <c r="L105" s="630" t="str">
        <f t="shared" si="7"/>
        <v xml:space="preserve">U032 </v>
      </c>
      <c r="M105" s="590"/>
      <c r="Q105" s="548" t="s">
        <v>1444</v>
      </c>
      <c r="R105" s="505" t="s">
        <v>1443</v>
      </c>
    </row>
    <row r="106" spans="1:18" x14ac:dyDescent="0.2">
      <c r="A106" s="636">
        <v>32</v>
      </c>
      <c r="B106" s="631" t="s">
        <v>700</v>
      </c>
      <c r="C106" s="632" t="s">
        <v>701</v>
      </c>
      <c r="D106" s="648" t="s">
        <v>712</v>
      </c>
      <c r="E106" s="632" t="s">
        <v>1267</v>
      </c>
      <c r="F106" s="601" t="str">
        <f t="shared" ref="F106:F169" si="11">D106&amp;B106</f>
        <v>U032T039</v>
      </c>
      <c r="G106" s="601"/>
      <c r="H106" s="602"/>
      <c r="I106" s="601">
        <v>0</v>
      </c>
      <c r="J106" s="635" t="s">
        <v>598</v>
      </c>
      <c r="K106" s="636">
        <v>32</v>
      </c>
      <c r="L106" s="637" t="str">
        <f t="shared" ref="L106:L169" si="12">IF(LEFT(D106,4)="U022",D106&amp;G106,D106&amp;" "&amp;G106)</f>
        <v xml:space="preserve">U032 </v>
      </c>
      <c r="M106" s="600"/>
      <c r="P106" s="32">
        <f>COUNTIF($B$3:$B$200,"="&amp;$Q106)</f>
        <v>1</v>
      </c>
      <c r="Q106" t="s">
        <v>199</v>
      </c>
      <c r="R106" t="s">
        <v>200</v>
      </c>
    </row>
    <row r="107" spans="1:18" x14ac:dyDescent="0.2">
      <c r="A107" s="636">
        <v>32</v>
      </c>
      <c r="B107" s="631" t="s">
        <v>703</v>
      </c>
      <c r="C107" s="632" t="s">
        <v>704</v>
      </c>
      <c r="D107" s="635" t="s">
        <v>712</v>
      </c>
      <c r="E107" s="652" t="s">
        <v>1267</v>
      </c>
      <c r="F107" s="596" t="str">
        <f t="shared" si="11"/>
        <v>U032T065</v>
      </c>
      <c r="G107" s="596"/>
      <c r="H107" s="596"/>
      <c r="I107" s="596">
        <v>0</v>
      </c>
      <c r="J107" s="635" t="s">
        <v>598</v>
      </c>
      <c r="K107" s="636">
        <v>32</v>
      </c>
      <c r="L107" s="637" t="str">
        <f t="shared" si="12"/>
        <v xml:space="preserve">U032 </v>
      </c>
      <c r="M107" s="600"/>
      <c r="P107" s="32">
        <f>COUNTIF($B$3:$B$200,"="&amp;$Q107)</f>
        <v>1</v>
      </c>
      <c r="Q107" t="s">
        <v>203</v>
      </c>
      <c r="R107" t="s">
        <v>204</v>
      </c>
    </row>
    <row r="108" spans="1:18" x14ac:dyDescent="0.2">
      <c r="A108" s="636">
        <v>32</v>
      </c>
      <c r="B108" s="631" t="s">
        <v>706</v>
      </c>
      <c r="C108" s="632" t="s">
        <v>707</v>
      </c>
      <c r="D108" s="648" t="s">
        <v>712</v>
      </c>
      <c r="E108" s="632" t="s">
        <v>1267</v>
      </c>
      <c r="F108" s="601" t="str">
        <f t="shared" si="11"/>
        <v>U032T124</v>
      </c>
      <c r="G108" s="596"/>
      <c r="H108" s="596"/>
      <c r="I108" s="596">
        <v>0</v>
      </c>
      <c r="J108" s="635" t="s">
        <v>598</v>
      </c>
      <c r="K108" s="636">
        <v>32</v>
      </c>
      <c r="L108" s="637" t="str">
        <f t="shared" si="12"/>
        <v xml:space="preserve">U032 </v>
      </c>
      <c r="M108" s="600"/>
      <c r="P108" s="32">
        <f>COUNTIF($B$3:$B$200,"="&amp;$Q108)</f>
        <v>1</v>
      </c>
      <c r="Q108" t="s">
        <v>206</v>
      </c>
      <c r="R108" t="s">
        <v>207</v>
      </c>
    </row>
    <row r="109" spans="1:18" x14ac:dyDescent="0.2">
      <c r="A109" s="645">
        <v>32</v>
      </c>
      <c r="B109" s="639" t="s">
        <v>709</v>
      </c>
      <c r="C109" s="640" t="s">
        <v>710</v>
      </c>
      <c r="D109" s="649" t="s">
        <v>712</v>
      </c>
      <c r="E109" s="640" t="s">
        <v>1267</v>
      </c>
      <c r="F109" s="643" t="str">
        <f t="shared" si="11"/>
        <v>U032T254</v>
      </c>
      <c r="G109" s="643"/>
      <c r="H109" s="656"/>
      <c r="I109" s="643">
        <v>0</v>
      </c>
      <c r="J109" s="644" t="s">
        <v>598</v>
      </c>
      <c r="K109" s="645">
        <v>32</v>
      </c>
      <c r="L109" s="646" t="str">
        <f t="shared" si="12"/>
        <v xml:space="preserve">U032 </v>
      </c>
      <c r="M109" s="612"/>
      <c r="P109" s="32">
        <f>COUNTIF($B$3:$B$200,"="&amp;$Q109)</f>
        <v>1</v>
      </c>
      <c r="Q109" t="s">
        <v>209</v>
      </c>
      <c r="R109" t="s">
        <v>210</v>
      </c>
    </row>
    <row r="110" spans="1:18" x14ac:dyDescent="0.2">
      <c r="A110" s="619">
        <v>33</v>
      </c>
      <c r="B110" s="613" t="s">
        <v>721</v>
      </c>
      <c r="C110" s="614" t="s">
        <v>722</v>
      </c>
      <c r="D110" s="615" t="s">
        <v>733</v>
      </c>
      <c r="E110" s="614" t="s">
        <v>1271</v>
      </c>
      <c r="F110" s="616" t="str">
        <f t="shared" si="11"/>
        <v>U052T049</v>
      </c>
      <c r="G110" s="617"/>
      <c r="H110" s="617"/>
      <c r="I110" s="617">
        <v>0</v>
      </c>
      <c r="J110" s="618" t="s">
        <v>202</v>
      </c>
      <c r="K110" s="619">
        <v>33</v>
      </c>
      <c r="L110" s="589" t="str">
        <f t="shared" si="12"/>
        <v xml:space="preserve">U052 </v>
      </c>
      <c r="M110" s="590" t="s">
        <v>35</v>
      </c>
      <c r="P110" s="32">
        <f>COUNTIF($B$3:$B$200,"="&amp;$Q110)</f>
        <v>1</v>
      </c>
      <c r="Q110" t="s">
        <v>215</v>
      </c>
      <c r="R110" t="s">
        <v>216</v>
      </c>
    </row>
    <row r="111" spans="1:18" x14ac:dyDescent="0.2">
      <c r="A111" s="598">
        <v>33</v>
      </c>
      <c r="B111" s="591" t="s">
        <v>724</v>
      </c>
      <c r="C111" s="592" t="s">
        <v>725</v>
      </c>
      <c r="D111" s="620" t="s">
        <v>733</v>
      </c>
      <c r="E111" s="592" t="s">
        <v>1271</v>
      </c>
      <c r="F111" s="595" t="str">
        <f t="shared" si="11"/>
        <v>U052T190</v>
      </c>
      <c r="G111" s="596"/>
      <c r="H111" s="596"/>
      <c r="I111" s="596">
        <v>0</v>
      </c>
      <c r="J111" s="597" t="s">
        <v>202</v>
      </c>
      <c r="K111" s="598">
        <v>33</v>
      </c>
      <c r="L111" s="599" t="str">
        <f t="shared" si="12"/>
        <v xml:space="preserve">U052 </v>
      </c>
      <c r="M111" s="600" t="s">
        <v>35</v>
      </c>
      <c r="Q111" s="548" t="s">
        <v>1442</v>
      </c>
      <c r="R111" s="505" t="s">
        <v>1443</v>
      </c>
    </row>
    <row r="112" spans="1:18" x14ac:dyDescent="0.2">
      <c r="A112" s="598">
        <v>33</v>
      </c>
      <c r="B112" s="591" t="s">
        <v>727</v>
      </c>
      <c r="C112" s="592" t="s">
        <v>728</v>
      </c>
      <c r="D112" s="620" t="s">
        <v>733</v>
      </c>
      <c r="E112" s="592" t="s">
        <v>1271</v>
      </c>
      <c r="F112" s="595" t="str">
        <f t="shared" si="11"/>
        <v>U052T206</v>
      </c>
      <c r="G112" s="596"/>
      <c r="H112" s="596"/>
      <c r="I112" s="596">
        <v>0</v>
      </c>
      <c r="J112" s="597" t="s">
        <v>202</v>
      </c>
      <c r="K112" s="598">
        <v>33</v>
      </c>
      <c r="L112" s="599" t="str">
        <f t="shared" si="12"/>
        <v xml:space="preserve">U052 </v>
      </c>
      <c r="M112" s="600" t="s">
        <v>35</v>
      </c>
      <c r="P112" s="32">
        <f>COUNTIF($B$3:$B$200,"="&amp;$Q112)</f>
        <v>1</v>
      </c>
      <c r="Q112" t="s">
        <v>199</v>
      </c>
      <c r="R112" t="s">
        <v>200</v>
      </c>
    </row>
    <row r="113" spans="1:18" x14ac:dyDescent="0.2">
      <c r="A113" s="610">
        <v>33</v>
      </c>
      <c r="B113" s="603" t="s">
        <v>730</v>
      </c>
      <c r="C113" s="604" t="s">
        <v>731</v>
      </c>
      <c r="D113" s="621" t="s">
        <v>733</v>
      </c>
      <c r="E113" s="604" t="s">
        <v>1271</v>
      </c>
      <c r="F113" s="607" t="str">
        <f t="shared" si="11"/>
        <v>U052T219</v>
      </c>
      <c r="G113" s="608"/>
      <c r="H113" s="608"/>
      <c r="I113" s="608">
        <v>0</v>
      </c>
      <c r="J113" s="609" t="s">
        <v>202</v>
      </c>
      <c r="K113" s="610">
        <v>33</v>
      </c>
      <c r="L113" s="611" t="str">
        <f t="shared" si="12"/>
        <v xml:space="preserve">U052 </v>
      </c>
      <c r="M113" s="612" t="s">
        <v>35</v>
      </c>
      <c r="P113" s="32">
        <f>COUNTIF($B$3:$B$200,"="&amp;$Q113)</f>
        <v>1</v>
      </c>
      <c r="Q113" t="s">
        <v>203</v>
      </c>
      <c r="R113" t="s">
        <v>204</v>
      </c>
    </row>
    <row r="114" spans="1:18" x14ac:dyDescent="0.2">
      <c r="A114" s="629">
        <v>34</v>
      </c>
      <c r="B114" s="623" t="s">
        <v>740</v>
      </c>
      <c r="C114" s="624" t="s">
        <v>741</v>
      </c>
      <c r="D114" s="647" t="s">
        <v>762</v>
      </c>
      <c r="E114" s="624" t="s">
        <v>763</v>
      </c>
      <c r="F114" s="627" t="str">
        <f t="shared" si="11"/>
        <v>U024T002</v>
      </c>
      <c r="G114" s="617"/>
      <c r="H114" s="617"/>
      <c r="I114" s="617">
        <v>0</v>
      </c>
      <c r="J114" s="628" t="s">
        <v>639</v>
      </c>
      <c r="K114" s="629">
        <v>34</v>
      </c>
      <c r="L114" s="630" t="str">
        <f t="shared" si="12"/>
        <v xml:space="preserve">U024 </v>
      </c>
      <c r="M114" s="590"/>
      <c r="O114" s="9" t="s">
        <v>1275</v>
      </c>
      <c r="P114" s="32">
        <f>COUNTIF($B$3:$B$200,"="&amp;$Q114)</f>
        <v>1</v>
      </c>
      <c r="Q114" t="s">
        <v>206</v>
      </c>
      <c r="R114" t="s">
        <v>207</v>
      </c>
    </row>
    <row r="115" spans="1:18" x14ac:dyDescent="0.2">
      <c r="A115" s="636">
        <v>34</v>
      </c>
      <c r="B115" s="631" t="s">
        <v>743</v>
      </c>
      <c r="C115" s="632" t="s">
        <v>744</v>
      </c>
      <c r="D115" s="648" t="s">
        <v>762</v>
      </c>
      <c r="E115" s="632" t="s">
        <v>763</v>
      </c>
      <c r="F115" s="601" t="str">
        <f t="shared" si="11"/>
        <v>U024T013</v>
      </c>
      <c r="G115" s="596"/>
      <c r="H115" s="596"/>
      <c r="I115" s="596">
        <v>0</v>
      </c>
      <c r="J115" s="635" t="s">
        <v>639</v>
      </c>
      <c r="K115" s="636">
        <v>34</v>
      </c>
      <c r="L115" s="637" t="str">
        <f t="shared" si="12"/>
        <v xml:space="preserve">U024 </v>
      </c>
      <c r="M115" s="600"/>
      <c r="P115" s="32">
        <f>COUNTIF($B$3:$B$200,"="&amp;$Q115)</f>
        <v>1</v>
      </c>
      <c r="Q115" t="s">
        <v>209</v>
      </c>
      <c r="R115" t="s">
        <v>210</v>
      </c>
    </row>
    <row r="116" spans="1:18" x14ac:dyDescent="0.2">
      <c r="A116" s="636">
        <v>34</v>
      </c>
      <c r="B116" s="631" t="s">
        <v>747</v>
      </c>
      <c r="C116" s="632" t="s">
        <v>748</v>
      </c>
      <c r="D116" s="648" t="s">
        <v>762</v>
      </c>
      <c r="E116" s="632" t="s">
        <v>763</v>
      </c>
      <c r="F116" s="601" t="str">
        <f t="shared" si="11"/>
        <v>U024T034</v>
      </c>
      <c r="G116" s="596"/>
      <c r="H116" s="596"/>
      <c r="I116" s="596">
        <v>0</v>
      </c>
      <c r="J116" s="635" t="s">
        <v>639</v>
      </c>
      <c r="K116" s="636">
        <v>34</v>
      </c>
      <c r="L116" s="637" t="str">
        <f t="shared" si="12"/>
        <v xml:space="preserve">U024 </v>
      </c>
      <c r="M116" s="600"/>
      <c r="P116" s="694">
        <f>COUNTIF($B$3:$B$200,"="&amp;$Q116)</f>
        <v>1</v>
      </c>
      <c r="Q116" t="s">
        <v>212</v>
      </c>
      <c r="R116" t="s">
        <v>213</v>
      </c>
    </row>
    <row r="117" spans="1:18" x14ac:dyDescent="0.2">
      <c r="A117" s="636">
        <v>34</v>
      </c>
      <c r="B117" s="631" t="s">
        <v>750</v>
      </c>
      <c r="C117" s="632" t="s">
        <v>751</v>
      </c>
      <c r="D117" s="648" t="s">
        <v>762</v>
      </c>
      <c r="E117" s="632" t="s">
        <v>763</v>
      </c>
      <c r="F117" s="601" t="str">
        <f t="shared" si="11"/>
        <v>U024T080</v>
      </c>
      <c r="G117" s="596"/>
      <c r="H117" s="596"/>
      <c r="I117" s="596">
        <v>0</v>
      </c>
      <c r="J117" s="635" t="s">
        <v>639</v>
      </c>
      <c r="K117" s="636">
        <v>34</v>
      </c>
      <c r="L117" s="637" t="str">
        <f t="shared" si="12"/>
        <v xml:space="preserve">U024 </v>
      </c>
      <c r="M117" s="600"/>
      <c r="Q117" t="s">
        <v>215</v>
      </c>
      <c r="R117" t="s">
        <v>216</v>
      </c>
    </row>
    <row r="118" spans="1:18" x14ac:dyDescent="0.2">
      <c r="A118" s="636">
        <v>34</v>
      </c>
      <c r="B118" s="631" t="s">
        <v>753</v>
      </c>
      <c r="C118" s="632" t="s">
        <v>754</v>
      </c>
      <c r="D118" s="648" t="s">
        <v>762</v>
      </c>
      <c r="E118" s="632" t="s">
        <v>763</v>
      </c>
      <c r="F118" s="601" t="str">
        <f t="shared" si="11"/>
        <v>U024T102</v>
      </c>
      <c r="G118" s="601"/>
      <c r="H118" s="602"/>
      <c r="I118" s="601">
        <v>0</v>
      </c>
      <c r="J118" s="635" t="s">
        <v>639</v>
      </c>
      <c r="K118" s="636">
        <v>34</v>
      </c>
      <c r="L118" s="637" t="str">
        <f t="shared" si="12"/>
        <v xml:space="preserve">U024 </v>
      </c>
      <c r="M118" s="600"/>
      <c r="Q118" s="383" t="s">
        <v>1445</v>
      </c>
      <c r="R118" s="384" t="s">
        <v>1446</v>
      </c>
    </row>
    <row r="119" spans="1:18" x14ac:dyDescent="0.2">
      <c r="A119" s="636">
        <v>34</v>
      </c>
      <c r="B119" s="631" t="s">
        <v>756</v>
      </c>
      <c r="C119" s="632" t="s">
        <v>757</v>
      </c>
      <c r="D119" s="648" t="s">
        <v>762</v>
      </c>
      <c r="E119" s="632" t="s">
        <v>763</v>
      </c>
      <c r="F119" s="601" t="str">
        <f t="shared" si="11"/>
        <v>U024T147</v>
      </c>
      <c r="G119" s="601"/>
      <c r="H119" s="602"/>
      <c r="I119" s="601">
        <v>0</v>
      </c>
      <c r="J119" s="635" t="s">
        <v>639</v>
      </c>
      <c r="K119" s="636">
        <v>34</v>
      </c>
      <c r="L119" s="637" t="str">
        <f t="shared" si="12"/>
        <v xml:space="preserve">U024 </v>
      </c>
      <c r="M119" s="600"/>
      <c r="P119" s="32">
        <f t="shared" ref="P119:P127" si="13">COUNTIF($B$3:$B$200,"="&amp;$Q119)</f>
        <v>1</v>
      </c>
      <c r="Q119" t="s">
        <v>247</v>
      </c>
      <c r="R119" t="s">
        <v>248</v>
      </c>
    </row>
    <row r="120" spans="1:18" x14ac:dyDescent="0.2">
      <c r="A120" s="645">
        <v>34</v>
      </c>
      <c r="B120" s="639" t="s">
        <v>759</v>
      </c>
      <c r="C120" s="640" t="s">
        <v>760</v>
      </c>
      <c r="D120" s="649" t="s">
        <v>762</v>
      </c>
      <c r="E120" s="640" t="s">
        <v>763</v>
      </c>
      <c r="F120" s="643" t="str">
        <f t="shared" si="11"/>
        <v>U024T235</v>
      </c>
      <c r="G120" s="608"/>
      <c r="H120" s="608"/>
      <c r="I120" s="608">
        <v>0</v>
      </c>
      <c r="J120" s="644" t="s">
        <v>639</v>
      </c>
      <c r="K120" s="645">
        <v>34</v>
      </c>
      <c r="L120" s="646" t="str">
        <f t="shared" si="12"/>
        <v xml:space="preserve">U024 </v>
      </c>
      <c r="M120" s="612"/>
      <c r="P120" s="32">
        <f t="shared" si="13"/>
        <v>1</v>
      </c>
      <c r="Q120" t="s">
        <v>250</v>
      </c>
      <c r="R120" t="s">
        <v>251</v>
      </c>
    </row>
    <row r="121" spans="1:18" x14ac:dyDescent="0.2">
      <c r="A121" s="629">
        <v>35</v>
      </c>
      <c r="B121" s="623" t="s">
        <v>776</v>
      </c>
      <c r="C121" s="624" t="s">
        <v>777</v>
      </c>
      <c r="D121" s="628" t="s">
        <v>791</v>
      </c>
      <c r="E121" s="654" t="s">
        <v>792</v>
      </c>
      <c r="F121" s="617" t="str">
        <f t="shared" si="11"/>
        <v>U026T086</v>
      </c>
      <c r="G121" s="628" t="s">
        <v>798</v>
      </c>
      <c r="H121" s="654" t="s">
        <v>1273</v>
      </c>
      <c r="I121" s="617" t="s">
        <v>800</v>
      </c>
      <c r="J121" s="628" t="s">
        <v>639</v>
      </c>
      <c r="K121" s="629">
        <v>35</v>
      </c>
      <c r="L121" s="630" t="str">
        <f t="shared" si="12"/>
        <v>U026 U043</v>
      </c>
      <c r="M121" s="590"/>
      <c r="P121" s="32">
        <f t="shared" si="13"/>
        <v>1</v>
      </c>
      <c r="Q121" t="s">
        <v>253</v>
      </c>
      <c r="R121" t="s">
        <v>254</v>
      </c>
    </row>
    <row r="122" spans="1:18" x14ac:dyDescent="0.2">
      <c r="A122" s="636">
        <v>35</v>
      </c>
      <c r="B122" s="631" t="s">
        <v>779</v>
      </c>
      <c r="C122" s="632" t="s">
        <v>780</v>
      </c>
      <c r="D122" s="648" t="s">
        <v>791</v>
      </c>
      <c r="E122" s="632" t="s">
        <v>792</v>
      </c>
      <c r="F122" s="601" t="str">
        <f t="shared" si="11"/>
        <v>U026T092</v>
      </c>
      <c r="G122" s="596"/>
      <c r="H122" s="596"/>
      <c r="I122" s="596">
        <v>0</v>
      </c>
      <c r="J122" s="635" t="s">
        <v>299</v>
      </c>
      <c r="K122" s="636">
        <v>35</v>
      </c>
      <c r="L122" s="637" t="str">
        <f t="shared" si="12"/>
        <v xml:space="preserve">U026 </v>
      </c>
      <c r="M122" s="600"/>
      <c r="P122" s="32">
        <f t="shared" si="13"/>
        <v>1</v>
      </c>
      <c r="Q122" t="s">
        <v>256</v>
      </c>
      <c r="R122" t="s">
        <v>257</v>
      </c>
    </row>
    <row r="123" spans="1:18" x14ac:dyDescent="0.2">
      <c r="A123" s="645">
        <v>35</v>
      </c>
      <c r="B123" s="639" t="s">
        <v>788</v>
      </c>
      <c r="C123" s="640" t="s">
        <v>789</v>
      </c>
      <c r="D123" s="649" t="s">
        <v>791</v>
      </c>
      <c r="E123" s="640" t="s">
        <v>792</v>
      </c>
      <c r="F123" s="643" t="str">
        <f t="shared" si="11"/>
        <v>U026T251</v>
      </c>
      <c r="G123" s="608"/>
      <c r="H123" s="608"/>
      <c r="I123" s="608">
        <v>0</v>
      </c>
      <c r="J123" s="644" t="s">
        <v>598</v>
      </c>
      <c r="K123" s="645">
        <v>35</v>
      </c>
      <c r="L123" s="646" t="str">
        <f t="shared" si="12"/>
        <v xml:space="preserve">U026 </v>
      </c>
      <c r="M123" s="612"/>
      <c r="P123" s="32">
        <f t="shared" si="13"/>
        <v>1</v>
      </c>
      <c r="Q123" t="s">
        <v>260</v>
      </c>
      <c r="R123" t="s">
        <v>261</v>
      </c>
    </row>
    <row r="124" spans="1:18" x14ac:dyDescent="0.2">
      <c r="A124" s="645">
        <v>35</v>
      </c>
      <c r="B124" s="639" t="s">
        <v>782</v>
      </c>
      <c r="C124" s="640" t="s">
        <v>783</v>
      </c>
      <c r="D124" s="649"/>
      <c r="E124" s="640"/>
      <c r="F124" s="643" t="str">
        <f t="shared" si="11"/>
        <v>T195</v>
      </c>
      <c r="G124" s="644" t="s">
        <v>798</v>
      </c>
      <c r="H124" s="653" t="s">
        <v>1273</v>
      </c>
      <c r="I124" s="608" t="s">
        <v>801</v>
      </c>
      <c r="J124" s="644" t="s">
        <v>299</v>
      </c>
      <c r="K124" s="645">
        <v>35</v>
      </c>
      <c r="L124" s="646" t="str">
        <f t="shared" si="12"/>
        <v xml:space="preserve"> U043</v>
      </c>
      <c r="M124" s="612"/>
      <c r="P124" s="32">
        <f t="shared" si="13"/>
        <v>1</v>
      </c>
      <c r="Q124" t="s">
        <v>263</v>
      </c>
      <c r="R124" t="s">
        <v>264</v>
      </c>
    </row>
    <row r="125" spans="1:18" x14ac:dyDescent="0.2">
      <c r="A125" s="619">
        <v>36</v>
      </c>
      <c r="B125" s="613" t="s">
        <v>807</v>
      </c>
      <c r="C125" s="614" t="s">
        <v>295</v>
      </c>
      <c r="D125" s="615" t="s">
        <v>827</v>
      </c>
      <c r="E125" s="614" t="s">
        <v>828</v>
      </c>
      <c r="F125" s="616" t="str">
        <f t="shared" si="11"/>
        <v>U049T048</v>
      </c>
      <c r="G125" s="617"/>
      <c r="H125" s="617"/>
      <c r="I125" s="617">
        <v>0</v>
      </c>
      <c r="J125" s="618" t="s">
        <v>202</v>
      </c>
      <c r="K125" s="619">
        <v>36</v>
      </c>
      <c r="L125" s="589" t="str">
        <f t="shared" si="12"/>
        <v xml:space="preserve">U049 </v>
      </c>
      <c r="M125" s="590" t="s">
        <v>35</v>
      </c>
      <c r="P125" s="32">
        <f t="shared" si="13"/>
        <v>1</v>
      </c>
      <c r="Q125" t="s">
        <v>269</v>
      </c>
      <c r="R125" t="s">
        <v>270</v>
      </c>
    </row>
    <row r="126" spans="1:18" x14ac:dyDescent="0.2">
      <c r="A126" s="598">
        <v>36</v>
      </c>
      <c r="B126" s="591" t="s">
        <v>815</v>
      </c>
      <c r="C126" s="592" t="s">
        <v>816</v>
      </c>
      <c r="D126" s="620" t="s">
        <v>827</v>
      </c>
      <c r="E126" s="592" t="s">
        <v>828</v>
      </c>
      <c r="F126" s="595" t="str">
        <f t="shared" si="11"/>
        <v>U049T122</v>
      </c>
      <c r="G126" s="596"/>
      <c r="H126" s="596"/>
      <c r="I126" s="596">
        <v>0</v>
      </c>
      <c r="J126" s="597" t="s">
        <v>202</v>
      </c>
      <c r="K126" s="598">
        <v>36</v>
      </c>
      <c r="L126" s="599" t="str">
        <f t="shared" si="12"/>
        <v xml:space="preserve">U049 </v>
      </c>
      <c r="M126" s="600" t="s">
        <v>35</v>
      </c>
      <c r="P126" s="32">
        <f t="shared" si="13"/>
        <v>1</v>
      </c>
      <c r="Q126" t="s">
        <v>275</v>
      </c>
      <c r="R126" t="s">
        <v>276</v>
      </c>
    </row>
    <row r="127" spans="1:18" x14ac:dyDescent="0.2">
      <c r="A127" s="598">
        <v>36</v>
      </c>
      <c r="B127" s="591" t="s">
        <v>804</v>
      </c>
      <c r="C127" s="592" t="s">
        <v>805</v>
      </c>
      <c r="D127" s="620" t="s">
        <v>833</v>
      </c>
      <c r="E127" s="592" t="s">
        <v>1269</v>
      </c>
      <c r="F127" s="595" t="str">
        <f t="shared" si="11"/>
        <v>U053T026</v>
      </c>
      <c r="G127" s="596"/>
      <c r="H127" s="596"/>
      <c r="I127" s="596">
        <v>0</v>
      </c>
      <c r="J127" s="597" t="s">
        <v>202</v>
      </c>
      <c r="K127" s="598">
        <v>36</v>
      </c>
      <c r="L127" s="599" t="str">
        <f t="shared" si="12"/>
        <v xml:space="preserve">U053 </v>
      </c>
      <c r="M127" s="600" t="s">
        <v>35</v>
      </c>
      <c r="P127" s="32">
        <f t="shared" si="13"/>
        <v>1</v>
      </c>
      <c r="Q127" t="s">
        <v>278</v>
      </c>
      <c r="R127" t="s">
        <v>279</v>
      </c>
    </row>
    <row r="128" spans="1:18" x14ac:dyDescent="0.2">
      <c r="A128" s="598">
        <v>36</v>
      </c>
      <c r="B128" s="591" t="s">
        <v>809</v>
      </c>
      <c r="C128" s="592" t="s">
        <v>810</v>
      </c>
      <c r="D128" s="620" t="s">
        <v>833</v>
      </c>
      <c r="E128" s="592" t="s">
        <v>1269</v>
      </c>
      <c r="F128" s="595" t="str">
        <f t="shared" si="11"/>
        <v>U053T081</v>
      </c>
      <c r="G128" s="596"/>
      <c r="H128" s="596"/>
      <c r="I128" s="596">
        <v>0</v>
      </c>
      <c r="J128" s="597" t="s">
        <v>149</v>
      </c>
      <c r="K128" s="598">
        <v>36</v>
      </c>
      <c r="L128" s="599" t="str">
        <f t="shared" si="12"/>
        <v xml:space="preserve">U053 </v>
      </c>
      <c r="M128" s="600" t="s">
        <v>35</v>
      </c>
      <c r="Q128" s="383" t="s">
        <v>1447</v>
      </c>
      <c r="R128" s="384" t="s">
        <v>1513</v>
      </c>
    </row>
    <row r="129" spans="1:18" x14ac:dyDescent="0.2">
      <c r="A129" s="598">
        <v>36</v>
      </c>
      <c r="B129" s="591" t="s">
        <v>812</v>
      </c>
      <c r="C129" s="592" t="s">
        <v>813</v>
      </c>
      <c r="D129" s="620" t="s">
        <v>833</v>
      </c>
      <c r="E129" s="592" t="s">
        <v>1269</v>
      </c>
      <c r="F129" s="595" t="str">
        <f t="shared" si="11"/>
        <v>U053T110</v>
      </c>
      <c r="G129" s="596"/>
      <c r="H129" s="596"/>
      <c r="I129" s="596">
        <v>0</v>
      </c>
      <c r="J129" s="597" t="s">
        <v>149</v>
      </c>
      <c r="K129" s="598">
        <v>36</v>
      </c>
      <c r="L129" s="599" t="str">
        <f t="shared" si="12"/>
        <v xml:space="preserve">U053 </v>
      </c>
      <c r="M129" s="600" t="s">
        <v>35</v>
      </c>
      <c r="P129" s="32">
        <f>COUNTIF($B$3:$B$200,"="&amp;$Q129)</f>
        <v>1</v>
      </c>
      <c r="Q129" t="s">
        <v>266</v>
      </c>
      <c r="R129" t="s">
        <v>267</v>
      </c>
    </row>
    <row r="130" spans="1:18" x14ac:dyDescent="0.2">
      <c r="A130" s="598">
        <v>36</v>
      </c>
      <c r="B130" s="591" t="s">
        <v>818</v>
      </c>
      <c r="C130" s="592" t="s">
        <v>819</v>
      </c>
      <c r="D130" s="620" t="s">
        <v>833</v>
      </c>
      <c r="E130" s="592" t="s">
        <v>1269</v>
      </c>
      <c r="F130" s="595" t="str">
        <f t="shared" si="11"/>
        <v>U053T154</v>
      </c>
      <c r="G130" s="596"/>
      <c r="H130" s="596"/>
      <c r="I130" s="596">
        <v>0</v>
      </c>
      <c r="J130" s="597" t="s">
        <v>202</v>
      </c>
      <c r="K130" s="598">
        <v>36</v>
      </c>
      <c r="L130" s="599" t="str">
        <f t="shared" si="12"/>
        <v xml:space="preserve">U053 </v>
      </c>
      <c r="M130" s="600" t="s">
        <v>35</v>
      </c>
      <c r="P130" s="32">
        <f>COUNTIF($B$3:$B$200,"="&amp;$Q130)</f>
        <v>1</v>
      </c>
      <c r="Q130" t="s">
        <v>272</v>
      </c>
      <c r="R130" t="s">
        <v>273</v>
      </c>
    </row>
    <row r="131" spans="1:18" x14ac:dyDescent="0.2">
      <c r="A131" s="598">
        <v>36</v>
      </c>
      <c r="B131" s="591" t="s">
        <v>821</v>
      </c>
      <c r="C131" s="592" t="s">
        <v>822</v>
      </c>
      <c r="D131" s="620" t="s">
        <v>833</v>
      </c>
      <c r="E131" s="592" t="s">
        <v>1269</v>
      </c>
      <c r="F131" s="595" t="str">
        <f t="shared" si="11"/>
        <v>U053T201</v>
      </c>
      <c r="G131" s="596"/>
      <c r="H131" s="596"/>
      <c r="I131" s="596">
        <v>0</v>
      </c>
      <c r="J131" s="597" t="s">
        <v>202</v>
      </c>
      <c r="K131" s="598">
        <v>36</v>
      </c>
      <c r="L131" s="599" t="str">
        <f t="shared" si="12"/>
        <v xml:space="preserve">U053 </v>
      </c>
      <c r="M131" s="600" t="s">
        <v>35</v>
      </c>
      <c r="Q131" s="383" t="s">
        <v>1449</v>
      </c>
      <c r="R131" s="384" t="s">
        <v>1450</v>
      </c>
    </row>
    <row r="132" spans="1:18" x14ac:dyDescent="0.2">
      <c r="A132" s="610">
        <v>36</v>
      </c>
      <c r="B132" s="603" t="s">
        <v>824</v>
      </c>
      <c r="C132" s="604" t="s">
        <v>825</v>
      </c>
      <c r="D132" s="621" t="s">
        <v>833</v>
      </c>
      <c r="E132" s="604" t="s">
        <v>1269</v>
      </c>
      <c r="F132" s="607" t="str">
        <f t="shared" si="11"/>
        <v>U053T241</v>
      </c>
      <c r="G132" s="608"/>
      <c r="H132" s="608"/>
      <c r="I132" s="608">
        <v>0</v>
      </c>
      <c r="J132" s="609" t="s">
        <v>149</v>
      </c>
      <c r="K132" s="610">
        <v>36</v>
      </c>
      <c r="L132" s="611" t="str">
        <f t="shared" si="12"/>
        <v xml:space="preserve">U053 </v>
      </c>
      <c r="M132" s="612" t="s">
        <v>35</v>
      </c>
      <c r="P132" s="32">
        <f>COUNTIF($B$3:$B$200,"="&amp;$Q132)</f>
        <v>1</v>
      </c>
      <c r="Q132" t="s">
        <v>321</v>
      </c>
      <c r="R132" t="s">
        <v>322</v>
      </c>
    </row>
    <row r="133" spans="1:18" x14ac:dyDescent="0.2">
      <c r="A133" s="629">
        <v>41</v>
      </c>
      <c r="B133" s="623" t="s">
        <v>869</v>
      </c>
      <c r="C133" s="624" t="s">
        <v>870</v>
      </c>
      <c r="D133" s="647" t="s">
        <v>875</v>
      </c>
      <c r="E133" s="624" t="s">
        <v>876</v>
      </c>
      <c r="F133" s="627" t="str">
        <f t="shared" si="11"/>
        <v>U033T121</v>
      </c>
      <c r="G133" s="617"/>
      <c r="H133" s="617"/>
      <c r="I133" s="617">
        <v>0</v>
      </c>
      <c r="J133" s="628" t="s">
        <v>598</v>
      </c>
      <c r="K133" s="629">
        <v>41</v>
      </c>
      <c r="L133" s="630" t="str">
        <f t="shared" si="12"/>
        <v xml:space="preserve">U033 </v>
      </c>
      <c r="M133" s="590"/>
      <c r="P133" s="32">
        <f>COUNTIF($B$3:$B$200,"="&amp;$Q133)</f>
        <v>1</v>
      </c>
      <c r="Q133" t="s">
        <v>330</v>
      </c>
      <c r="R133" t="s">
        <v>331</v>
      </c>
    </row>
    <row r="134" spans="1:18" x14ac:dyDescent="0.2">
      <c r="A134" s="645">
        <v>41</v>
      </c>
      <c r="B134" s="639" t="s">
        <v>872</v>
      </c>
      <c r="C134" s="640" t="s">
        <v>873</v>
      </c>
      <c r="D134" s="649" t="s">
        <v>875</v>
      </c>
      <c r="E134" s="640" t="s">
        <v>876</v>
      </c>
      <c r="F134" s="643" t="str">
        <f t="shared" si="11"/>
        <v>U033T155</v>
      </c>
      <c r="G134" s="608"/>
      <c r="H134" s="608"/>
      <c r="I134" s="608">
        <v>0</v>
      </c>
      <c r="J134" s="644" t="s">
        <v>598</v>
      </c>
      <c r="K134" s="645">
        <v>41</v>
      </c>
      <c r="L134" s="646" t="str">
        <f t="shared" si="12"/>
        <v xml:space="preserve">U033 </v>
      </c>
      <c r="M134" s="612"/>
      <c r="P134" s="32">
        <f>COUNTIF($B$3:$B$200,"="&amp;$Q134)</f>
        <v>1</v>
      </c>
      <c r="Q134" t="s">
        <v>423</v>
      </c>
      <c r="R134" t="s">
        <v>424</v>
      </c>
    </row>
    <row r="135" spans="1:18" x14ac:dyDescent="0.2">
      <c r="A135" s="619">
        <v>42</v>
      </c>
      <c r="B135" s="613" t="s">
        <v>881</v>
      </c>
      <c r="C135" s="614" t="s">
        <v>882</v>
      </c>
      <c r="D135" s="675" t="s">
        <v>1310</v>
      </c>
      <c r="E135" s="676" t="s">
        <v>1311</v>
      </c>
      <c r="F135" s="616" t="str">
        <f t="shared" si="11"/>
        <v>U060T063</v>
      </c>
      <c r="G135" s="617"/>
      <c r="H135" s="617"/>
      <c r="I135" s="617">
        <v>0</v>
      </c>
      <c r="J135" s="618" t="s">
        <v>598</v>
      </c>
      <c r="K135" s="619">
        <v>42</v>
      </c>
      <c r="L135" s="589" t="str">
        <f t="shared" si="12"/>
        <v xml:space="preserve">U060 </v>
      </c>
      <c r="M135" s="590" t="s">
        <v>1314</v>
      </c>
      <c r="Q135" s="383" t="s">
        <v>1451</v>
      </c>
      <c r="R135" s="384" t="s">
        <v>1452</v>
      </c>
    </row>
    <row r="136" spans="1:18" x14ac:dyDescent="0.2">
      <c r="A136" s="598">
        <v>42</v>
      </c>
      <c r="B136" s="591" t="s">
        <v>884</v>
      </c>
      <c r="C136" s="592" t="s">
        <v>885</v>
      </c>
      <c r="D136" s="677" t="s">
        <v>1310</v>
      </c>
      <c r="E136" s="678" t="s">
        <v>1311</v>
      </c>
      <c r="F136" s="595" t="str">
        <f t="shared" si="11"/>
        <v>U060T075</v>
      </c>
      <c r="G136" s="596"/>
      <c r="H136" s="596"/>
      <c r="I136" s="596">
        <v>0</v>
      </c>
      <c r="J136" s="597" t="s">
        <v>598</v>
      </c>
      <c r="K136" s="598">
        <v>42</v>
      </c>
      <c r="L136" s="599" t="str">
        <f t="shared" si="12"/>
        <v xml:space="preserve">U060 </v>
      </c>
      <c r="M136" s="600" t="s">
        <v>1314</v>
      </c>
      <c r="P136" s="32">
        <f t="shared" ref="P136:P145" si="14">COUNTIF($B$3:$B$200,"="&amp;$Q136)</f>
        <v>1</v>
      </c>
      <c r="Q136" t="s">
        <v>426</v>
      </c>
      <c r="R136" t="s">
        <v>427</v>
      </c>
    </row>
    <row r="137" spans="1:18" x14ac:dyDescent="0.2">
      <c r="A137" s="598">
        <v>42</v>
      </c>
      <c r="B137" s="591" t="s">
        <v>887</v>
      </c>
      <c r="C137" s="592" t="s">
        <v>888</v>
      </c>
      <c r="D137" s="677" t="s">
        <v>1310</v>
      </c>
      <c r="E137" s="678" t="s">
        <v>1311</v>
      </c>
      <c r="F137" s="595" t="str">
        <f t="shared" si="11"/>
        <v>U060T130</v>
      </c>
      <c r="G137" s="596"/>
      <c r="H137" s="596"/>
      <c r="I137" s="596">
        <v>0</v>
      </c>
      <c r="J137" s="597" t="s">
        <v>598</v>
      </c>
      <c r="K137" s="598">
        <v>42</v>
      </c>
      <c r="L137" s="599" t="str">
        <f t="shared" si="12"/>
        <v xml:space="preserve">U060 </v>
      </c>
      <c r="M137" s="600" t="s">
        <v>1314</v>
      </c>
      <c r="P137" s="32">
        <f t="shared" si="14"/>
        <v>1</v>
      </c>
      <c r="Q137" t="s">
        <v>429</v>
      </c>
      <c r="R137" t="s">
        <v>430</v>
      </c>
    </row>
    <row r="138" spans="1:18" x14ac:dyDescent="0.2">
      <c r="A138" s="598">
        <v>42</v>
      </c>
      <c r="B138" s="591" t="s">
        <v>890</v>
      </c>
      <c r="C138" s="592" t="s">
        <v>891</v>
      </c>
      <c r="D138" s="677" t="s">
        <v>1310</v>
      </c>
      <c r="E138" s="678" t="s">
        <v>1311</v>
      </c>
      <c r="F138" s="595" t="str">
        <f t="shared" si="11"/>
        <v>U060T217</v>
      </c>
      <c r="G138" s="596"/>
      <c r="H138" s="596"/>
      <c r="I138" s="596">
        <v>0</v>
      </c>
      <c r="J138" s="597" t="s">
        <v>598</v>
      </c>
      <c r="K138" s="598">
        <v>42</v>
      </c>
      <c r="L138" s="599" t="str">
        <f t="shared" si="12"/>
        <v xml:space="preserve">U060 </v>
      </c>
      <c r="M138" s="600" t="s">
        <v>1314</v>
      </c>
      <c r="P138" s="32">
        <f t="shared" si="14"/>
        <v>1</v>
      </c>
      <c r="Q138" t="s">
        <v>300</v>
      </c>
      <c r="R138" t="s">
        <v>301</v>
      </c>
    </row>
    <row r="139" spans="1:18" x14ac:dyDescent="0.2">
      <c r="A139" s="598">
        <v>42</v>
      </c>
      <c r="B139" s="591" t="s">
        <v>893</v>
      </c>
      <c r="C139" s="592" t="s">
        <v>894</v>
      </c>
      <c r="D139" s="677" t="s">
        <v>1310</v>
      </c>
      <c r="E139" s="678" t="s">
        <v>1311</v>
      </c>
      <c r="F139" s="595" t="str">
        <f t="shared" si="11"/>
        <v>U060T222</v>
      </c>
      <c r="G139" s="596"/>
      <c r="H139" s="596"/>
      <c r="I139" s="596">
        <v>0</v>
      </c>
      <c r="J139" s="597" t="s">
        <v>598</v>
      </c>
      <c r="K139" s="598">
        <v>42</v>
      </c>
      <c r="L139" s="599" t="str">
        <f t="shared" si="12"/>
        <v xml:space="preserve">U060 </v>
      </c>
      <c r="M139" s="600" t="s">
        <v>1314</v>
      </c>
      <c r="P139" s="32">
        <f t="shared" si="14"/>
        <v>1</v>
      </c>
      <c r="Q139" t="s">
        <v>405</v>
      </c>
      <c r="R139" t="s">
        <v>406</v>
      </c>
    </row>
    <row r="140" spans="1:18" x14ac:dyDescent="0.2">
      <c r="A140" s="610">
        <v>42</v>
      </c>
      <c r="B140" s="603" t="s">
        <v>896</v>
      </c>
      <c r="C140" s="604" t="s">
        <v>897</v>
      </c>
      <c r="D140" s="679" t="s">
        <v>1310</v>
      </c>
      <c r="E140" s="680" t="s">
        <v>1311</v>
      </c>
      <c r="F140" s="607" t="str">
        <f t="shared" si="11"/>
        <v>U060T224</v>
      </c>
      <c r="G140" s="608"/>
      <c r="H140" s="608"/>
      <c r="I140" s="608">
        <v>0</v>
      </c>
      <c r="J140" s="609" t="s">
        <v>598</v>
      </c>
      <c r="K140" s="610">
        <v>42</v>
      </c>
      <c r="L140" s="611" t="str">
        <f t="shared" si="12"/>
        <v xml:space="preserve">U060 </v>
      </c>
      <c r="M140" s="612" t="s">
        <v>1314</v>
      </c>
      <c r="P140" s="32">
        <f t="shared" si="14"/>
        <v>1</v>
      </c>
      <c r="Q140" t="s">
        <v>408</v>
      </c>
      <c r="R140" t="s">
        <v>409</v>
      </c>
    </row>
    <row r="141" spans="1:18" x14ac:dyDescent="0.2">
      <c r="A141" s="629">
        <v>46</v>
      </c>
      <c r="B141" s="623" t="s">
        <v>909</v>
      </c>
      <c r="C141" s="624" t="s">
        <v>910</v>
      </c>
      <c r="D141" s="647" t="s">
        <v>935</v>
      </c>
      <c r="E141" s="624" t="s">
        <v>1270</v>
      </c>
      <c r="F141" s="627" t="str">
        <f t="shared" si="11"/>
        <v>U034T033</v>
      </c>
      <c r="G141" s="617"/>
      <c r="H141" s="617"/>
      <c r="I141" s="617">
        <v>0</v>
      </c>
      <c r="J141" s="628" t="s">
        <v>259</v>
      </c>
      <c r="K141" s="629">
        <v>46</v>
      </c>
      <c r="L141" s="630" t="str">
        <f t="shared" si="12"/>
        <v xml:space="preserve">U034 </v>
      </c>
      <c r="M141" s="590"/>
      <c r="P141" s="32">
        <f t="shared" si="14"/>
        <v>1</v>
      </c>
      <c r="Q141" t="s">
        <v>411</v>
      </c>
      <c r="R141" t="s">
        <v>412</v>
      </c>
    </row>
    <row r="142" spans="1:18" x14ac:dyDescent="0.2">
      <c r="A142" s="636">
        <v>46</v>
      </c>
      <c r="B142" s="631" t="s">
        <v>915</v>
      </c>
      <c r="C142" s="632" t="s">
        <v>916</v>
      </c>
      <c r="D142" s="648" t="s">
        <v>935</v>
      </c>
      <c r="E142" s="632" t="s">
        <v>1270</v>
      </c>
      <c r="F142" s="601" t="str">
        <f t="shared" si="11"/>
        <v>U034T104</v>
      </c>
      <c r="G142" s="596"/>
      <c r="H142" s="596"/>
      <c r="I142" s="596">
        <v>0</v>
      </c>
      <c r="J142" s="635" t="s">
        <v>259</v>
      </c>
      <c r="K142" s="636">
        <v>46</v>
      </c>
      <c r="L142" s="637" t="str">
        <f t="shared" si="12"/>
        <v xml:space="preserve">U034 </v>
      </c>
      <c r="M142" s="600"/>
      <c r="P142" s="32">
        <f t="shared" si="14"/>
        <v>1</v>
      </c>
      <c r="Q142" t="s">
        <v>435</v>
      </c>
      <c r="R142" t="s">
        <v>436</v>
      </c>
    </row>
    <row r="143" spans="1:18" x14ac:dyDescent="0.2">
      <c r="A143" s="636">
        <v>46</v>
      </c>
      <c r="B143" s="631" t="s">
        <v>921</v>
      </c>
      <c r="C143" s="632" t="s">
        <v>922</v>
      </c>
      <c r="D143" s="648" t="s">
        <v>935</v>
      </c>
      <c r="E143" s="632" t="s">
        <v>1270</v>
      </c>
      <c r="F143" s="601" t="str">
        <f t="shared" si="11"/>
        <v>U034T137</v>
      </c>
      <c r="G143" s="596"/>
      <c r="H143" s="596"/>
      <c r="I143" s="596">
        <v>0</v>
      </c>
      <c r="J143" s="635" t="s">
        <v>259</v>
      </c>
      <c r="K143" s="636">
        <v>46</v>
      </c>
      <c r="L143" s="637" t="str">
        <f t="shared" si="12"/>
        <v xml:space="preserve">U034 </v>
      </c>
      <c r="M143" s="600"/>
      <c r="P143" s="32">
        <f t="shared" si="14"/>
        <v>1</v>
      </c>
      <c r="Q143" t="s">
        <v>417</v>
      </c>
      <c r="R143" t="s">
        <v>418</v>
      </c>
    </row>
    <row r="144" spans="1:18" x14ac:dyDescent="0.2">
      <c r="A144" s="636">
        <v>46</v>
      </c>
      <c r="B144" s="631" t="s">
        <v>927</v>
      </c>
      <c r="C144" s="632" t="s">
        <v>928</v>
      </c>
      <c r="D144" s="648" t="s">
        <v>935</v>
      </c>
      <c r="E144" s="632" t="s">
        <v>1270</v>
      </c>
      <c r="F144" s="601" t="str">
        <f t="shared" si="11"/>
        <v>U034T208</v>
      </c>
      <c r="G144" s="596"/>
      <c r="H144" s="596"/>
      <c r="I144" s="596">
        <v>0</v>
      </c>
      <c r="J144" s="635" t="s">
        <v>259</v>
      </c>
      <c r="K144" s="636">
        <v>46</v>
      </c>
      <c r="L144" s="637" t="str">
        <f t="shared" si="12"/>
        <v xml:space="preserve">U034 </v>
      </c>
      <c r="M144" s="600"/>
      <c r="P144" s="32">
        <f t="shared" si="14"/>
        <v>1</v>
      </c>
      <c r="Q144" t="s">
        <v>438</v>
      </c>
      <c r="R144" t="s">
        <v>439</v>
      </c>
    </row>
    <row r="145" spans="1:18" x14ac:dyDescent="0.2">
      <c r="A145" s="645">
        <v>46</v>
      </c>
      <c r="B145" s="639" t="s">
        <v>933</v>
      </c>
      <c r="C145" s="640" t="s">
        <v>259</v>
      </c>
      <c r="D145" s="649" t="s">
        <v>935</v>
      </c>
      <c r="E145" s="640" t="s">
        <v>1270</v>
      </c>
      <c r="F145" s="643" t="str">
        <f t="shared" si="11"/>
        <v>U034T246</v>
      </c>
      <c r="G145" s="643"/>
      <c r="H145" s="656"/>
      <c r="I145" s="643">
        <v>0</v>
      </c>
      <c r="J145" s="644" t="s">
        <v>259</v>
      </c>
      <c r="K145" s="645">
        <v>46</v>
      </c>
      <c r="L145" s="646" t="str">
        <f t="shared" si="12"/>
        <v xml:space="preserve">U034 </v>
      </c>
      <c r="M145" s="612"/>
      <c r="P145" s="32">
        <f t="shared" si="14"/>
        <v>1</v>
      </c>
      <c r="Q145" t="s">
        <v>420</v>
      </c>
      <c r="R145" t="s">
        <v>421</v>
      </c>
    </row>
    <row r="146" spans="1:18" x14ac:dyDescent="0.2">
      <c r="A146" s="629">
        <v>47</v>
      </c>
      <c r="B146" s="623" t="s">
        <v>943</v>
      </c>
      <c r="C146" s="624" t="s">
        <v>944</v>
      </c>
      <c r="D146" s="647" t="s">
        <v>955</v>
      </c>
      <c r="E146" s="624" t="s">
        <v>956</v>
      </c>
      <c r="F146" s="627" t="str">
        <f t="shared" si="11"/>
        <v>U027T006</v>
      </c>
      <c r="G146" s="617"/>
      <c r="H146" s="617"/>
      <c r="I146" s="617">
        <v>0</v>
      </c>
      <c r="J146" s="628" t="s">
        <v>259</v>
      </c>
      <c r="K146" s="629">
        <v>47</v>
      </c>
      <c r="L146" s="630" t="str">
        <f t="shared" si="12"/>
        <v xml:space="preserve">U027 </v>
      </c>
      <c r="M146" s="590"/>
      <c r="Q146" s="383" t="s">
        <v>1453</v>
      </c>
      <c r="R146" s="384" t="s">
        <v>1454</v>
      </c>
    </row>
    <row r="147" spans="1:18" x14ac:dyDescent="0.2">
      <c r="A147" s="636">
        <v>47</v>
      </c>
      <c r="B147" s="631" t="s">
        <v>946</v>
      </c>
      <c r="C147" s="632" t="s">
        <v>947</v>
      </c>
      <c r="D147" s="635" t="s">
        <v>955</v>
      </c>
      <c r="E147" s="652" t="s">
        <v>956</v>
      </c>
      <c r="F147" s="596" t="str">
        <f t="shared" si="11"/>
        <v>U027T082</v>
      </c>
      <c r="G147" s="596"/>
      <c r="H147" s="596"/>
      <c r="I147" s="596">
        <v>0</v>
      </c>
      <c r="J147" s="635" t="s">
        <v>259</v>
      </c>
      <c r="K147" s="636">
        <v>47</v>
      </c>
      <c r="L147" s="637" t="str">
        <f t="shared" si="12"/>
        <v xml:space="preserve">U027 </v>
      </c>
      <c r="M147" s="600"/>
      <c r="P147" s="32">
        <f>COUNTIF($B$3:$B$200,"="&amp;$Q147)</f>
        <v>1</v>
      </c>
      <c r="Q147" t="s">
        <v>603</v>
      </c>
      <c r="R147" t="s">
        <v>604</v>
      </c>
    </row>
    <row r="148" spans="1:18" x14ac:dyDescent="0.2">
      <c r="A148" s="636">
        <v>47</v>
      </c>
      <c r="B148" s="631" t="s">
        <v>949</v>
      </c>
      <c r="C148" s="632" t="s">
        <v>950</v>
      </c>
      <c r="D148" s="648" t="s">
        <v>955</v>
      </c>
      <c r="E148" s="632" t="s">
        <v>956</v>
      </c>
      <c r="F148" s="601" t="str">
        <f t="shared" si="11"/>
        <v>U027T169</v>
      </c>
      <c r="G148" s="596"/>
      <c r="H148" s="596"/>
      <c r="I148" s="596">
        <v>0</v>
      </c>
      <c r="J148" s="635" t="s">
        <v>259</v>
      </c>
      <c r="K148" s="636">
        <v>47</v>
      </c>
      <c r="L148" s="637" t="str">
        <f t="shared" si="12"/>
        <v xml:space="preserve">U027 </v>
      </c>
      <c r="M148" s="600"/>
      <c r="P148" s="32">
        <f>COUNTIF($B$3:$B$200,"="&amp;$Q148)</f>
        <v>1</v>
      </c>
      <c r="Q148" t="s">
        <v>618</v>
      </c>
      <c r="R148" t="s">
        <v>619</v>
      </c>
    </row>
    <row r="149" spans="1:18" x14ac:dyDescent="0.2">
      <c r="A149" s="645">
        <v>47</v>
      </c>
      <c r="B149" s="639" t="s">
        <v>952</v>
      </c>
      <c r="C149" s="640" t="s">
        <v>953</v>
      </c>
      <c r="D149" s="644" t="s">
        <v>955</v>
      </c>
      <c r="E149" s="653" t="s">
        <v>956</v>
      </c>
      <c r="F149" s="608" t="str">
        <f t="shared" si="11"/>
        <v>U027T234</v>
      </c>
      <c r="G149" s="608"/>
      <c r="H149" s="608"/>
      <c r="I149" s="608">
        <v>0</v>
      </c>
      <c r="J149" s="644" t="s">
        <v>259</v>
      </c>
      <c r="K149" s="645">
        <v>47</v>
      </c>
      <c r="L149" s="646" t="str">
        <f t="shared" si="12"/>
        <v xml:space="preserve">U027 </v>
      </c>
      <c r="M149" s="612"/>
      <c r="Q149" s="383" t="s">
        <v>1455</v>
      </c>
      <c r="R149" s="384" t="s">
        <v>1456</v>
      </c>
    </row>
    <row r="150" spans="1:18" x14ac:dyDescent="0.2">
      <c r="A150" s="629">
        <v>48</v>
      </c>
      <c r="B150" s="623" t="s">
        <v>963</v>
      </c>
      <c r="C150" s="624" t="s">
        <v>964</v>
      </c>
      <c r="D150" s="647" t="s">
        <v>978</v>
      </c>
      <c r="E150" s="624" t="s">
        <v>979</v>
      </c>
      <c r="F150" s="627" t="str">
        <f t="shared" si="11"/>
        <v>U006T027</v>
      </c>
      <c r="G150" s="617"/>
      <c r="H150" s="617"/>
      <c r="I150" s="617">
        <v>0</v>
      </c>
      <c r="J150" s="628" t="s">
        <v>259</v>
      </c>
      <c r="K150" s="629">
        <v>48</v>
      </c>
      <c r="L150" s="630" t="str">
        <f t="shared" si="12"/>
        <v xml:space="preserve">U006 </v>
      </c>
      <c r="M150" s="590"/>
      <c r="P150" s="32">
        <f>COUNTIF($B$3:$B$200,"="&amp;$Q150)</f>
        <v>1</v>
      </c>
      <c r="Q150" t="s">
        <v>609</v>
      </c>
      <c r="R150" t="s">
        <v>610</v>
      </c>
    </row>
    <row r="151" spans="1:18" x14ac:dyDescent="0.2">
      <c r="A151" s="636">
        <v>48</v>
      </c>
      <c r="B151" s="631" t="s">
        <v>966</v>
      </c>
      <c r="C151" s="632" t="s">
        <v>967</v>
      </c>
      <c r="D151" s="648" t="s">
        <v>978</v>
      </c>
      <c r="E151" s="632" t="s">
        <v>979</v>
      </c>
      <c r="F151" s="601" t="str">
        <f t="shared" si="11"/>
        <v>U006T061</v>
      </c>
      <c r="G151" s="596"/>
      <c r="H151" s="596"/>
      <c r="I151" s="596">
        <v>0</v>
      </c>
      <c r="J151" s="635" t="s">
        <v>259</v>
      </c>
      <c r="K151" s="636">
        <v>48</v>
      </c>
      <c r="L151" s="637" t="str">
        <f t="shared" si="12"/>
        <v xml:space="preserve">U006 </v>
      </c>
      <c r="M151" s="600"/>
      <c r="P151" s="32">
        <f>COUNTIF($B$3:$B$200,"="&amp;$Q151)</f>
        <v>1</v>
      </c>
      <c r="Q151" t="s">
        <v>612</v>
      </c>
      <c r="R151" t="s">
        <v>613</v>
      </c>
    </row>
    <row r="152" spans="1:18" x14ac:dyDescent="0.2">
      <c r="A152" s="636">
        <v>48</v>
      </c>
      <c r="B152" s="631" t="s">
        <v>969</v>
      </c>
      <c r="C152" s="632" t="s">
        <v>970</v>
      </c>
      <c r="D152" s="648" t="s">
        <v>978</v>
      </c>
      <c r="E152" s="632" t="s">
        <v>979</v>
      </c>
      <c r="F152" s="601" t="str">
        <f t="shared" si="11"/>
        <v>U006T089</v>
      </c>
      <c r="G152" s="596"/>
      <c r="H152" s="596"/>
      <c r="I152" s="596">
        <v>0</v>
      </c>
      <c r="J152" s="635" t="s">
        <v>259</v>
      </c>
      <c r="K152" s="636">
        <v>48</v>
      </c>
      <c r="L152" s="637" t="str">
        <f t="shared" si="12"/>
        <v xml:space="preserve">U006 </v>
      </c>
      <c r="M152" s="600"/>
      <c r="O152" s="9" t="s">
        <v>1514</v>
      </c>
      <c r="Q152" s="383" t="s">
        <v>1457</v>
      </c>
      <c r="R152" s="384" t="s">
        <v>1458</v>
      </c>
    </row>
    <row r="153" spans="1:18" x14ac:dyDescent="0.2">
      <c r="A153" s="645">
        <v>48</v>
      </c>
      <c r="B153" s="639" t="s">
        <v>972</v>
      </c>
      <c r="C153" s="640" t="s">
        <v>973</v>
      </c>
      <c r="D153" s="649" t="s">
        <v>978</v>
      </c>
      <c r="E153" s="640" t="s">
        <v>979</v>
      </c>
      <c r="F153" s="643" t="str">
        <f t="shared" si="11"/>
        <v>U006T161</v>
      </c>
      <c r="G153" s="643"/>
      <c r="H153" s="656"/>
      <c r="I153" s="608">
        <v>0</v>
      </c>
      <c r="J153" s="644" t="s">
        <v>259</v>
      </c>
      <c r="K153" s="645">
        <v>48</v>
      </c>
      <c r="L153" s="646" t="str">
        <f t="shared" si="12"/>
        <v xml:space="preserve">U006 </v>
      </c>
      <c r="M153" s="612"/>
      <c r="N153" s="623" t="s">
        <v>975</v>
      </c>
      <c r="O153" s="624" t="s">
        <v>976</v>
      </c>
      <c r="P153" s="32">
        <f>COUNTIF($B$3:$B$200,"="&amp;$Q153)</f>
        <v>1</v>
      </c>
      <c r="Q153" t="s">
        <v>615</v>
      </c>
      <c r="R153" t="s">
        <v>616</v>
      </c>
    </row>
    <row r="154" spans="1:18" x14ac:dyDescent="0.2">
      <c r="A154" s="598">
        <v>49</v>
      </c>
      <c r="B154" s="591" t="s">
        <v>986</v>
      </c>
      <c r="C154" s="592" t="s">
        <v>987</v>
      </c>
      <c r="D154" s="677" t="s">
        <v>1461</v>
      </c>
      <c r="E154" s="678" t="s">
        <v>1462</v>
      </c>
      <c r="F154" s="595" t="str">
        <f t="shared" si="11"/>
        <v>U074T090</v>
      </c>
      <c r="G154" s="596"/>
      <c r="H154" s="596"/>
      <c r="I154" s="596">
        <v>0</v>
      </c>
      <c r="J154" s="597" t="s">
        <v>259</v>
      </c>
      <c r="K154" s="598">
        <v>49</v>
      </c>
      <c r="L154" s="599" t="str">
        <f t="shared" si="12"/>
        <v xml:space="preserve">U074 </v>
      </c>
      <c r="M154" s="600" t="s">
        <v>1441</v>
      </c>
      <c r="N154" s="647" t="s">
        <v>978</v>
      </c>
      <c r="O154" s="624" t="s">
        <v>979</v>
      </c>
      <c r="P154" s="32">
        <f>COUNTIF($B$3:$B$200,"="&amp;$Q154)</f>
        <v>1</v>
      </c>
      <c r="Q154" t="s">
        <v>624</v>
      </c>
      <c r="R154" t="s">
        <v>625</v>
      </c>
    </row>
    <row r="155" spans="1:18" x14ac:dyDescent="0.2">
      <c r="A155" s="610">
        <v>49</v>
      </c>
      <c r="B155" s="603" t="s">
        <v>989</v>
      </c>
      <c r="C155" s="604" t="s">
        <v>990</v>
      </c>
      <c r="D155" s="679" t="s">
        <v>1461</v>
      </c>
      <c r="E155" s="680" t="s">
        <v>1462</v>
      </c>
      <c r="F155" s="607" t="str">
        <f t="shared" si="11"/>
        <v>U074T164</v>
      </c>
      <c r="G155" s="608"/>
      <c r="H155" s="608"/>
      <c r="I155" s="608">
        <v>0</v>
      </c>
      <c r="J155" s="609" t="s">
        <v>222</v>
      </c>
      <c r="K155" s="610">
        <v>49</v>
      </c>
      <c r="L155" s="611" t="str">
        <f t="shared" si="12"/>
        <v xml:space="preserve">U074 </v>
      </c>
      <c r="M155" s="612" t="s">
        <v>1441</v>
      </c>
      <c r="N155" s="627" t="str">
        <f>N154&amp;N153</f>
        <v>U006T214</v>
      </c>
      <c r="Q155" s="383" t="s">
        <v>1459</v>
      </c>
      <c r="R155" s="384" t="s">
        <v>1460</v>
      </c>
    </row>
    <row r="156" spans="1:18" x14ac:dyDescent="0.2">
      <c r="A156" s="619">
        <v>49</v>
      </c>
      <c r="B156" s="613" t="s">
        <v>998</v>
      </c>
      <c r="C156" s="614" t="s">
        <v>999</v>
      </c>
      <c r="D156" s="675" t="s">
        <v>1463</v>
      </c>
      <c r="E156" s="676" t="s">
        <v>1464</v>
      </c>
      <c r="F156" s="616" t="str">
        <f t="shared" si="11"/>
        <v>U075T242</v>
      </c>
      <c r="G156" s="617"/>
      <c r="H156" s="617"/>
      <c r="I156" s="617">
        <v>0</v>
      </c>
      <c r="J156" s="618" t="s">
        <v>259</v>
      </c>
      <c r="K156" s="619">
        <v>49</v>
      </c>
      <c r="L156" s="589" t="str">
        <f t="shared" si="12"/>
        <v xml:space="preserve">U075 </v>
      </c>
      <c r="M156" s="590" t="s">
        <v>1441</v>
      </c>
      <c r="P156" s="32">
        <f>COUNTIF($B$3:$B$200,"="&amp;$Q156)</f>
        <v>1</v>
      </c>
      <c r="Q156" t="s">
        <v>606</v>
      </c>
      <c r="R156" t="s">
        <v>607</v>
      </c>
    </row>
    <row r="157" spans="1:18" x14ac:dyDescent="0.2">
      <c r="A157" s="610">
        <v>49</v>
      </c>
      <c r="B157" s="603" t="s">
        <v>1001</v>
      </c>
      <c r="C157" s="604" t="s">
        <v>1002</v>
      </c>
      <c r="D157" s="679" t="s">
        <v>1463</v>
      </c>
      <c r="E157" s="680" t="s">
        <v>1464</v>
      </c>
      <c r="F157" s="607" t="str">
        <f t="shared" si="11"/>
        <v>U075T245</v>
      </c>
      <c r="G157" s="608"/>
      <c r="H157" s="608"/>
      <c r="I157" s="608">
        <v>0</v>
      </c>
      <c r="J157" s="609" t="s">
        <v>259</v>
      </c>
      <c r="K157" s="610">
        <v>49</v>
      </c>
      <c r="L157" s="611" t="str">
        <f t="shared" si="12"/>
        <v xml:space="preserve">U075 </v>
      </c>
      <c r="M157" s="612" t="s">
        <v>1441</v>
      </c>
      <c r="P157" s="32">
        <f>COUNTIF($B$3:$B$200,"="&amp;$Q157)</f>
        <v>1</v>
      </c>
      <c r="Q157" t="s">
        <v>630</v>
      </c>
      <c r="R157" t="s">
        <v>631</v>
      </c>
    </row>
    <row r="158" spans="1:18" x14ac:dyDescent="0.2">
      <c r="A158" s="629">
        <v>51</v>
      </c>
      <c r="B158" s="623" t="s">
        <v>1007</v>
      </c>
      <c r="C158" s="624" t="s">
        <v>1008</v>
      </c>
      <c r="D158" s="625" t="s">
        <v>1465</v>
      </c>
      <c r="E158" s="626" t="s">
        <v>1672</v>
      </c>
      <c r="F158" s="627" t="str">
        <f t="shared" si="11"/>
        <v>U076BT009</v>
      </c>
      <c r="G158" s="617"/>
      <c r="H158" s="617"/>
      <c r="I158" s="617">
        <v>0</v>
      </c>
      <c r="J158" s="628" t="s">
        <v>281</v>
      </c>
      <c r="K158" s="629">
        <v>51</v>
      </c>
      <c r="L158" s="630" t="str">
        <f t="shared" si="12"/>
        <v xml:space="preserve">U076B </v>
      </c>
      <c r="M158" s="590" t="s">
        <v>1441</v>
      </c>
      <c r="Q158" s="383" t="s">
        <v>1461</v>
      </c>
      <c r="R158" s="384" t="s">
        <v>1462</v>
      </c>
    </row>
    <row r="159" spans="1:18" x14ac:dyDescent="0.2">
      <c r="A159" s="636">
        <v>51</v>
      </c>
      <c r="B159" s="631" t="s">
        <v>1010</v>
      </c>
      <c r="C159" s="632" t="s">
        <v>1011</v>
      </c>
      <c r="D159" s="633" t="s">
        <v>1465</v>
      </c>
      <c r="E159" s="634" t="s">
        <v>1672</v>
      </c>
      <c r="F159" s="601" t="str">
        <f t="shared" si="11"/>
        <v>U076BT028</v>
      </c>
      <c r="G159" s="633" t="s">
        <v>1467</v>
      </c>
      <c r="H159" s="634" t="s">
        <v>1671</v>
      </c>
      <c r="I159" s="666" t="str">
        <f t="shared" ref="I159:I164" si="15">G159&amp;B159</f>
        <v>U076AT028</v>
      </c>
      <c r="J159" s="635" t="s">
        <v>281</v>
      </c>
      <c r="K159" s="636">
        <v>51</v>
      </c>
      <c r="L159" s="637" t="str">
        <f t="shared" si="12"/>
        <v>U076B U076A</v>
      </c>
      <c r="M159" s="600" t="s">
        <v>1441</v>
      </c>
      <c r="P159" s="32">
        <f>COUNTIF($B$3:$B$200,"="&amp;$Q159)</f>
        <v>1</v>
      </c>
      <c r="Q159" t="s">
        <v>986</v>
      </c>
      <c r="R159" t="s">
        <v>987</v>
      </c>
    </row>
    <row r="160" spans="1:18" x14ac:dyDescent="0.2">
      <c r="A160" s="636">
        <v>51</v>
      </c>
      <c r="B160" s="631" t="s">
        <v>1103</v>
      </c>
      <c r="C160" s="632" t="s">
        <v>1104</v>
      </c>
      <c r="D160" s="633" t="s">
        <v>1465</v>
      </c>
      <c r="E160" s="634" t="s">
        <v>1672</v>
      </c>
      <c r="F160" s="601" t="str">
        <f t="shared" si="11"/>
        <v>U076BT156</v>
      </c>
      <c r="G160" s="633" t="s">
        <v>1467</v>
      </c>
      <c r="H160" s="634" t="s">
        <v>1671</v>
      </c>
      <c r="I160" s="666" t="str">
        <f t="shared" si="15"/>
        <v>U076AT156</v>
      </c>
      <c r="J160" s="635" t="s">
        <v>281</v>
      </c>
      <c r="K160" s="636">
        <v>51</v>
      </c>
      <c r="L160" s="637" t="str">
        <f t="shared" si="12"/>
        <v>U076B U076A</v>
      </c>
      <c r="M160" s="600" t="s">
        <v>1441</v>
      </c>
      <c r="P160" s="32">
        <f>COUNTIF($B$3:$B$200,"="&amp;$Q160)</f>
        <v>1</v>
      </c>
      <c r="Q160" t="s">
        <v>989</v>
      </c>
      <c r="R160" t="s">
        <v>990</v>
      </c>
    </row>
    <row r="161" spans="1:18" x14ac:dyDescent="0.2">
      <c r="A161" s="636">
        <v>51</v>
      </c>
      <c r="B161" s="631" t="s">
        <v>1016</v>
      </c>
      <c r="C161" s="632" t="s">
        <v>1017</v>
      </c>
      <c r="D161" s="633" t="s">
        <v>1465</v>
      </c>
      <c r="E161" s="634" t="s">
        <v>1672</v>
      </c>
      <c r="F161" s="601" t="str">
        <f t="shared" si="11"/>
        <v>U076BT157</v>
      </c>
      <c r="G161" s="633" t="s">
        <v>1467</v>
      </c>
      <c r="H161" s="634" t="s">
        <v>1671</v>
      </c>
      <c r="I161" s="666" t="str">
        <f t="shared" si="15"/>
        <v>U076AT157</v>
      </c>
      <c r="J161" s="635" t="s">
        <v>281</v>
      </c>
      <c r="K161" s="636">
        <v>51</v>
      </c>
      <c r="L161" s="637" t="str">
        <f t="shared" si="12"/>
        <v>U076B U076A</v>
      </c>
      <c r="M161" s="600" t="s">
        <v>1441</v>
      </c>
      <c r="Q161" s="383" t="s">
        <v>1463</v>
      </c>
      <c r="R161" s="384" t="s">
        <v>1464</v>
      </c>
    </row>
    <row r="162" spans="1:18" x14ac:dyDescent="0.2">
      <c r="A162" s="636">
        <v>51</v>
      </c>
      <c r="B162" s="631" t="s">
        <v>1019</v>
      </c>
      <c r="C162" s="632" t="s">
        <v>1020</v>
      </c>
      <c r="D162" s="633" t="s">
        <v>1465</v>
      </c>
      <c r="E162" s="634" t="s">
        <v>1672</v>
      </c>
      <c r="F162" s="596" t="str">
        <f t="shared" si="11"/>
        <v>U076BT163</v>
      </c>
      <c r="G162" s="633" t="s">
        <v>1467</v>
      </c>
      <c r="H162" s="634" t="s">
        <v>1671</v>
      </c>
      <c r="I162" s="666" t="str">
        <f t="shared" si="15"/>
        <v>U076AT163</v>
      </c>
      <c r="J162" s="635" t="s">
        <v>281</v>
      </c>
      <c r="K162" s="636">
        <v>51</v>
      </c>
      <c r="L162" s="637" t="str">
        <f t="shared" si="12"/>
        <v>U076B U076A</v>
      </c>
      <c r="M162" s="600" t="s">
        <v>1441</v>
      </c>
      <c r="P162" s="32">
        <f>COUNTIF($B$3:$B$200,"="&amp;$Q162)</f>
        <v>1</v>
      </c>
      <c r="Q162" t="s">
        <v>998</v>
      </c>
      <c r="R162" t="s">
        <v>999</v>
      </c>
    </row>
    <row r="163" spans="1:18" x14ac:dyDescent="0.2">
      <c r="A163" s="636">
        <v>51</v>
      </c>
      <c r="B163" s="631" t="s">
        <v>1022</v>
      </c>
      <c r="C163" s="632" t="s">
        <v>1023</v>
      </c>
      <c r="D163" s="633" t="s">
        <v>1465</v>
      </c>
      <c r="E163" s="634" t="s">
        <v>1672</v>
      </c>
      <c r="F163" s="601" t="str">
        <f t="shared" si="11"/>
        <v>U076BT188</v>
      </c>
      <c r="G163" s="633" t="s">
        <v>1467</v>
      </c>
      <c r="H163" s="634" t="s">
        <v>1671</v>
      </c>
      <c r="I163" s="666" t="str">
        <f t="shared" si="15"/>
        <v>U076AT188</v>
      </c>
      <c r="J163" s="635" t="s">
        <v>202</v>
      </c>
      <c r="K163" s="636">
        <v>51</v>
      </c>
      <c r="L163" s="637" t="str">
        <f t="shared" si="12"/>
        <v>U076B U076A</v>
      </c>
      <c r="M163" s="600" t="s">
        <v>1441</v>
      </c>
      <c r="P163" s="32">
        <f>COUNTIF($B$3:$B$200,"="&amp;$Q163)</f>
        <v>1</v>
      </c>
      <c r="Q163" t="s">
        <v>1001</v>
      </c>
      <c r="R163" t="s">
        <v>1002</v>
      </c>
    </row>
    <row r="164" spans="1:18" x14ac:dyDescent="0.2">
      <c r="A164" s="645">
        <v>51</v>
      </c>
      <c r="B164" s="639" t="s">
        <v>1025</v>
      </c>
      <c r="C164" s="640" t="s">
        <v>1026</v>
      </c>
      <c r="D164" s="641" t="s">
        <v>1465</v>
      </c>
      <c r="E164" s="642" t="s">
        <v>1672</v>
      </c>
      <c r="F164" s="643" t="str">
        <f t="shared" si="11"/>
        <v>U076BT253</v>
      </c>
      <c r="G164" s="641" t="s">
        <v>1467</v>
      </c>
      <c r="H164" s="642" t="s">
        <v>1671</v>
      </c>
      <c r="I164" s="672" t="str">
        <f t="shared" si="15"/>
        <v>U076AT253</v>
      </c>
      <c r="J164" s="644" t="s">
        <v>281</v>
      </c>
      <c r="K164" s="645">
        <v>51</v>
      </c>
      <c r="L164" s="646" t="str">
        <f t="shared" si="12"/>
        <v>U076B U076A</v>
      </c>
      <c r="M164" s="612" t="s">
        <v>1441</v>
      </c>
      <c r="Q164" s="548" t="s">
        <v>1467</v>
      </c>
      <c r="R164" s="505" t="s">
        <v>1466</v>
      </c>
    </row>
    <row r="165" spans="1:18" x14ac:dyDescent="0.2">
      <c r="A165" s="682">
        <v>27</v>
      </c>
      <c r="B165" s="623" t="s">
        <v>1048</v>
      </c>
      <c r="C165" s="624" t="s">
        <v>1049</v>
      </c>
      <c r="D165" s="647" t="s">
        <v>1057</v>
      </c>
      <c r="E165" s="624" t="s">
        <v>1058</v>
      </c>
      <c r="F165" s="627" t="str">
        <f t="shared" si="11"/>
        <v>U021T087</v>
      </c>
      <c r="G165" s="617"/>
      <c r="H165" s="617"/>
      <c r="I165" s="617">
        <v>0</v>
      </c>
      <c r="J165" s="628" t="s">
        <v>299</v>
      </c>
      <c r="K165" s="682">
        <v>27</v>
      </c>
      <c r="L165" s="630" t="str">
        <f t="shared" si="12"/>
        <v xml:space="preserve">U021 </v>
      </c>
      <c r="M165" s="683" t="s">
        <v>1441</v>
      </c>
      <c r="P165" s="32">
        <f t="shared" ref="P165:P170" si="16">COUNTIF($B$3:$B$200,"="&amp;$Q165)</f>
        <v>1</v>
      </c>
      <c r="Q165" t="s">
        <v>1010</v>
      </c>
      <c r="R165" t="s">
        <v>1011</v>
      </c>
    </row>
    <row r="166" spans="1:18" x14ac:dyDescent="0.2">
      <c r="A166" s="681">
        <v>27</v>
      </c>
      <c r="B166" s="631" t="s">
        <v>1051</v>
      </c>
      <c r="C166" s="632" t="s">
        <v>1052</v>
      </c>
      <c r="D166" s="648" t="s">
        <v>1057</v>
      </c>
      <c r="E166" s="632" t="s">
        <v>1058</v>
      </c>
      <c r="F166" s="601" t="str">
        <f t="shared" si="11"/>
        <v>U021T175</v>
      </c>
      <c r="G166" s="596"/>
      <c r="H166" s="596"/>
      <c r="I166" s="596">
        <v>0</v>
      </c>
      <c r="J166" s="635" t="s">
        <v>299</v>
      </c>
      <c r="K166" s="681">
        <v>27</v>
      </c>
      <c r="L166" s="637" t="str">
        <f t="shared" si="12"/>
        <v xml:space="preserve">U021 </v>
      </c>
      <c r="M166" s="684" t="s">
        <v>1441</v>
      </c>
      <c r="P166" s="32">
        <f t="shared" si="16"/>
        <v>1</v>
      </c>
      <c r="Q166" t="s">
        <v>1103</v>
      </c>
      <c r="R166" t="s">
        <v>1104</v>
      </c>
    </row>
    <row r="167" spans="1:18" x14ac:dyDescent="0.2">
      <c r="A167" s="657">
        <v>27</v>
      </c>
      <c r="B167" s="639" t="s">
        <v>1054</v>
      </c>
      <c r="C167" s="640" t="s">
        <v>1055</v>
      </c>
      <c r="D167" s="649" t="s">
        <v>1057</v>
      </c>
      <c r="E167" s="640" t="s">
        <v>1058</v>
      </c>
      <c r="F167" s="643" t="str">
        <f t="shared" si="11"/>
        <v>U021T229</v>
      </c>
      <c r="G167" s="608"/>
      <c r="H167" s="608"/>
      <c r="I167" s="608">
        <v>0</v>
      </c>
      <c r="J167" s="644" t="s">
        <v>562</v>
      </c>
      <c r="K167" s="657">
        <v>27</v>
      </c>
      <c r="L167" s="646" t="str">
        <f t="shared" si="12"/>
        <v xml:space="preserve">U021 </v>
      </c>
      <c r="M167" s="685" t="s">
        <v>1441</v>
      </c>
      <c r="P167" s="32">
        <f t="shared" si="16"/>
        <v>1</v>
      </c>
      <c r="Q167" t="s">
        <v>1016</v>
      </c>
      <c r="R167" t="s">
        <v>1017</v>
      </c>
    </row>
    <row r="168" spans="1:18" x14ac:dyDescent="0.2">
      <c r="A168" s="629">
        <v>61</v>
      </c>
      <c r="B168" s="623" t="s">
        <v>1073</v>
      </c>
      <c r="C168" s="624" t="s">
        <v>1074</v>
      </c>
      <c r="D168" s="647" t="s">
        <v>1079</v>
      </c>
      <c r="E168" s="624" t="s">
        <v>1265</v>
      </c>
      <c r="F168" s="627" t="str">
        <f t="shared" si="11"/>
        <v>U041T011</v>
      </c>
      <c r="G168" s="617"/>
      <c r="H168" s="617"/>
      <c r="I168" s="617">
        <v>0</v>
      </c>
      <c r="J168" s="628" t="s">
        <v>598</v>
      </c>
      <c r="K168" s="629">
        <v>61</v>
      </c>
      <c r="L168" s="630" t="str">
        <f t="shared" si="12"/>
        <v xml:space="preserve">U041 </v>
      </c>
      <c r="M168" s="590"/>
      <c r="P168" s="32">
        <f t="shared" si="16"/>
        <v>1</v>
      </c>
      <c r="Q168" t="s">
        <v>1019</v>
      </c>
      <c r="R168" t="s">
        <v>1020</v>
      </c>
    </row>
    <row r="169" spans="1:18" x14ac:dyDescent="0.2">
      <c r="A169" s="645">
        <v>61</v>
      </c>
      <c r="B169" s="639" t="s">
        <v>1076</v>
      </c>
      <c r="C169" s="640" t="s">
        <v>1077</v>
      </c>
      <c r="D169" s="649" t="s">
        <v>1079</v>
      </c>
      <c r="E169" s="640" t="s">
        <v>1265</v>
      </c>
      <c r="F169" s="643" t="str">
        <f t="shared" si="11"/>
        <v>U041T012</v>
      </c>
      <c r="G169" s="608"/>
      <c r="H169" s="608"/>
      <c r="I169" s="608">
        <v>0</v>
      </c>
      <c r="J169" s="644" t="s">
        <v>598</v>
      </c>
      <c r="K169" s="645">
        <v>61</v>
      </c>
      <c r="L169" s="646" t="str">
        <f t="shared" si="12"/>
        <v xml:space="preserve">U041 </v>
      </c>
      <c r="M169" s="612"/>
      <c r="P169" s="32">
        <f t="shared" si="16"/>
        <v>1</v>
      </c>
      <c r="Q169" t="s">
        <v>1022</v>
      </c>
      <c r="R169" t="s">
        <v>1023</v>
      </c>
    </row>
    <row r="170" spans="1:18" x14ac:dyDescent="0.2">
      <c r="A170" s="619">
        <v>63</v>
      </c>
      <c r="B170" s="613" t="s">
        <v>1085</v>
      </c>
      <c r="C170" s="614" t="s">
        <v>1086</v>
      </c>
      <c r="D170" s="675" t="s">
        <v>1468</v>
      </c>
      <c r="E170" s="676" t="s">
        <v>1469</v>
      </c>
      <c r="F170" s="616" t="str">
        <f t="shared" ref="F170:F200" si="17">D170&amp;B170</f>
        <v>U077T004</v>
      </c>
      <c r="G170" s="628"/>
      <c r="H170" s="654"/>
      <c r="I170" s="617">
        <v>0</v>
      </c>
      <c r="J170" s="618" t="s">
        <v>281</v>
      </c>
      <c r="K170" s="619">
        <v>63</v>
      </c>
      <c r="L170" s="589" t="str">
        <f t="shared" ref="L170:L200" si="18">IF(LEFT(D170,4)="U022",D170&amp;G170,D170&amp;" "&amp;G170)</f>
        <v xml:space="preserve">U077 </v>
      </c>
      <c r="M170" s="590" t="s">
        <v>1441</v>
      </c>
      <c r="P170" s="32">
        <f t="shared" si="16"/>
        <v>1</v>
      </c>
      <c r="Q170" t="s">
        <v>1025</v>
      </c>
      <c r="R170" t="s">
        <v>1026</v>
      </c>
    </row>
    <row r="171" spans="1:18" x14ac:dyDescent="0.2">
      <c r="A171" s="598">
        <v>63</v>
      </c>
      <c r="B171" s="591" t="s">
        <v>1088</v>
      </c>
      <c r="C171" s="592" t="s">
        <v>1089</v>
      </c>
      <c r="D171" s="677" t="s">
        <v>1468</v>
      </c>
      <c r="E171" s="678" t="s">
        <v>1469</v>
      </c>
      <c r="F171" s="595" t="str">
        <f t="shared" si="17"/>
        <v>U077T008</v>
      </c>
      <c r="G171" s="635"/>
      <c r="H171" s="652"/>
      <c r="I171" s="596">
        <v>0</v>
      </c>
      <c r="J171" s="597" t="s">
        <v>281</v>
      </c>
      <c r="K171" s="598">
        <v>63</v>
      </c>
      <c r="L171" s="599" t="str">
        <f t="shared" si="18"/>
        <v xml:space="preserve">U077 </v>
      </c>
      <c r="M171" s="600" t="s">
        <v>1441</v>
      </c>
      <c r="N171" s="335" t="s">
        <v>1106</v>
      </c>
      <c r="Q171" s="548" t="s">
        <v>1465</v>
      </c>
      <c r="R171" s="505" t="s">
        <v>1466</v>
      </c>
    </row>
    <row r="172" spans="1:18" x14ac:dyDescent="0.2">
      <c r="A172" s="598">
        <v>63</v>
      </c>
      <c r="B172" s="591" t="s">
        <v>1091</v>
      </c>
      <c r="C172" s="592" t="s">
        <v>1092</v>
      </c>
      <c r="D172" s="677" t="s">
        <v>1468</v>
      </c>
      <c r="E172" s="678" t="s">
        <v>1469</v>
      </c>
      <c r="F172" s="595" t="str">
        <f t="shared" si="17"/>
        <v>U077T043</v>
      </c>
      <c r="G172" s="596"/>
      <c r="H172" s="596"/>
      <c r="I172" s="596">
        <v>0</v>
      </c>
      <c r="J172" s="597" t="s">
        <v>281</v>
      </c>
      <c r="K172" s="598">
        <v>63</v>
      </c>
      <c r="L172" s="599" t="str">
        <f t="shared" si="18"/>
        <v xml:space="preserve">U077 </v>
      </c>
      <c r="M172" s="600" t="s">
        <v>1441</v>
      </c>
      <c r="P172" s="694">
        <f t="shared" ref="P172:P178" si="19">COUNTIF($B$3:$B$200,"="&amp;$Q172)</f>
        <v>1</v>
      </c>
      <c r="Q172" t="s">
        <v>1007</v>
      </c>
      <c r="R172" t="s">
        <v>1008</v>
      </c>
    </row>
    <row r="173" spans="1:18" x14ac:dyDescent="0.2">
      <c r="A173" s="610">
        <v>63</v>
      </c>
      <c r="B173" s="603" t="s">
        <v>1094</v>
      </c>
      <c r="C173" s="604" t="s">
        <v>1095</v>
      </c>
      <c r="D173" s="679" t="s">
        <v>1468</v>
      </c>
      <c r="E173" s="680" t="s">
        <v>1469</v>
      </c>
      <c r="F173" s="607" t="str">
        <f t="shared" si="17"/>
        <v>U077T047</v>
      </c>
      <c r="G173" s="644"/>
      <c r="H173" s="653"/>
      <c r="I173" s="608">
        <v>0</v>
      </c>
      <c r="J173" s="609" t="s">
        <v>281</v>
      </c>
      <c r="K173" s="610">
        <v>63</v>
      </c>
      <c r="L173" s="611" t="str">
        <f t="shared" si="18"/>
        <v xml:space="preserve">U077 </v>
      </c>
      <c r="M173" s="612" t="s">
        <v>1441</v>
      </c>
      <c r="O173" s="509" t="s">
        <v>1263</v>
      </c>
      <c r="P173" s="32">
        <f t="shared" si="19"/>
        <v>1</v>
      </c>
      <c r="Q173" t="s">
        <v>1010</v>
      </c>
      <c r="R173" t="s">
        <v>1011</v>
      </c>
    </row>
    <row r="174" spans="1:18" x14ac:dyDescent="0.2">
      <c r="A174" s="619">
        <v>63</v>
      </c>
      <c r="B174" s="613" t="s">
        <v>1097</v>
      </c>
      <c r="C174" s="614" t="s">
        <v>1098</v>
      </c>
      <c r="D174" s="675" t="s">
        <v>1470</v>
      </c>
      <c r="E174" s="676" t="s">
        <v>1471</v>
      </c>
      <c r="F174" s="616" t="str">
        <f t="shared" si="17"/>
        <v>U083T115</v>
      </c>
      <c r="G174" s="617"/>
      <c r="H174" s="617"/>
      <c r="I174" s="617">
        <v>0</v>
      </c>
      <c r="J174" s="618" t="s">
        <v>281</v>
      </c>
      <c r="K174" s="619">
        <v>63</v>
      </c>
      <c r="L174" s="589" t="str">
        <f t="shared" si="18"/>
        <v xml:space="preserve">U083 </v>
      </c>
      <c r="M174" s="590" t="s">
        <v>1441</v>
      </c>
      <c r="P174" s="32">
        <f t="shared" si="19"/>
        <v>1</v>
      </c>
      <c r="Q174" t="s">
        <v>1103</v>
      </c>
      <c r="R174" t="s">
        <v>1104</v>
      </c>
    </row>
    <row r="175" spans="1:18" x14ac:dyDescent="0.2">
      <c r="A175" s="610">
        <v>63</v>
      </c>
      <c r="B175" s="603" t="s">
        <v>1100</v>
      </c>
      <c r="C175" s="604" t="s">
        <v>1101</v>
      </c>
      <c r="D175" s="679" t="s">
        <v>1470</v>
      </c>
      <c r="E175" s="680" t="s">
        <v>1471</v>
      </c>
      <c r="F175" s="607" t="str">
        <f t="shared" si="17"/>
        <v>U083T133</v>
      </c>
      <c r="G175" s="608"/>
      <c r="H175" s="608"/>
      <c r="I175" s="608">
        <v>0</v>
      </c>
      <c r="J175" s="609" t="s">
        <v>202</v>
      </c>
      <c r="K175" s="610">
        <v>63</v>
      </c>
      <c r="L175" s="611" t="str">
        <f t="shared" si="18"/>
        <v xml:space="preserve">U083 </v>
      </c>
      <c r="M175" s="612" t="s">
        <v>1441</v>
      </c>
      <c r="P175" s="32">
        <f t="shared" si="19"/>
        <v>1</v>
      </c>
      <c r="Q175" t="s">
        <v>1016</v>
      </c>
      <c r="R175" t="s">
        <v>1017</v>
      </c>
    </row>
    <row r="176" spans="1:18" x14ac:dyDescent="0.2">
      <c r="A176" s="619">
        <v>64</v>
      </c>
      <c r="B176" s="613" t="s">
        <v>1107</v>
      </c>
      <c r="C176" s="614" t="s">
        <v>1108</v>
      </c>
      <c r="D176" s="615" t="s">
        <v>1116</v>
      </c>
      <c r="E176" s="614" t="s">
        <v>1117</v>
      </c>
      <c r="F176" s="616" t="str">
        <f t="shared" si="17"/>
        <v>U146T074</v>
      </c>
      <c r="G176" s="617"/>
      <c r="H176" s="617"/>
      <c r="I176" s="617">
        <v>0</v>
      </c>
      <c r="J176" s="618" t="s">
        <v>562</v>
      </c>
      <c r="K176" s="619">
        <v>64</v>
      </c>
      <c r="L176" s="589" t="str">
        <f t="shared" si="18"/>
        <v xml:space="preserve">U146 </v>
      </c>
      <c r="M176" s="590"/>
      <c r="P176" s="32">
        <f t="shared" si="19"/>
        <v>1</v>
      </c>
      <c r="Q176" t="s">
        <v>1019</v>
      </c>
      <c r="R176" t="s">
        <v>1020</v>
      </c>
    </row>
    <row r="177" spans="1:18" x14ac:dyDescent="0.2">
      <c r="A177" s="598">
        <v>64</v>
      </c>
      <c r="B177" s="591" t="s">
        <v>1110</v>
      </c>
      <c r="C177" s="592" t="s">
        <v>1111</v>
      </c>
      <c r="D177" s="597" t="s">
        <v>1116</v>
      </c>
      <c r="E177" s="599" t="s">
        <v>1117</v>
      </c>
      <c r="F177" s="622" t="str">
        <f t="shared" si="17"/>
        <v>U146T215</v>
      </c>
      <c r="G177" s="596"/>
      <c r="H177" s="596"/>
      <c r="I177" s="596">
        <v>0</v>
      </c>
      <c r="J177" s="597" t="s">
        <v>562</v>
      </c>
      <c r="K177" s="598">
        <v>64</v>
      </c>
      <c r="L177" s="599" t="str">
        <f t="shared" si="18"/>
        <v xml:space="preserve">U146 </v>
      </c>
      <c r="M177" s="600"/>
      <c r="P177" s="32">
        <f t="shared" si="19"/>
        <v>1</v>
      </c>
      <c r="Q177" t="s">
        <v>1022</v>
      </c>
      <c r="R177" t="s">
        <v>1023</v>
      </c>
    </row>
    <row r="178" spans="1:18" x14ac:dyDescent="0.2">
      <c r="A178" s="610">
        <v>64</v>
      </c>
      <c r="B178" s="603" t="s">
        <v>1113</v>
      </c>
      <c r="C178" s="604" t="s">
        <v>1114</v>
      </c>
      <c r="D178" s="621" t="s">
        <v>1116</v>
      </c>
      <c r="E178" s="604" t="s">
        <v>1117</v>
      </c>
      <c r="F178" s="607" t="str">
        <f t="shared" si="17"/>
        <v>U146T230</v>
      </c>
      <c r="G178" s="608"/>
      <c r="H178" s="608"/>
      <c r="I178" s="608">
        <v>0</v>
      </c>
      <c r="J178" s="609" t="s">
        <v>562</v>
      </c>
      <c r="K178" s="610">
        <v>64</v>
      </c>
      <c r="L178" s="611" t="str">
        <f t="shared" si="18"/>
        <v xml:space="preserve">U146 </v>
      </c>
      <c r="M178" s="612"/>
      <c r="P178" s="32">
        <f t="shared" si="19"/>
        <v>1</v>
      </c>
      <c r="Q178" t="s">
        <v>1025</v>
      </c>
      <c r="R178" t="s">
        <v>1026</v>
      </c>
    </row>
    <row r="179" spans="1:18" x14ac:dyDescent="0.2">
      <c r="A179" s="619">
        <v>65</v>
      </c>
      <c r="B179" s="613" t="s">
        <v>372</v>
      </c>
      <c r="C179" s="614" t="s">
        <v>373</v>
      </c>
      <c r="D179" s="675" t="s">
        <v>1304</v>
      </c>
      <c r="E179" s="676" t="s">
        <v>1352</v>
      </c>
      <c r="F179" s="616" t="str">
        <f t="shared" si="17"/>
        <v>U051T069</v>
      </c>
      <c r="G179" s="617"/>
      <c r="H179" s="617"/>
      <c r="I179" s="617">
        <v>0</v>
      </c>
      <c r="J179" s="618" t="s">
        <v>295</v>
      </c>
      <c r="K179" s="619">
        <v>65</v>
      </c>
      <c r="L179" s="589" t="str">
        <f t="shared" si="18"/>
        <v xml:space="preserve">U051 </v>
      </c>
      <c r="M179" s="590" t="s">
        <v>1314</v>
      </c>
      <c r="Q179" s="383" t="s">
        <v>1468</v>
      </c>
      <c r="R179" s="384" t="s">
        <v>1469</v>
      </c>
    </row>
    <row r="180" spans="1:18" x14ac:dyDescent="0.2">
      <c r="A180" s="598">
        <v>65</v>
      </c>
      <c r="B180" s="591" t="s">
        <v>1064</v>
      </c>
      <c r="C180" s="592" t="s">
        <v>1065</v>
      </c>
      <c r="D180" s="677" t="s">
        <v>1304</v>
      </c>
      <c r="E180" s="678" t="s">
        <v>1352</v>
      </c>
      <c r="F180" s="595" t="str">
        <f t="shared" si="17"/>
        <v>U051T070</v>
      </c>
      <c r="G180" s="596"/>
      <c r="H180" s="596"/>
      <c r="I180" s="596">
        <v>0</v>
      </c>
      <c r="J180" s="597" t="s">
        <v>295</v>
      </c>
      <c r="K180" s="598">
        <v>65</v>
      </c>
      <c r="L180" s="599" t="str">
        <f t="shared" si="18"/>
        <v xml:space="preserve">U051 </v>
      </c>
      <c r="M180" s="600" t="s">
        <v>1314</v>
      </c>
      <c r="P180" s="32">
        <f>COUNTIF($B$3:$B$200,"="&amp;$Q180)</f>
        <v>1</v>
      </c>
      <c r="Q180" t="s">
        <v>1085</v>
      </c>
      <c r="R180" t="s">
        <v>1086</v>
      </c>
    </row>
    <row r="181" spans="1:18" x14ac:dyDescent="0.2">
      <c r="A181" s="610">
        <v>65</v>
      </c>
      <c r="B181" s="603" t="s">
        <v>374</v>
      </c>
      <c r="C181" s="604" t="s">
        <v>375</v>
      </c>
      <c r="D181" s="621" t="s">
        <v>1304</v>
      </c>
      <c r="E181" s="604" t="s">
        <v>1352</v>
      </c>
      <c r="F181" s="607" t="str">
        <f t="shared" si="17"/>
        <v>U051T232</v>
      </c>
      <c r="G181" s="608"/>
      <c r="H181" s="608"/>
      <c r="I181" s="608">
        <v>0</v>
      </c>
      <c r="J181" s="609" t="s">
        <v>295</v>
      </c>
      <c r="K181" s="610">
        <v>65</v>
      </c>
      <c r="L181" s="611" t="str">
        <f t="shared" si="18"/>
        <v xml:space="preserve">U051 </v>
      </c>
      <c r="M181" s="612" t="s">
        <v>1314</v>
      </c>
      <c r="P181" s="32">
        <f>COUNTIF($B$3:$B$200,"="&amp;$Q181)</f>
        <v>1</v>
      </c>
      <c r="Q181" t="s">
        <v>1088</v>
      </c>
      <c r="R181" t="s">
        <v>1089</v>
      </c>
    </row>
    <row r="182" spans="1:18" x14ac:dyDescent="0.2">
      <c r="A182" s="682">
        <v>66</v>
      </c>
      <c r="B182" s="613" t="s">
        <v>854</v>
      </c>
      <c r="C182" s="614" t="s">
        <v>855</v>
      </c>
      <c r="D182" s="615" t="s">
        <v>1472</v>
      </c>
      <c r="E182" s="614" t="s">
        <v>1473</v>
      </c>
      <c r="F182" s="616" t="str">
        <f t="shared" si="17"/>
        <v>U069T125</v>
      </c>
      <c r="G182" s="617"/>
      <c r="H182" s="617"/>
      <c r="I182" s="617">
        <v>0</v>
      </c>
      <c r="J182" s="618" t="s">
        <v>202</v>
      </c>
      <c r="K182" s="682">
        <v>66</v>
      </c>
      <c r="L182" s="589" t="str">
        <f t="shared" si="18"/>
        <v xml:space="preserve">U069 </v>
      </c>
      <c r="M182" s="590" t="s">
        <v>1441</v>
      </c>
      <c r="P182" s="32">
        <f>COUNTIF($B$3:$B$200,"="&amp;$Q182)</f>
        <v>1</v>
      </c>
      <c r="Q182" t="s">
        <v>1091</v>
      </c>
      <c r="R182" t="s">
        <v>1092</v>
      </c>
    </row>
    <row r="183" spans="1:18" x14ac:dyDescent="0.2">
      <c r="A183" s="657">
        <v>66</v>
      </c>
      <c r="B183" s="603" t="s">
        <v>860</v>
      </c>
      <c r="C183" s="604" t="s">
        <v>861</v>
      </c>
      <c r="D183" s="621" t="s">
        <v>1472</v>
      </c>
      <c r="E183" s="604" t="s">
        <v>1473</v>
      </c>
      <c r="F183" s="607" t="str">
        <f t="shared" si="17"/>
        <v>U069T228</v>
      </c>
      <c r="G183" s="608"/>
      <c r="H183" s="608"/>
      <c r="I183" s="608">
        <v>0</v>
      </c>
      <c r="J183" s="609" t="s">
        <v>202</v>
      </c>
      <c r="K183" s="657">
        <v>66</v>
      </c>
      <c r="L183" s="611" t="str">
        <f t="shared" si="18"/>
        <v xml:space="preserve">U069 </v>
      </c>
      <c r="M183" s="612" t="s">
        <v>1441</v>
      </c>
      <c r="P183" s="32">
        <f>COUNTIF($B$3:$B$200,"="&amp;$Q183)</f>
        <v>1</v>
      </c>
      <c r="Q183" t="s">
        <v>1094</v>
      </c>
      <c r="R183" t="s">
        <v>1095</v>
      </c>
    </row>
    <row r="184" spans="1:18" x14ac:dyDescent="0.2">
      <c r="A184" s="682">
        <v>66</v>
      </c>
      <c r="B184" s="613" t="s">
        <v>857</v>
      </c>
      <c r="C184" s="614" t="s">
        <v>858</v>
      </c>
      <c r="D184" s="615" t="s">
        <v>1474</v>
      </c>
      <c r="E184" s="614" t="s">
        <v>1475</v>
      </c>
      <c r="F184" s="616" t="str">
        <f t="shared" si="17"/>
        <v>U070T158</v>
      </c>
      <c r="G184" s="617"/>
      <c r="H184" s="617"/>
      <c r="I184" s="617">
        <v>0</v>
      </c>
      <c r="J184" s="618" t="s">
        <v>202</v>
      </c>
      <c r="K184" s="682">
        <v>66</v>
      </c>
      <c r="L184" s="589" t="str">
        <f t="shared" si="18"/>
        <v xml:space="preserve">U070 </v>
      </c>
      <c r="M184" s="590" t="s">
        <v>1441</v>
      </c>
      <c r="Q184" s="383" t="s">
        <v>1470</v>
      </c>
      <c r="R184" s="384" t="s">
        <v>1471</v>
      </c>
    </row>
    <row r="185" spans="1:18" x14ac:dyDescent="0.2">
      <c r="A185" s="681">
        <v>66</v>
      </c>
      <c r="B185" s="591" t="s">
        <v>842</v>
      </c>
      <c r="C185" s="592" t="s">
        <v>843</v>
      </c>
      <c r="D185" s="620" t="s">
        <v>1474</v>
      </c>
      <c r="E185" s="592" t="s">
        <v>1475</v>
      </c>
      <c r="F185" s="595" t="str">
        <f t="shared" si="17"/>
        <v>U070T160</v>
      </c>
      <c r="G185" s="596"/>
      <c r="H185" s="596"/>
      <c r="I185" s="596">
        <v>0</v>
      </c>
      <c r="J185" s="597" t="s">
        <v>202</v>
      </c>
      <c r="K185" s="681">
        <v>66</v>
      </c>
      <c r="L185" s="599" t="str">
        <f t="shared" si="18"/>
        <v xml:space="preserve">U070 </v>
      </c>
      <c r="M185" s="600" t="s">
        <v>1441</v>
      </c>
      <c r="P185" s="32">
        <f>COUNTIF($B$3:$B$200,"="&amp;$Q185)</f>
        <v>1</v>
      </c>
      <c r="Q185" t="s">
        <v>1097</v>
      </c>
      <c r="R185" t="s">
        <v>1098</v>
      </c>
    </row>
    <row r="186" spans="1:18" x14ac:dyDescent="0.2">
      <c r="A186" s="657">
        <v>66</v>
      </c>
      <c r="B186" s="603" t="s">
        <v>848</v>
      </c>
      <c r="C186" s="604" t="s">
        <v>849</v>
      </c>
      <c r="D186" s="621" t="s">
        <v>1474</v>
      </c>
      <c r="E186" s="604" t="s">
        <v>1475</v>
      </c>
      <c r="F186" s="607" t="str">
        <f t="shared" si="17"/>
        <v>U070T237</v>
      </c>
      <c r="G186" s="608"/>
      <c r="H186" s="608"/>
      <c r="I186" s="608">
        <v>0</v>
      </c>
      <c r="J186" s="609" t="s">
        <v>202</v>
      </c>
      <c r="K186" s="657">
        <v>66</v>
      </c>
      <c r="L186" s="611" t="str">
        <f t="shared" si="18"/>
        <v xml:space="preserve">U070 </v>
      </c>
      <c r="M186" s="612" t="s">
        <v>1441</v>
      </c>
      <c r="P186" s="32">
        <f>COUNTIF($B$3:$B$200,"="&amp;$Q186)</f>
        <v>1</v>
      </c>
      <c r="Q186" t="s">
        <v>1100</v>
      </c>
      <c r="R186" t="s">
        <v>1101</v>
      </c>
    </row>
    <row r="187" spans="1:18" x14ac:dyDescent="0.2">
      <c r="A187" s="682">
        <v>67</v>
      </c>
      <c r="B187" s="613" t="s">
        <v>296</v>
      </c>
      <c r="C187" s="614" t="s">
        <v>297</v>
      </c>
      <c r="D187" s="615" t="s">
        <v>1476</v>
      </c>
      <c r="E187" s="614" t="s">
        <v>1477</v>
      </c>
      <c r="F187" s="616" t="str">
        <f t="shared" si="17"/>
        <v>U064T036</v>
      </c>
      <c r="G187" s="617"/>
      <c r="H187" s="617"/>
      <c r="I187" s="617">
        <v>0</v>
      </c>
      <c r="J187" s="618" t="s">
        <v>299</v>
      </c>
      <c r="K187" s="682">
        <v>67</v>
      </c>
      <c r="L187" s="589" t="str">
        <f t="shared" si="18"/>
        <v xml:space="preserve">U064 </v>
      </c>
      <c r="M187" s="590" t="s">
        <v>1441</v>
      </c>
      <c r="Q187" s="383" t="s">
        <v>1472</v>
      </c>
      <c r="R187" s="384" t="s">
        <v>1473</v>
      </c>
    </row>
    <row r="188" spans="1:18" x14ac:dyDescent="0.2">
      <c r="A188" s="681">
        <v>67</v>
      </c>
      <c r="B188" s="591" t="s">
        <v>402</v>
      </c>
      <c r="C188" s="592" t="s">
        <v>403</v>
      </c>
      <c r="D188" s="620" t="s">
        <v>1476</v>
      </c>
      <c r="E188" s="592" t="s">
        <v>1477</v>
      </c>
      <c r="F188" s="595" t="str">
        <f t="shared" si="17"/>
        <v>U064T051</v>
      </c>
      <c r="G188" s="596"/>
      <c r="H188" s="596"/>
      <c r="I188" s="596">
        <v>0</v>
      </c>
      <c r="J188" s="597" t="s">
        <v>303</v>
      </c>
      <c r="K188" s="681">
        <v>67</v>
      </c>
      <c r="L188" s="599" t="str">
        <f t="shared" si="18"/>
        <v xml:space="preserve">U064 </v>
      </c>
      <c r="M188" s="600" t="s">
        <v>1441</v>
      </c>
      <c r="P188" s="32">
        <f>COUNTIF($B$3:$B$200,"="&amp;$Q188)</f>
        <v>1</v>
      </c>
      <c r="Q188" t="s">
        <v>854</v>
      </c>
      <c r="R188" t="s">
        <v>855</v>
      </c>
    </row>
    <row r="189" spans="1:18" x14ac:dyDescent="0.2">
      <c r="A189" s="681">
        <v>67</v>
      </c>
      <c r="B189" s="591" t="s">
        <v>414</v>
      </c>
      <c r="C189" s="592" t="s">
        <v>415</v>
      </c>
      <c r="D189" s="620" t="s">
        <v>1476</v>
      </c>
      <c r="E189" s="592" t="s">
        <v>1477</v>
      </c>
      <c r="F189" s="595" t="str">
        <f t="shared" si="17"/>
        <v>U064T116</v>
      </c>
      <c r="G189" s="596"/>
      <c r="H189" s="596"/>
      <c r="I189" s="596">
        <v>0</v>
      </c>
      <c r="J189" s="597" t="s">
        <v>303</v>
      </c>
      <c r="K189" s="681">
        <v>67</v>
      </c>
      <c r="L189" s="599" t="str">
        <f t="shared" si="18"/>
        <v xml:space="preserve">U064 </v>
      </c>
      <c r="M189" s="600" t="s">
        <v>1441</v>
      </c>
      <c r="P189" s="32">
        <f>COUNTIF($B$3:$B$200,"="&amp;$Q189)</f>
        <v>1</v>
      </c>
      <c r="Q189" t="s">
        <v>860</v>
      </c>
      <c r="R189" t="s">
        <v>861</v>
      </c>
    </row>
    <row r="190" spans="1:18" x14ac:dyDescent="0.2">
      <c r="A190" s="681">
        <v>67</v>
      </c>
      <c r="B190" s="591" t="s">
        <v>304</v>
      </c>
      <c r="C190" s="592" t="s">
        <v>305</v>
      </c>
      <c r="D190" s="620" t="s">
        <v>1476</v>
      </c>
      <c r="E190" s="592" t="s">
        <v>1477</v>
      </c>
      <c r="F190" s="595" t="str">
        <f t="shared" si="17"/>
        <v>U064T117</v>
      </c>
      <c r="G190" s="596"/>
      <c r="H190" s="596"/>
      <c r="I190" s="596">
        <v>0</v>
      </c>
      <c r="J190" s="597" t="s">
        <v>299</v>
      </c>
      <c r="K190" s="681">
        <v>67</v>
      </c>
      <c r="L190" s="599" t="str">
        <f t="shared" si="18"/>
        <v xml:space="preserve">U064 </v>
      </c>
      <c r="M190" s="600" t="s">
        <v>1441</v>
      </c>
      <c r="Q190" s="383" t="s">
        <v>1474</v>
      </c>
      <c r="R190" s="384" t="s">
        <v>1475</v>
      </c>
    </row>
    <row r="191" spans="1:18" x14ac:dyDescent="0.2">
      <c r="A191" s="681">
        <v>67</v>
      </c>
      <c r="B191" s="591" t="s">
        <v>307</v>
      </c>
      <c r="C191" s="592" t="s">
        <v>308</v>
      </c>
      <c r="D191" s="620" t="s">
        <v>1476</v>
      </c>
      <c r="E191" s="592" t="s">
        <v>1477</v>
      </c>
      <c r="F191" s="595" t="str">
        <f t="shared" si="17"/>
        <v>U064T135</v>
      </c>
      <c r="G191" s="596"/>
      <c r="H191" s="596"/>
      <c r="I191" s="596">
        <v>0</v>
      </c>
      <c r="J191" s="597" t="s">
        <v>299</v>
      </c>
      <c r="K191" s="681">
        <v>67</v>
      </c>
      <c r="L191" s="599" t="str">
        <f t="shared" si="18"/>
        <v xml:space="preserve">U064 </v>
      </c>
      <c r="M191" s="600" t="s">
        <v>1441</v>
      </c>
      <c r="P191" s="32">
        <f>COUNTIF($B$3:$B$200,"="&amp;$Q191)</f>
        <v>1</v>
      </c>
      <c r="Q191" t="s">
        <v>857</v>
      </c>
      <c r="R191" t="s">
        <v>858</v>
      </c>
    </row>
    <row r="192" spans="1:18" x14ac:dyDescent="0.2">
      <c r="A192" s="681">
        <v>67</v>
      </c>
      <c r="B192" s="591" t="s">
        <v>310</v>
      </c>
      <c r="C192" s="592" t="s">
        <v>311</v>
      </c>
      <c r="D192" s="620" t="s">
        <v>1476</v>
      </c>
      <c r="E192" s="592" t="s">
        <v>1477</v>
      </c>
      <c r="F192" s="595" t="str">
        <f t="shared" si="17"/>
        <v>U064T185</v>
      </c>
      <c r="G192" s="596"/>
      <c r="H192" s="596"/>
      <c r="I192" s="596">
        <v>0</v>
      </c>
      <c r="J192" s="597" t="s">
        <v>299</v>
      </c>
      <c r="K192" s="681">
        <v>67</v>
      </c>
      <c r="L192" s="599" t="str">
        <f t="shared" si="18"/>
        <v xml:space="preserve">U064 </v>
      </c>
      <c r="M192" s="600" t="s">
        <v>1441</v>
      </c>
      <c r="P192" s="32">
        <f>COUNTIF($B$3:$B$200,"="&amp;$Q192)</f>
        <v>1</v>
      </c>
      <c r="Q192" t="s">
        <v>842</v>
      </c>
      <c r="R192" t="s">
        <v>843</v>
      </c>
    </row>
    <row r="193" spans="1:18" x14ac:dyDescent="0.2">
      <c r="A193" s="681">
        <v>67</v>
      </c>
      <c r="B193" s="591" t="s">
        <v>313</v>
      </c>
      <c r="C193" s="592" t="s">
        <v>314</v>
      </c>
      <c r="D193" s="620" t="s">
        <v>1476</v>
      </c>
      <c r="E193" s="592" t="s">
        <v>1477</v>
      </c>
      <c r="F193" s="595" t="str">
        <f t="shared" si="17"/>
        <v>U064T203</v>
      </c>
      <c r="G193" s="596"/>
      <c r="H193" s="596"/>
      <c r="I193" s="596">
        <v>0</v>
      </c>
      <c r="J193" s="597" t="s">
        <v>299</v>
      </c>
      <c r="K193" s="681">
        <v>67</v>
      </c>
      <c r="L193" s="599" t="str">
        <f t="shared" si="18"/>
        <v xml:space="preserve">U064 </v>
      </c>
      <c r="M193" s="600" t="s">
        <v>1441</v>
      </c>
      <c r="P193" s="32">
        <f>COUNTIF($B$3:$B$200,"="&amp;$Q193)</f>
        <v>1</v>
      </c>
      <c r="Q193" t="s">
        <v>848</v>
      </c>
      <c r="R193" t="s">
        <v>849</v>
      </c>
    </row>
    <row r="194" spans="1:18" x14ac:dyDescent="0.2">
      <c r="A194" s="657">
        <v>67</v>
      </c>
      <c r="B194" s="603" t="s">
        <v>316</v>
      </c>
      <c r="C194" s="604" t="s">
        <v>317</v>
      </c>
      <c r="D194" s="621" t="s">
        <v>1476</v>
      </c>
      <c r="E194" s="604" t="s">
        <v>1477</v>
      </c>
      <c r="F194" s="607" t="str">
        <f t="shared" si="17"/>
        <v>U064T240</v>
      </c>
      <c r="G194" s="608"/>
      <c r="H194" s="608"/>
      <c r="I194" s="608">
        <v>0</v>
      </c>
      <c r="J194" s="609" t="s">
        <v>299</v>
      </c>
      <c r="K194" s="657">
        <v>67</v>
      </c>
      <c r="L194" s="611" t="str">
        <f t="shared" si="18"/>
        <v xml:space="preserve">U064 </v>
      </c>
      <c r="M194" s="612" t="s">
        <v>1441</v>
      </c>
      <c r="Q194" s="383" t="s">
        <v>1476</v>
      </c>
      <c r="R194" s="384" t="s">
        <v>1477</v>
      </c>
    </row>
    <row r="195" spans="1:18" x14ac:dyDescent="0.2">
      <c r="A195" s="682">
        <v>68</v>
      </c>
      <c r="B195" s="613" t="s">
        <v>595</v>
      </c>
      <c r="C195" s="614" t="s">
        <v>562</v>
      </c>
      <c r="D195" s="615" t="s">
        <v>1478</v>
      </c>
      <c r="E195" s="614" t="s">
        <v>1479</v>
      </c>
      <c r="F195" s="616" t="str">
        <f t="shared" si="17"/>
        <v>U067T146</v>
      </c>
      <c r="G195" s="617"/>
      <c r="H195" s="617"/>
      <c r="I195" s="617">
        <v>0</v>
      </c>
      <c r="J195" s="618" t="s">
        <v>562</v>
      </c>
      <c r="K195" s="682">
        <v>68</v>
      </c>
      <c r="L195" s="589" t="str">
        <f t="shared" si="18"/>
        <v xml:space="preserve">U067 </v>
      </c>
      <c r="M195" s="590" t="s">
        <v>1441</v>
      </c>
      <c r="P195" s="32">
        <f t="shared" ref="P195:P202" si="20">COUNTIF($B$3:$B$200,"="&amp;$Q195)</f>
        <v>1</v>
      </c>
      <c r="Q195" t="s">
        <v>296</v>
      </c>
      <c r="R195" t="s">
        <v>297</v>
      </c>
    </row>
    <row r="196" spans="1:18" x14ac:dyDescent="0.2">
      <c r="A196" s="657">
        <v>68</v>
      </c>
      <c r="B196" s="603" t="s">
        <v>597</v>
      </c>
      <c r="C196" s="604" t="s">
        <v>598</v>
      </c>
      <c r="D196" s="621" t="s">
        <v>1478</v>
      </c>
      <c r="E196" s="604" t="s">
        <v>1479</v>
      </c>
      <c r="F196" s="607" t="str">
        <f t="shared" si="17"/>
        <v>U067T223</v>
      </c>
      <c r="G196" s="608"/>
      <c r="H196" s="608"/>
      <c r="I196" s="608">
        <v>0</v>
      </c>
      <c r="J196" s="609" t="s">
        <v>562</v>
      </c>
      <c r="K196" s="657">
        <v>68</v>
      </c>
      <c r="L196" s="611" t="str">
        <f t="shared" si="18"/>
        <v xml:space="preserve">U067 </v>
      </c>
      <c r="M196" s="612" t="s">
        <v>1441</v>
      </c>
      <c r="P196" s="32">
        <f t="shared" si="20"/>
        <v>1</v>
      </c>
      <c r="Q196" t="s">
        <v>402</v>
      </c>
      <c r="R196" t="s">
        <v>403</v>
      </c>
    </row>
    <row r="197" spans="1:18" x14ac:dyDescent="0.2">
      <c r="A197" s="682">
        <v>68</v>
      </c>
      <c r="B197" s="613" t="s">
        <v>900</v>
      </c>
      <c r="C197" s="614" t="s">
        <v>901</v>
      </c>
      <c r="D197" s="615" t="s">
        <v>1480</v>
      </c>
      <c r="E197" s="614" t="s">
        <v>1481</v>
      </c>
      <c r="F197" s="616" t="str">
        <f t="shared" si="17"/>
        <v>U068T142</v>
      </c>
      <c r="G197" s="617"/>
      <c r="H197" s="617"/>
      <c r="I197" s="617">
        <v>0</v>
      </c>
      <c r="J197" s="618" t="s">
        <v>598</v>
      </c>
      <c r="K197" s="682">
        <v>68</v>
      </c>
      <c r="L197" s="589" t="str">
        <f t="shared" si="18"/>
        <v xml:space="preserve">U068 </v>
      </c>
      <c r="M197" s="590" t="s">
        <v>1441</v>
      </c>
      <c r="P197" s="32">
        <f t="shared" si="20"/>
        <v>1</v>
      </c>
      <c r="Q197" t="s">
        <v>414</v>
      </c>
      <c r="R197" t="s">
        <v>415</v>
      </c>
    </row>
    <row r="198" spans="1:18" x14ac:dyDescent="0.2">
      <c r="A198" s="657">
        <v>68</v>
      </c>
      <c r="B198" s="603" t="s">
        <v>600</v>
      </c>
      <c r="C198" s="604" t="s">
        <v>601</v>
      </c>
      <c r="D198" s="621" t="s">
        <v>1480</v>
      </c>
      <c r="E198" s="604" t="s">
        <v>1481</v>
      </c>
      <c r="F198" s="607" t="str">
        <f t="shared" si="17"/>
        <v>U068T243</v>
      </c>
      <c r="G198" s="608"/>
      <c r="H198" s="608"/>
      <c r="I198" s="608">
        <v>0</v>
      </c>
      <c r="J198" s="609" t="s">
        <v>562</v>
      </c>
      <c r="K198" s="657">
        <v>68</v>
      </c>
      <c r="L198" s="611" t="str">
        <f t="shared" si="18"/>
        <v xml:space="preserve">U068 </v>
      </c>
      <c r="M198" s="612" t="s">
        <v>1441</v>
      </c>
      <c r="P198" s="32">
        <f t="shared" si="20"/>
        <v>1</v>
      </c>
      <c r="Q198" t="s">
        <v>304</v>
      </c>
      <c r="R198" t="s">
        <v>305</v>
      </c>
    </row>
    <row r="199" spans="1:18" x14ac:dyDescent="0.2">
      <c r="A199" s="682">
        <v>69</v>
      </c>
      <c r="B199" s="613" t="s">
        <v>906</v>
      </c>
      <c r="C199" s="614" t="s">
        <v>907</v>
      </c>
      <c r="D199" s="615" t="s">
        <v>1482</v>
      </c>
      <c r="E199" s="614" t="s">
        <v>1483</v>
      </c>
      <c r="F199" s="616" t="str">
        <f t="shared" si="17"/>
        <v>U071T129</v>
      </c>
      <c r="G199" s="617"/>
      <c r="H199" s="617"/>
      <c r="I199" s="617">
        <v>0</v>
      </c>
      <c r="J199" s="618" t="s">
        <v>598</v>
      </c>
      <c r="K199" s="682">
        <v>69</v>
      </c>
      <c r="L199" s="589" t="str">
        <f t="shared" si="18"/>
        <v xml:space="preserve">U071 </v>
      </c>
      <c r="M199" s="590" t="s">
        <v>1441</v>
      </c>
      <c r="P199" s="32">
        <f t="shared" si="20"/>
        <v>1</v>
      </c>
      <c r="Q199" t="s">
        <v>307</v>
      </c>
      <c r="R199" t="s">
        <v>308</v>
      </c>
    </row>
    <row r="200" spans="1:18" x14ac:dyDescent="0.2">
      <c r="A200" s="657">
        <v>69</v>
      </c>
      <c r="B200" s="603" t="s">
        <v>903</v>
      </c>
      <c r="C200" s="604" t="s">
        <v>904</v>
      </c>
      <c r="D200" s="621" t="s">
        <v>1482</v>
      </c>
      <c r="E200" s="604" t="s">
        <v>1483</v>
      </c>
      <c r="F200" s="607" t="str">
        <f t="shared" si="17"/>
        <v>U071T170</v>
      </c>
      <c r="G200" s="608"/>
      <c r="H200" s="608"/>
      <c r="I200" s="608">
        <v>0</v>
      </c>
      <c r="J200" s="609" t="s">
        <v>598</v>
      </c>
      <c r="K200" s="657">
        <v>69</v>
      </c>
      <c r="L200" s="611" t="str">
        <f t="shared" si="18"/>
        <v xml:space="preserve">U071 </v>
      </c>
      <c r="M200" s="612" t="s">
        <v>1441</v>
      </c>
      <c r="P200" s="32">
        <f t="shared" si="20"/>
        <v>1</v>
      </c>
      <c r="Q200" t="s">
        <v>310</v>
      </c>
      <c r="R200" t="s">
        <v>311</v>
      </c>
    </row>
    <row r="201" spans="1:18" x14ac:dyDescent="0.2">
      <c r="P201" s="32">
        <f t="shared" si="20"/>
        <v>1</v>
      </c>
      <c r="Q201" t="s">
        <v>313</v>
      </c>
      <c r="R201" t="s">
        <v>314</v>
      </c>
    </row>
    <row r="202" spans="1:18" x14ac:dyDescent="0.2">
      <c r="P202" s="32">
        <f t="shared" si="20"/>
        <v>1</v>
      </c>
      <c r="Q202" t="s">
        <v>316</v>
      </c>
      <c r="R202" t="s">
        <v>317</v>
      </c>
    </row>
    <row r="203" spans="1:18" x14ac:dyDescent="0.2">
      <c r="Q203" s="383" t="s">
        <v>1478</v>
      </c>
      <c r="R203" s="384" t="s">
        <v>1479</v>
      </c>
    </row>
    <row r="204" spans="1:18" x14ac:dyDescent="0.2">
      <c r="P204" s="32">
        <f>COUNTIF($B$3:$B$200,"="&amp;$Q204)</f>
        <v>1</v>
      </c>
      <c r="Q204" t="s">
        <v>595</v>
      </c>
      <c r="R204" t="s">
        <v>562</v>
      </c>
    </row>
    <row r="205" spans="1:18" x14ac:dyDescent="0.2">
      <c r="P205" s="32">
        <f>COUNTIF($B$3:$B$200,"="&amp;$Q205)</f>
        <v>1</v>
      </c>
      <c r="Q205" t="s">
        <v>597</v>
      </c>
      <c r="R205" t="s">
        <v>598</v>
      </c>
    </row>
    <row r="206" spans="1:18" x14ac:dyDescent="0.2">
      <c r="Q206" s="383" t="s">
        <v>1480</v>
      </c>
      <c r="R206" s="384" t="s">
        <v>1481</v>
      </c>
    </row>
    <row r="207" spans="1:18" x14ac:dyDescent="0.2">
      <c r="P207" s="32">
        <f>COUNTIF($B$3:$B$200,"="&amp;$Q207)</f>
        <v>1</v>
      </c>
      <c r="Q207" t="s">
        <v>900</v>
      </c>
      <c r="R207" t="s">
        <v>901</v>
      </c>
    </row>
    <row r="208" spans="1:18" x14ac:dyDescent="0.2">
      <c r="P208" s="32">
        <f>COUNTIF($B$3:$B$200,"="&amp;$Q208)</f>
        <v>1</v>
      </c>
      <c r="Q208" t="s">
        <v>600</v>
      </c>
      <c r="R208" t="s">
        <v>601</v>
      </c>
    </row>
    <row r="209" spans="16:18" x14ac:dyDescent="0.2">
      <c r="Q209" s="383" t="s">
        <v>1482</v>
      </c>
      <c r="R209" s="384" t="s">
        <v>1483</v>
      </c>
    </row>
    <row r="210" spans="16:18" x14ac:dyDescent="0.2">
      <c r="P210" s="32">
        <f>COUNTIF($B$3:$B$200,"="&amp;$Q210)</f>
        <v>1</v>
      </c>
      <c r="Q210" t="s">
        <v>906</v>
      </c>
      <c r="R210" t="s">
        <v>907</v>
      </c>
    </row>
    <row r="211" spans="16:18" x14ac:dyDescent="0.2">
      <c r="P211" s="32">
        <f>COUNTIF($B$3:$B$200,"="&amp;$Q211)</f>
        <v>1</v>
      </c>
      <c r="Q211" t="s">
        <v>903</v>
      </c>
      <c r="R211" t="s">
        <v>904</v>
      </c>
    </row>
  </sheetData>
  <sheetProtection algorithmName="SHA-512" hashValue="Z428GCchfZPnFOz2GTrmgm4ScKRbA3vXnoKkOqQmRGZWDe39eSXGdrEzw9ag4qTs4CUvZ8OsBV4S6DUwq7Qnrg==" saltValue="SCgIxraS+JjzCsvEMOMh6w==" spinCount="100000" sheet="1" objects="1" scenarios="1"/>
  <autoFilter ref="A2:M154" xr:uid="{00000000-0009-0000-0000-000003000000}"/>
  <conditionalFormatting sqref="D139:E140">
    <cfRule type="expression" dxfId="79" priority="80" stopIfTrue="1">
      <formula>#REF!=1</formula>
    </cfRule>
  </conditionalFormatting>
  <conditionalFormatting sqref="D67:E72">
    <cfRule type="expression" dxfId="78" priority="79" stopIfTrue="1">
      <formula>#REF!=1</formula>
    </cfRule>
  </conditionalFormatting>
  <conditionalFormatting sqref="D143:E144">
    <cfRule type="expression" dxfId="77" priority="78" stopIfTrue="1">
      <formula>#REF!=1</formula>
    </cfRule>
  </conditionalFormatting>
  <conditionalFormatting sqref="D142:E142">
    <cfRule type="expression" dxfId="76" priority="77" stopIfTrue="1">
      <formula>#REF!=1</formula>
    </cfRule>
  </conditionalFormatting>
  <conditionalFormatting sqref="D45:E46">
    <cfRule type="expression" dxfId="75" priority="76" stopIfTrue="1">
      <formula>#REF!=1</formula>
    </cfRule>
  </conditionalFormatting>
  <conditionalFormatting sqref="D3:E7">
    <cfRule type="expression" dxfId="74" priority="75" stopIfTrue="1">
      <formula>#REF!=1</formula>
    </cfRule>
  </conditionalFormatting>
  <conditionalFormatting sqref="D20:E25">
    <cfRule type="expression" dxfId="73" priority="74" stopIfTrue="1">
      <formula>#REF!=1</formula>
    </cfRule>
  </conditionalFormatting>
  <conditionalFormatting sqref="G20:H20">
    <cfRule type="expression" dxfId="72" priority="73" stopIfTrue="1">
      <formula>#REF!=1</formula>
    </cfRule>
  </conditionalFormatting>
  <conditionalFormatting sqref="G21:H21">
    <cfRule type="expression" dxfId="71" priority="72" stopIfTrue="1">
      <formula>#REF!=1</formula>
    </cfRule>
  </conditionalFormatting>
  <conditionalFormatting sqref="G22:H22">
    <cfRule type="expression" dxfId="70" priority="71" stopIfTrue="1">
      <formula>#REF!=1</formula>
    </cfRule>
  </conditionalFormatting>
  <conditionalFormatting sqref="G24:H24">
    <cfRule type="expression" dxfId="69" priority="70" stopIfTrue="1">
      <formula>#REF!=1</formula>
    </cfRule>
  </conditionalFormatting>
  <conditionalFormatting sqref="G25:H25">
    <cfRule type="expression" dxfId="68" priority="69" stopIfTrue="1">
      <formula>#REF!=1</formula>
    </cfRule>
  </conditionalFormatting>
  <conditionalFormatting sqref="D55:E64">
    <cfRule type="expression" dxfId="67" priority="58" stopIfTrue="1">
      <formula>#REF!=1</formula>
    </cfRule>
  </conditionalFormatting>
  <conditionalFormatting sqref="B90:C90">
    <cfRule type="expression" dxfId="66" priority="53" stopIfTrue="1">
      <formula>#REF!=1</formula>
    </cfRule>
  </conditionalFormatting>
  <conditionalFormatting sqref="B38:C39">
    <cfRule type="expression" dxfId="65" priority="68" stopIfTrue="1">
      <formula>#REF!=1</formula>
    </cfRule>
  </conditionalFormatting>
  <conditionalFormatting sqref="B35:C35 B31:C32">
    <cfRule type="expression" dxfId="64" priority="67" stopIfTrue="1">
      <formula>#REF!=1</formula>
    </cfRule>
  </conditionalFormatting>
  <conditionalFormatting sqref="B33:C34">
    <cfRule type="expression" dxfId="63" priority="66" stopIfTrue="1">
      <formula>#REF!=1</formula>
    </cfRule>
  </conditionalFormatting>
  <conditionalFormatting sqref="B36:C36">
    <cfRule type="expression" dxfId="62" priority="65" stopIfTrue="1">
      <formula>#REF!=1</formula>
    </cfRule>
  </conditionalFormatting>
  <conditionalFormatting sqref="B37:C37">
    <cfRule type="expression" dxfId="61" priority="64" stopIfTrue="1">
      <formula>#REF!=1</formula>
    </cfRule>
  </conditionalFormatting>
  <conditionalFormatting sqref="D31:E39">
    <cfRule type="expression" dxfId="60" priority="63" stopIfTrue="1">
      <formula>#REF!=1</formula>
    </cfRule>
  </conditionalFormatting>
  <conditionalFormatting sqref="D40:E41">
    <cfRule type="expression" dxfId="59" priority="62" stopIfTrue="1">
      <formula>#REF!=1</formula>
    </cfRule>
  </conditionalFormatting>
  <conditionalFormatting sqref="B42:C44">
    <cfRule type="expression" dxfId="58" priority="61" stopIfTrue="1">
      <formula>#REF!=1</formula>
    </cfRule>
  </conditionalFormatting>
  <conditionalFormatting sqref="D42:E44">
    <cfRule type="expression" dxfId="57" priority="60" stopIfTrue="1">
      <formula>#REF!=1</formula>
    </cfRule>
  </conditionalFormatting>
  <conditionalFormatting sqref="B55:C64">
    <cfRule type="expression" dxfId="56" priority="59" stopIfTrue="1">
      <formula>#REF!=1</formula>
    </cfRule>
  </conditionalFormatting>
  <conditionalFormatting sqref="B86:C87">
    <cfRule type="expression" dxfId="55" priority="57" stopIfTrue="1">
      <formula>#REF!=1</formula>
    </cfRule>
  </conditionalFormatting>
  <conditionalFormatting sqref="D86:E93">
    <cfRule type="expression" dxfId="54" priority="56" stopIfTrue="1">
      <formula>#REF!=1</formula>
    </cfRule>
  </conditionalFormatting>
  <conditionalFormatting sqref="B92:C93">
    <cfRule type="expression" dxfId="53" priority="55" stopIfTrue="1">
      <formula>#REF!=1</formula>
    </cfRule>
  </conditionalFormatting>
  <conditionalFormatting sqref="B91:C91">
    <cfRule type="expression" dxfId="52" priority="54" stopIfTrue="1">
      <formula>#REF!=1</formula>
    </cfRule>
  </conditionalFormatting>
  <conditionalFormatting sqref="D154:E157">
    <cfRule type="expression" dxfId="51" priority="52" stopIfTrue="1">
      <formula>#REF!=1</formula>
    </cfRule>
  </conditionalFormatting>
  <conditionalFormatting sqref="D158:E164">
    <cfRule type="expression" dxfId="50" priority="51" stopIfTrue="1">
      <formula>#REF!=1</formula>
    </cfRule>
  </conditionalFormatting>
  <conditionalFormatting sqref="G159:H164">
    <cfRule type="expression" dxfId="49" priority="50" stopIfTrue="1">
      <formula>#REF!=1</formula>
    </cfRule>
  </conditionalFormatting>
  <conditionalFormatting sqref="D174:E175">
    <cfRule type="expression" dxfId="48" priority="49" stopIfTrue="1">
      <formula>#REF!=1</formula>
    </cfRule>
  </conditionalFormatting>
  <conditionalFormatting sqref="D170:E170 D172:E173">
    <cfRule type="expression" dxfId="47" priority="48" stopIfTrue="1">
      <formula>#REF!=1</formula>
    </cfRule>
  </conditionalFormatting>
  <conditionalFormatting sqref="D171:E171">
    <cfRule type="expression" dxfId="46" priority="47" stopIfTrue="1">
      <formula>#REF!=1</formula>
    </cfRule>
  </conditionalFormatting>
  <conditionalFormatting sqref="Q59:R59 Q75:R75 Q82:R82 Q65:R65 Q69:R69 Q86:R86 Q93:R93">
    <cfRule type="expression" dxfId="45" priority="40" stopIfTrue="1">
      <formula>#REF!=1</formula>
    </cfRule>
  </conditionalFormatting>
  <conditionalFormatting sqref="Q45:R45">
    <cfRule type="expression" dxfId="44" priority="39" stopIfTrue="1">
      <formula>#REF!=1</formula>
    </cfRule>
  </conditionalFormatting>
  <conditionalFormatting sqref="Q51:R51">
    <cfRule type="expression" dxfId="43" priority="38" stopIfTrue="1">
      <formula>#REF!=1</formula>
    </cfRule>
  </conditionalFormatting>
  <conditionalFormatting sqref="S47:T47 S88:T88">
    <cfRule type="expression" dxfId="42" priority="37" stopIfTrue="1">
      <formula>#REF!=1</formula>
    </cfRule>
  </conditionalFormatting>
  <conditionalFormatting sqref="S60:T63 S66:T67">
    <cfRule type="expression" dxfId="41" priority="36" stopIfTrue="1">
      <formula>$BJ60=1</formula>
    </cfRule>
  </conditionalFormatting>
  <conditionalFormatting sqref="S5:T5 S59:T59">
    <cfRule type="expression" dxfId="40" priority="41" stopIfTrue="1">
      <formula>$BJ10=1</formula>
    </cfRule>
  </conditionalFormatting>
  <conditionalFormatting sqref="S36:T36 S17:T17">
    <cfRule type="expression" dxfId="39" priority="42" stopIfTrue="1">
      <formula>$BJ24=1</formula>
    </cfRule>
  </conditionalFormatting>
  <conditionalFormatting sqref="S31:T31">
    <cfRule type="expression" dxfId="38" priority="43" stopIfTrue="1">
      <formula>$BJ35=1</formula>
    </cfRule>
  </conditionalFormatting>
  <conditionalFormatting sqref="S45:T45">
    <cfRule type="expression" dxfId="37" priority="35" stopIfTrue="1">
      <formula>$BJ45=1</formula>
    </cfRule>
  </conditionalFormatting>
  <conditionalFormatting sqref="S51:T51">
    <cfRule type="expression" dxfId="36" priority="34" stopIfTrue="1">
      <formula>$BJ51=1</formula>
    </cfRule>
  </conditionalFormatting>
  <conditionalFormatting sqref="S65:T65 S93:T93">
    <cfRule type="expression" dxfId="35" priority="44" stopIfTrue="1">
      <formula>$BJ68=1</formula>
    </cfRule>
  </conditionalFormatting>
  <conditionalFormatting sqref="S75:T75">
    <cfRule type="expression" dxfId="34" priority="33" stopIfTrue="1">
      <formula>$BJ75=1</formula>
    </cfRule>
  </conditionalFormatting>
  <conditionalFormatting sqref="S82:T82">
    <cfRule type="expression" dxfId="33" priority="32" stopIfTrue="1">
      <formula>$BJ82=1</formula>
    </cfRule>
  </conditionalFormatting>
  <conditionalFormatting sqref="S86:T86">
    <cfRule type="expression" dxfId="32" priority="31" stopIfTrue="1">
      <formula>$BJ86=1</formula>
    </cfRule>
  </conditionalFormatting>
  <conditionalFormatting sqref="S95:T95">
    <cfRule type="expression" dxfId="31" priority="45" stopIfTrue="1">
      <formula>$BJ97=1</formula>
    </cfRule>
  </conditionalFormatting>
  <conditionalFormatting sqref="S94:T94">
    <cfRule type="expression" dxfId="30" priority="46" stopIfTrue="1">
      <formula>$BJ95=1</formula>
    </cfRule>
  </conditionalFormatting>
  <conditionalFormatting sqref="S6:T9">
    <cfRule type="expression" dxfId="29" priority="30" stopIfTrue="1">
      <formula>$BJ6=1</formula>
    </cfRule>
  </conditionalFormatting>
  <conditionalFormatting sqref="S18:T23">
    <cfRule type="expression" dxfId="28" priority="29" stopIfTrue="1">
      <formula>$BJ18=1</formula>
    </cfRule>
  </conditionalFormatting>
  <conditionalFormatting sqref="S32:T34">
    <cfRule type="expression" dxfId="27" priority="28" stopIfTrue="1">
      <formula>$BJ32=1</formula>
    </cfRule>
  </conditionalFormatting>
  <conditionalFormatting sqref="S37:T42">
    <cfRule type="expression" dxfId="26" priority="27" stopIfTrue="1">
      <formula>$BJ37=1</formula>
    </cfRule>
  </conditionalFormatting>
  <conditionalFormatting sqref="S89:T90">
    <cfRule type="expression" dxfId="25" priority="26" stopIfTrue="1">
      <formula>$BJ91=1</formula>
    </cfRule>
  </conditionalFormatting>
  <conditionalFormatting sqref="N31:O31">
    <cfRule type="expression" dxfId="24" priority="25" stopIfTrue="1">
      <formula>#REF!=1</formula>
    </cfRule>
  </conditionalFormatting>
  <conditionalFormatting sqref="N40:O40">
    <cfRule type="expression" dxfId="23" priority="24" stopIfTrue="1">
      <formula>#REF!=1</formula>
    </cfRule>
  </conditionalFormatting>
  <conditionalFormatting sqref="Q99:R99">
    <cfRule type="expression" dxfId="22" priority="23" stopIfTrue="1">
      <formula>#REF!=1</formula>
    </cfRule>
  </conditionalFormatting>
  <conditionalFormatting sqref="Q135:R135">
    <cfRule type="expression" dxfId="21" priority="22" stopIfTrue="1">
      <formula>#REF!=1</formula>
    </cfRule>
  </conditionalFormatting>
  <conditionalFormatting sqref="Q105:R105">
    <cfRule type="expression" dxfId="20" priority="21" stopIfTrue="1">
      <formula>#REF!=1</formula>
    </cfRule>
  </conditionalFormatting>
  <conditionalFormatting sqref="Q111:R111">
    <cfRule type="expression" dxfId="19" priority="20" stopIfTrue="1">
      <formula>#REF!=1</formula>
    </cfRule>
  </conditionalFormatting>
  <conditionalFormatting sqref="Q118:R118">
    <cfRule type="expression" dxfId="18" priority="19" stopIfTrue="1">
      <formula>#REF!=1</formula>
    </cfRule>
  </conditionalFormatting>
  <conditionalFormatting sqref="Q128:R128">
    <cfRule type="expression" dxfId="17" priority="18" stopIfTrue="1">
      <formula>#REF!=1</formula>
    </cfRule>
  </conditionalFormatting>
  <conditionalFormatting sqref="Q131:R131">
    <cfRule type="expression" dxfId="16" priority="17" stopIfTrue="1">
      <formula>#REF!=1</formula>
    </cfRule>
  </conditionalFormatting>
  <conditionalFormatting sqref="Q146:R146">
    <cfRule type="expression" dxfId="15" priority="16" stopIfTrue="1">
      <formula>#REF!=1</formula>
    </cfRule>
  </conditionalFormatting>
  <conditionalFormatting sqref="Q149:R149">
    <cfRule type="expression" dxfId="14" priority="15" stopIfTrue="1">
      <formula>#REF!=1</formula>
    </cfRule>
  </conditionalFormatting>
  <conditionalFormatting sqref="Q152:R152">
    <cfRule type="expression" dxfId="13" priority="14" stopIfTrue="1">
      <formula>#REF!=1</formula>
    </cfRule>
  </conditionalFormatting>
  <conditionalFormatting sqref="Q155:R155">
    <cfRule type="expression" dxfId="12" priority="13" stopIfTrue="1">
      <formula>#REF!=1</formula>
    </cfRule>
  </conditionalFormatting>
  <conditionalFormatting sqref="Q158:R158">
    <cfRule type="expression" dxfId="11" priority="12" stopIfTrue="1">
      <formula>#REF!=1</formula>
    </cfRule>
  </conditionalFormatting>
  <conditionalFormatting sqref="Q161:R161">
    <cfRule type="expression" dxfId="10" priority="11" stopIfTrue="1">
      <formula>#REF!=1</formula>
    </cfRule>
  </conditionalFormatting>
  <conditionalFormatting sqref="Q164:R164">
    <cfRule type="expression" dxfId="9" priority="10" stopIfTrue="1">
      <formula>#REF!=1</formula>
    </cfRule>
  </conditionalFormatting>
  <conditionalFormatting sqref="Q171:R171">
    <cfRule type="expression" dxfId="8" priority="9" stopIfTrue="1">
      <formula>#REF!=1</formula>
    </cfRule>
  </conditionalFormatting>
  <conditionalFormatting sqref="Q184:R184">
    <cfRule type="expression" dxfId="7" priority="8" stopIfTrue="1">
      <formula>#REF!=1</formula>
    </cfRule>
  </conditionalFormatting>
  <conditionalFormatting sqref="Q179:R179">
    <cfRule type="expression" dxfId="6" priority="7" stopIfTrue="1">
      <formula>#REF!=1</formula>
    </cfRule>
  </conditionalFormatting>
  <conditionalFormatting sqref="Q187:R187">
    <cfRule type="expression" dxfId="5" priority="6" stopIfTrue="1">
      <formula>#REF!=1</formula>
    </cfRule>
  </conditionalFormatting>
  <conditionalFormatting sqref="Q190:R190">
    <cfRule type="expression" dxfId="4" priority="5" stopIfTrue="1">
      <formula>#REF!=1</formula>
    </cfRule>
  </conditionalFormatting>
  <conditionalFormatting sqref="Q194:R194">
    <cfRule type="expression" dxfId="3" priority="4" stopIfTrue="1">
      <formula>#REF!=1</formula>
    </cfRule>
  </conditionalFormatting>
  <conditionalFormatting sqref="Q203:R203">
    <cfRule type="expression" dxfId="2" priority="3" stopIfTrue="1">
      <formula>#REF!=1</formula>
    </cfRule>
  </conditionalFormatting>
  <conditionalFormatting sqref="Q206:R206">
    <cfRule type="expression" dxfId="1" priority="2" stopIfTrue="1">
      <formula>#REF!=1</formula>
    </cfRule>
  </conditionalFormatting>
  <conditionalFormatting sqref="Q209:R209">
    <cfRule type="expression" dxfId="0" priority="1" stopIfTrue="1">
      <formula>#REF!=1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FY19RateExplain</vt:lpstr>
      <vt:lpstr>Fin19v06</vt:lpstr>
      <vt:lpstr>Lists</vt:lpstr>
      <vt:lpstr>Unions</vt:lpstr>
      <vt:lpstr>FY19RateExplain!Print_Area</vt:lpstr>
    </vt:vector>
  </TitlesOfParts>
  <Company>Vermont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James</dc:creator>
  <cp:lastModifiedBy>Jackson, Brad</cp:lastModifiedBy>
  <cp:lastPrinted>2018-07-19T13:27:22Z</cp:lastPrinted>
  <dcterms:created xsi:type="dcterms:W3CDTF">2016-07-29T15:22:18Z</dcterms:created>
  <dcterms:modified xsi:type="dcterms:W3CDTF">2018-07-30T14:41:36Z</dcterms:modified>
</cp:coreProperties>
</file>